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drawings/drawing10.xml" ContentType="application/vnd.openxmlformats-officedocument.drawing+xml"/>
  <Override PartName="/xl/ctrlProps/ctrlProp14.xml" ContentType="application/vnd.ms-excel.controlproperties+xml"/>
  <Override PartName="/xl/drawings/drawing11.xml" ContentType="application/vnd.openxmlformats-officedocument.drawing+xml"/>
  <Override PartName="/xl/ctrlProps/ctrlProp1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3.xml" ContentType="application/vnd.openxmlformats-officedocument.drawing+xml"/>
  <Override PartName="/xl/ctrlProps/ctrlProp22.xml" ContentType="application/vnd.ms-excel.controlproperti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P:\09_NKI\KKS\Fachliche-Schwerpunkte\06_Kommune\11_Excel und PDF-Formulare - KRL\Formulare_Arbeitsordner\KRL2022\03_HOCHGELADEN\"/>
    </mc:Choice>
  </mc:AlternateContent>
  <workbookProtection workbookPassword="C730" lockStructure="1"/>
  <bookViews>
    <workbookView xWindow="0" yWindow="0" windowWidth="28800" windowHeight="12300" tabRatio="792"/>
  </bookViews>
  <sheets>
    <sheet name="Basisdaten" sheetId="26" r:id="rId1"/>
    <sheet name="Vorhabenbeschreibung" sheetId="36" r:id="rId2"/>
    <sheet name="Inhalte und Handlungsfelder" sheetId="37" state="hidden" r:id="rId3"/>
    <sheet name="TVÖD_Obergrenzen" sheetId="18" state="hidden" r:id="rId4"/>
    <sheet name="Dashboard" sheetId="33" state="hidden" r:id="rId5"/>
    <sheet name="Texte" sheetId="27" state="hidden" r:id="rId6"/>
    <sheet name="ausgabenexport" sheetId="34" state="hidden" r:id="rId7"/>
    <sheet name="Personal_Alt" sheetId="2" state="hidden" r:id="rId8"/>
    <sheet name="Personal" sheetId="43" r:id="rId9"/>
    <sheet name="Personalausgaben" sheetId="38" state="hidden" r:id="rId10"/>
    <sheet name="Arbeitsplan" sheetId="30" r:id="rId11"/>
    <sheet name="Erfolgskontrollplan" sheetId="31" r:id="rId12"/>
    <sheet name="Tabelle1" sheetId="39" state="hidden" r:id="rId13"/>
    <sheet name="Erst-,Anschlussvorhaben" sheetId="32" r:id="rId14"/>
    <sheet name="Pauschalen" sheetId="42" state="hidden" r:id="rId15"/>
    <sheet name="Begl_Öffentlichkeitsarbeit" sheetId="11" r:id="rId16"/>
    <sheet name="Akteursbeteiligung" sheetId="44" r:id="rId17"/>
    <sheet name="Akteursbeteiligung_Alt" sheetId="5" state="hidden" r:id="rId18"/>
    <sheet name="prof_Prozessunterstützung" sheetId="13" r:id="rId19"/>
    <sheet name="weitere Sachausgaben" sheetId="3" r:id="rId20"/>
    <sheet name="Dropdownlisten" sheetId="41" state="hidden" r:id="rId21"/>
    <sheet name="Dienstreisen und Qualifizierung" sheetId="4" r:id="rId22"/>
    <sheet name="Konzeptfertigstellung" sheetId="6" state="hidden" r:id="rId23"/>
    <sheet name="Ausgabenübersicht" sheetId="35" r:id="rId24"/>
    <sheet name="menu" sheetId="10" state="hidden" r:id="rId25"/>
    <sheet name="Anmerkungen" sheetId="17" r:id="rId26"/>
  </sheets>
  <externalReferences>
    <externalReference r:id="rId27"/>
    <externalReference r:id="rId28"/>
    <externalReference r:id="rId29"/>
  </externalReferences>
  <definedNames>
    <definedName name="bahncard100">menu!$B$5</definedName>
    <definedName name="bahncard25">menu!$B$3</definedName>
    <definedName name="_xlnm.Print_Area" localSheetId="16">Akteursbeteiligung!$B$2:$O$25</definedName>
    <definedName name="_xlnm.Print_Area" localSheetId="17">Akteursbeteiligung_Alt!$B$2:$N$44</definedName>
    <definedName name="_xlnm.Print_Area" localSheetId="25">Anmerkungen!$B$2:$K$45</definedName>
    <definedName name="_xlnm.Print_Area" localSheetId="10">Arbeitsplan!$B$2:$N$149</definedName>
    <definedName name="_xlnm.Print_Area" localSheetId="23">Ausgabenübersicht!$B$2:$N$42</definedName>
    <definedName name="_xlnm.Print_Area" localSheetId="0">Basisdaten!$B$3:$R$39</definedName>
    <definedName name="_xlnm.Print_Area" localSheetId="15">Begl_Öffentlichkeitsarbeit!$B$2:$N$29</definedName>
    <definedName name="_xlnm.Print_Area" localSheetId="21">'Dienstreisen und Qualifizierung'!$B$2:$Q$28</definedName>
    <definedName name="_xlnm.Print_Area" localSheetId="11">Erfolgskontrollplan!$B$2:$M$106</definedName>
    <definedName name="_xlnm.Print_Area" localSheetId="13">'Erst-,Anschlussvorhaben'!$B$2:$J$148</definedName>
    <definedName name="_xlnm.Print_Area" localSheetId="2">'Inhalte und Handlungsfelder'!$B$3:$Q$27</definedName>
    <definedName name="_xlnm.Print_Area" localSheetId="22">Konzeptfertigstellung!$B$2:$N$22</definedName>
    <definedName name="_xlnm.Print_Area" localSheetId="14">Pauschalen!$B$2:$N$23</definedName>
    <definedName name="_xlnm.Print_Area" localSheetId="8">Personal!$B$2:$P$43</definedName>
    <definedName name="_xlnm.Print_Area" localSheetId="7">Personal_Alt!$B$2:$O$57</definedName>
    <definedName name="_xlnm.Print_Area" localSheetId="9">Personalausgaben!$A$1:$L$39</definedName>
    <definedName name="_xlnm.Print_Area" localSheetId="18">prof_Prozessunterstützung!$B$2:$M$26</definedName>
    <definedName name="_xlnm.Print_Area" localSheetId="12">Tabelle1!$B$2:$AO$44</definedName>
    <definedName name="_xlnm.Print_Area" localSheetId="1">Vorhabenbeschreibung!$B$3:$Q$42</definedName>
    <definedName name="_xlnm.Print_Area" localSheetId="19">'weitere Sachausgaben'!$B$2:$P$20</definedName>
    <definedName name="Navi">INDIRECT(ADDRESS(1,1,,,INDIRECT("Basisdaten!U4")))</definedName>
    <definedName name="Z_68ABA936_E0C3_4F62_AA1D_4FD1F5462098_.wvu.PrintArea" localSheetId="16" hidden="1">Akteursbeteiligung!$B$2:$O$25</definedName>
    <definedName name="Z_68ABA936_E0C3_4F62_AA1D_4FD1F5462098_.wvu.PrintArea" localSheetId="17" hidden="1">Akteursbeteiligung_Alt!$B$2:$N$44</definedName>
    <definedName name="Z_68ABA936_E0C3_4F62_AA1D_4FD1F5462098_.wvu.PrintArea" localSheetId="25" hidden="1">Anmerkungen!$B$2:$K$45</definedName>
    <definedName name="Z_68ABA936_E0C3_4F62_AA1D_4FD1F5462098_.wvu.PrintArea" localSheetId="10" hidden="1">Arbeitsplan!$B$2:$N$79</definedName>
    <definedName name="Z_68ABA936_E0C3_4F62_AA1D_4FD1F5462098_.wvu.PrintArea" localSheetId="0" hidden="1">Basisdaten!$B$3:$R$37</definedName>
    <definedName name="Z_68ABA936_E0C3_4F62_AA1D_4FD1F5462098_.wvu.PrintArea" localSheetId="15" hidden="1">Begl_Öffentlichkeitsarbeit!$B$2:$N$29</definedName>
    <definedName name="Z_68ABA936_E0C3_4F62_AA1D_4FD1F5462098_.wvu.PrintArea" localSheetId="21" hidden="1">'Dienstreisen und Qualifizierung'!$B$2:$P$28</definedName>
    <definedName name="Z_68ABA936_E0C3_4F62_AA1D_4FD1F5462098_.wvu.PrintArea" localSheetId="11" hidden="1">Erfolgskontrollplan!$B$2:$M$56</definedName>
    <definedName name="Z_68ABA936_E0C3_4F62_AA1D_4FD1F5462098_.wvu.PrintArea" localSheetId="13" hidden="1">'Erst-,Anschlussvorhaben'!$B$2:$J$78</definedName>
    <definedName name="Z_68ABA936_E0C3_4F62_AA1D_4FD1F5462098_.wvu.PrintArea" localSheetId="22" hidden="1">Konzeptfertigstellung!$B$2:$N$22</definedName>
    <definedName name="Z_68ABA936_E0C3_4F62_AA1D_4FD1F5462098_.wvu.PrintArea" localSheetId="14" hidden="1">Pauschalen!$B$2:$N$23</definedName>
    <definedName name="Z_68ABA936_E0C3_4F62_AA1D_4FD1F5462098_.wvu.PrintArea" localSheetId="8" hidden="1">Personal!$B$2:$P$43</definedName>
    <definedName name="Z_68ABA936_E0C3_4F62_AA1D_4FD1F5462098_.wvu.PrintArea" localSheetId="7" hidden="1">Personal_Alt!$B$2:$O$57</definedName>
    <definedName name="Z_68ABA936_E0C3_4F62_AA1D_4FD1F5462098_.wvu.PrintArea" localSheetId="18" hidden="1">prof_Prozessunterstützung!$B$2:$M$26</definedName>
    <definedName name="Z_68ABA936_E0C3_4F62_AA1D_4FD1F5462098_.wvu.PrintArea" localSheetId="19" hidden="1">'weitere Sachausgaben'!$B$2:$P$20</definedName>
    <definedName name="Z_68ABA936_E0C3_4F62_AA1D_4FD1F5462098_.wvu.Rows" localSheetId="0" hidden="1">Basisdaten!$2:$2</definedName>
  </definedNames>
  <calcPr calcId="162913"/>
  <customWorkbookViews>
    <customWorkbookView name="Barkowsky, Patrick - Persönliche Ansicht" guid="{68ABA936-E0C3-4F62-AA1D-4FD1F5462098}" mergeInterval="0" personalView="1" xWindow="845" yWindow="22" windowWidth="970" windowHeight="968" tabRatio="909" activeSheetId="4" showComments="commIndAndComment"/>
  </customWorkbookViews>
</workbook>
</file>

<file path=xl/calcChain.xml><?xml version="1.0" encoding="utf-8"?>
<calcChain xmlns="http://schemas.openxmlformats.org/spreadsheetml/2006/main">
  <c r="C16" i="13" l="1"/>
  <c r="D33" i="35" l="1"/>
  <c r="C33" i="35" s="1"/>
  <c r="O12" i="3" l="1"/>
  <c r="L12" i="3"/>
  <c r="H12" i="3"/>
  <c r="C18" i="3" l="1"/>
  <c r="P13" i="4" l="1"/>
  <c r="U13" i="10"/>
  <c r="V13" i="10" s="1"/>
  <c r="R13" i="10"/>
  <c r="M20" i="35"/>
  <c r="F6" i="44"/>
  <c r="F122" i="10"/>
  <c r="F26" i="36"/>
  <c r="D25" i="36"/>
  <c r="M24" i="35" l="1"/>
  <c r="M23" i="35"/>
  <c r="M22" i="35"/>
  <c r="M21" i="35"/>
  <c r="M19" i="35" s="1"/>
  <c r="M17" i="35"/>
  <c r="M16" i="35"/>
  <c r="M14" i="35"/>
  <c r="M13" i="35"/>
  <c r="M11" i="35"/>
  <c r="M10" i="35"/>
  <c r="D10" i="30"/>
  <c r="L22" i="11"/>
  <c r="L21" i="11"/>
  <c r="M21" i="11" s="1"/>
  <c r="T3" i="38"/>
  <c r="T4" i="38"/>
  <c r="T5" i="38"/>
  <c r="T2" i="38"/>
  <c r="S24" i="38"/>
  <c r="S25" i="38"/>
  <c r="S26" i="38"/>
  <c r="S23" i="38"/>
  <c r="P21" i="4"/>
  <c r="G6" i="4"/>
  <c r="G6" i="3"/>
  <c r="O14" i="3" s="1"/>
  <c r="V5" i="10" s="1"/>
  <c r="N21" i="44"/>
  <c r="C10" i="44"/>
  <c r="F18" i="10"/>
  <c r="E18" i="10"/>
  <c r="D18" i="10"/>
  <c r="C18" i="10"/>
  <c r="F17" i="10"/>
  <c r="E17" i="10"/>
  <c r="D17" i="10"/>
  <c r="C17" i="10"/>
  <c r="I21" i="10"/>
  <c r="M12" i="35" l="1"/>
  <c r="I18" i="10"/>
  <c r="C7" i="44"/>
  <c r="G6" i="44"/>
  <c r="O25" i="43"/>
  <c r="O26" i="43"/>
  <c r="O24" i="43"/>
  <c r="O23" i="43"/>
  <c r="C26" i="43"/>
  <c r="C25" i="43"/>
  <c r="C24" i="43"/>
  <c r="C23" i="43"/>
  <c r="O37" i="43"/>
  <c r="D16" i="43"/>
  <c r="D14" i="43"/>
  <c r="O10" i="43"/>
  <c r="H8" i="43"/>
  <c r="E8" i="43"/>
  <c r="O16" i="43" s="1"/>
  <c r="C5" i="43"/>
  <c r="U29" i="38"/>
  <c r="T29" i="38"/>
  <c r="S29" i="38"/>
  <c r="R29" i="38"/>
  <c r="N13" i="35" l="1"/>
  <c r="V7" i="10"/>
  <c r="N16" i="35"/>
  <c r="O14" i="43"/>
  <c r="O18" i="43"/>
  <c r="N10" i="35" l="1"/>
  <c r="V4" i="10"/>
  <c r="B278" i="10"/>
  <c r="B282" i="10" s="1"/>
  <c r="F27" i="36"/>
  <c r="B313" i="10" l="1"/>
  <c r="B305" i="10"/>
  <c r="B297" i="10"/>
  <c r="B289" i="10"/>
  <c r="B281" i="10"/>
  <c r="B284" i="10"/>
  <c r="B312" i="10"/>
  <c r="B304" i="10"/>
  <c r="B296" i="10"/>
  <c r="B288" i="10"/>
  <c r="B280" i="10"/>
  <c r="B279" i="10"/>
  <c r="B311" i="10"/>
  <c r="B303" i="10"/>
  <c r="B295" i="10"/>
  <c r="B287" i="10"/>
  <c r="B318" i="10"/>
  <c r="B310" i="10"/>
  <c r="B302" i="10"/>
  <c r="B294" i="10"/>
  <c r="B286" i="10"/>
  <c r="B317" i="10"/>
  <c r="B309" i="10"/>
  <c r="B301" i="10"/>
  <c r="B293" i="10"/>
  <c r="B285" i="10"/>
  <c r="B316" i="10"/>
  <c r="B308" i="10"/>
  <c r="B300" i="10"/>
  <c r="B292" i="10"/>
  <c r="B315" i="10"/>
  <c r="B307" i="10"/>
  <c r="B299" i="10"/>
  <c r="B291" i="10"/>
  <c r="B283" i="10"/>
  <c r="B314" i="10"/>
  <c r="B306" i="10"/>
  <c r="B298" i="10"/>
  <c r="B290" i="10"/>
  <c r="C16" i="42" l="1"/>
  <c r="H14" i="42"/>
  <c r="G6" i="42"/>
  <c r="F6" i="5" l="1"/>
  <c r="M22" i="11" l="1"/>
  <c r="L23" i="11" l="1"/>
  <c r="F6" i="11" l="1"/>
  <c r="M26" i="35"/>
  <c r="M25" i="35" s="1"/>
  <c r="C43" i="2"/>
  <c r="C29" i="2"/>
  <c r="F41" i="2" l="1"/>
  <c r="F42" i="2"/>
  <c r="F43" i="2"/>
  <c r="F40" i="2"/>
  <c r="K41" i="2"/>
  <c r="K42" i="2"/>
  <c r="K43" i="2"/>
  <c r="K40" i="2"/>
  <c r="G43" i="2"/>
  <c r="R24" i="38" l="1"/>
  <c r="R25" i="38"/>
  <c r="R26" i="38"/>
  <c r="R23" i="38"/>
  <c r="Q48" i="2"/>
  <c r="T26" i="38" l="1"/>
  <c r="T24" i="38"/>
  <c r="T23" i="38"/>
  <c r="T25" i="38"/>
  <c r="C36" i="26"/>
  <c r="G42" i="2" l="1"/>
  <c r="G41" i="2"/>
  <c r="G40" i="2"/>
  <c r="B75" i="34"/>
  <c r="F75" i="34"/>
  <c r="G75" i="34"/>
  <c r="G74" i="34"/>
  <c r="F74" i="34"/>
  <c r="B74" i="34"/>
  <c r="B116" i="34"/>
  <c r="T15" i="26" l="1"/>
  <c r="D16" i="2" l="1"/>
  <c r="C30" i="26" l="1"/>
  <c r="T29" i="26" l="1"/>
  <c r="B17" i="26" l="1"/>
  <c r="B19" i="26" s="1"/>
  <c r="B21" i="26" l="1"/>
  <c r="B175" i="10"/>
  <c r="D32" i="35" l="1"/>
  <c r="D31" i="35"/>
  <c r="B27" i="26" l="1"/>
  <c r="C5" i="2"/>
  <c r="H8" i="2"/>
  <c r="C161" i="10"/>
  <c r="C10" i="5"/>
  <c r="C6" i="6"/>
  <c r="F3" i="32"/>
  <c r="C29" i="26" l="1"/>
  <c r="C38" i="26" s="1"/>
  <c r="F15" i="37"/>
  <c r="I47" i="10"/>
  <c r="I46" i="10"/>
  <c r="Q11" i="41" s="1"/>
  <c r="B115" i="10" l="1"/>
  <c r="J14" i="13"/>
  <c r="C24" i="44"/>
  <c r="J14" i="42"/>
  <c r="V10" i="10" l="1"/>
  <c r="C22" i="42"/>
  <c r="C42" i="43"/>
  <c r="D21" i="32"/>
  <c r="M145" i="30"/>
  <c r="M142" i="30"/>
  <c r="M139" i="30"/>
  <c r="M136" i="30"/>
  <c r="M133" i="30"/>
  <c r="M130" i="30"/>
  <c r="M127" i="30"/>
  <c r="M124" i="30"/>
  <c r="M121" i="30"/>
  <c r="M118" i="30"/>
  <c r="M110" i="30"/>
  <c r="M107" i="30"/>
  <c r="M104" i="30"/>
  <c r="M101" i="30"/>
  <c r="M98" i="30"/>
  <c r="M95" i="30"/>
  <c r="M92" i="30"/>
  <c r="M89" i="30"/>
  <c r="M86" i="30"/>
  <c r="M83" i="30"/>
  <c r="M75" i="30"/>
  <c r="M72" i="30"/>
  <c r="M69" i="30"/>
  <c r="M66" i="30"/>
  <c r="M63" i="30"/>
  <c r="M60" i="30"/>
  <c r="M57" i="30"/>
  <c r="M54" i="30"/>
  <c r="M51" i="30"/>
  <c r="M48" i="30"/>
  <c r="M40" i="30"/>
  <c r="M37" i="30"/>
  <c r="M34" i="30"/>
  <c r="M31" i="30"/>
  <c r="M28" i="30"/>
  <c r="M25" i="30"/>
  <c r="M22" i="30"/>
  <c r="M19" i="30"/>
  <c r="M16" i="30"/>
  <c r="O33" i="26" l="1"/>
  <c r="N33" i="26" l="1"/>
  <c r="C44" i="39" l="1"/>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B44" i="39"/>
  <c r="B43" i="39"/>
  <c r="B42" i="39"/>
  <c r="B41" i="39"/>
  <c r="B40" i="39"/>
  <c r="B39" i="39"/>
  <c r="B38" i="39"/>
  <c r="B37" i="39"/>
  <c r="B36" i="39"/>
  <c r="B35" i="39"/>
  <c r="R5" i="10"/>
  <c r="B262" i="10"/>
  <c r="B261" i="10"/>
  <c r="B260" i="10"/>
  <c r="B259" i="10"/>
  <c r="B258" i="10"/>
  <c r="A262" i="10"/>
  <c r="A261" i="10"/>
  <c r="A260" i="10"/>
  <c r="A259" i="10"/>
  <c r="R6" i="10" s="1"/>
  <c r="A258" i="10"/>
  <c r="K145" i="10"/>
  <c r="K144" i="10"/>
  <c r="R7" i="10" l="1"/>
  <c r="R10" i="10"/>
  <c r="R4" i="10"/>
  <c r="R12" i="10"/>
  <c r="R11" i="10"/>
  <c r="R9" i="10"/>
  <c r="R8" i="10"/>
  <c r="J140" i="10" l="1"/>
  <c r="J141" i="10"/>
  <c r="J142" i="10"/>
  <c r="J139" i="10"/>
  <c r="F14" i="37" l="1"/>
  <c r="F13" i="37"/>
  <c r="D12" i="37"/>
  <c r="H71" i="34"/>
  <c r="C71" i="34"/>
  <c r="F222" i="10"/>
  <c r="H74" i="34" l="1"/>
  <c r="H75" i="34"/>
  <c r="N20" i="35" l="1"/>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124" i="34" l="1"/>
  <c r="B123" i="34"/>
  <c r="B122" i="34"/>
  <c r="B119" i="34"/>
  <c r="B118" i="34"/>
  <c r="B117" i="34"/>
  <c r="B115" i="34"/>
  <c r="H107" i="34"/>
  <c r="H87" i="34"/>
  <c r="H86" i="34"/>
  <c r="C72" i="34"/>
  <c r="H68" i="34"/>
  <c r="H69" i="34"/>
  <c r="H70" i="34"/>
  <c r="H72" i="34"/>
  <c r="H67" i="34"/>
  <c r="H78" i="34"/>
  <c r="H79" i="34"/>
  <c r="H80" i="34"/>
  <c r="H81" i="34"/>
  <c r="H82" i="34"/>
  <c r="H83" i="34"/>
  <c r="H77" i="34"/>
  <c r="B78" i="34"/>
  <c r="B79" i="34"/>
  <c r="B80" i="34"/>
  <c r="B81" i="34"/>
  <c r="B82" i="34"/>
  <c r="B83" i="34"/>
  <c r="B77" i="34"/>
  <c r="B3" i="34"/>
  <c r="B51" i="34"/>
  <c r="B52" i="34"/>
  <c r="B53" i="34"/>
  <c r="B54" i="34"/>
  <c r="B55" i="34"/>
  <c r="B56" i="34"/>
  <c r="B57" i="34"/>
  <c r="B58" i="34"/>
  <c r="B59" i="34"/>
  <c r="B50" i="34"/>
  <c r="F56" i="34"/>
  <c r="G56" i="34"/>
  <c r="F57" i="34"/>
  <c r="G57" i="34"/>
  <c r="F58" i="34"/>
  <c r="G58" i="34"/>
  <c r="F59" i="34"/>
  <c r="G59" i="34"/>
  <c r="B48" i="34"/>
  <c r="B47" i="34"/>
  <c r="B46" i="34"/>
  <c r="B15" i="34"/>
  <c r="B12" i="34"/>
  <c r="B9" i="34"/>
  <c r="B6" i="34"/>
  <c r="W2" i="38"/>
  <c r="I66" i="34" l="1"/>
  <c r="I85" i="34"/>
  <c r="I77" i="34"/>
  <c r="F4" i="34" l="1"/>
  <c r="F3" i="34"/>
  <c r="C252" i="10" l="1"/>
  <c r="C251" i="10"/>
  <c r="C250" i="10"/>
  <c r="C249" i="10"/>
  <c r="C248" i="10"/>
  <c r="B252" i="10"/>
  <c r="B251" i="10"/>
  <c r="B250" i="10"/>
  <c r="B249" i="10"/>
  <c r="B248" i="10"/>
  <c r="D14" i="2" l="1"/>
  <c r="C19" i="10" l="1"/>
  <c r="C20" i="10" s="1"/>
  <c r="B236" i="10" s="1"/>
  <c r="B240" i="10"/>
  <c r="F19" i="10"/>
  <c r="F20" i="10" s="1"/>
  <c r="B239" i="10" s="1"/>
  <c r="E19" i="10"/>
  <c r="E25" i="10" s="1"/>
  <c r="B244" i="10" s="1"/>
  <c r="D19" i="10"/>
  <c r="D25" i="10" s="1"/>
  <c r="B243" i="10" s="1"/>
  <c r="L12" i="6"/>
  <c r="L13" i="6"/>
  <c r="L11" i="6"/>
  <c r="D44" i="39"/>
  <c r="D43" i="39"/>
  <c r="D42" i="39"/>
  <c r="D41" i="39"/>
  <c r="D40" i="39"/>
  <c r="D39" i="39"/>
  <c r="D38" i="39"/>
  <c r="D37" i="39"/>
  <c r="D36" i="39"/>
  <c r="D35" i="39"/>
  <c r="D34" i="39"/>
  <c r="D33" i="39"/>
  <c r="D32" i="39"/>
  <c r="D31" i="39"/>
  <c r="D30" i="39"/>
  <c r="D29" i="39"/>
  <c r="D28" i="39"/>
  <c r="D27" i="39"/>
  <c r="D26" i="39"/>
  <c r="D25" i="39"/>
  <c r="D24" i="39"/>
  <c r="D23" i="39"/>
  <c r="D22" i="39"/>
  <c r="D21" i="39"/>
  <c r="D20" i="39"/>
  <c r="D19" i="39"/>
  <c r="D18" i="39"/>
  <c r="D17" i="39"/>
  <c r="D16" i="39"/>
  <c r="D15" i="39"/>
  <c r="D14" i="39"/>
  <c r="D13" i="39"/>
  <c r="D12" i="39"/>
  <c r="D11" i="39"/>
  <c r="D10" i="39"/>
  <c r="D8" i="39"/>
  <c r="D7" i="39"/>
  <c r="D6" i="39"/>
  <c r="D5" i="39"/>
  <c r="B246" i="10" l="1"/>
  <c r="F25" i="10"/>
  <c r="B245" i="10" s="1"/>
  <c r="D20" i="10"/>
  <c r="B237" i="10" s="1"/>
  <c r="C25" i="10"/>
  <c r="B242" i="10" s="1"/>
  <c r="E20" i="10"/>
  <c r="B238" i="10" s="1"/>
  <c r="F59" i="2"/>
  <c r="G59" i="2"/>
  <c r="H59" i="2"/>
  <c r="E59" i="2"/>
  <c r="D1" i="38"/>
  <c r="G53" i="10"/>
  <c r="H53" i="10" s="1"/>
  <c r="I53" i="10" s="1"/>
  <c r="U24" i="38" l="1"/>
  <c r="Q2" i="38"/>
  <c r="U23" i="38"/>
  <c r="V23" i="38"/>
  <c r="V26" i="38"/>
  <c r="U26" i="38"/>
  <c r="V25" i="38"/>
  <c r="U25" i="38"/>
  <c r="V24" i="38"/>
  <c r="T17" i="38"/>
  <c r="T11" i="38"/>
  <c r="W4" i="38"/>
  <c r="G20" i="34" s="1"/>
  <c r="T10" i="38"/>
  <c r="T16" i="38"/>
  <c r="W6" i="38"/>
  <c r="G21" i="34" s="1"/>
  <c r="T9" i="38"/>
  <c r="T15" i="38"/>
  <c r="T14" i="38"/>
  <c r="T8" i="38"/>
  <c r="C3" i="38"/>
  <c r="G54" i="10"/>
  <c r="G55" i="10" s="1"/>
  <c r="E46" i="2" s="1"/>
  <c r="J4" i="38"/>
  <c r="J5" i="38"/>
  <c r="J6" i="38"/>
  <c r="J3" i="38"/>
  <c r="J7" i="38"/>
  <c r="I3" i="38" l="1"/>
  <c r="H3" i="38"/>
  <c r="K16" i="38"/>
  <c r="C60" i="2"/>
  <c r="C4" i="38"/>
  <c r="E4" i="39"/>
  <c r="N10" i="2"/>
  <c r="Z68" i="10"/>
  <c r="Z67" i="10"/>
  <c r="Z66" i="10"/>
  <c r="Z65" i="10"/>
  <c r="Z64" i="10"/>
  <c r="Z63" i="10"/>
  <c r="Z62" i="10"/>
  <c r="Z61" i="10"/>
  <c r="Z60" i="10"/>
  <c r="Z59" i="10"/>
  <c r="Z58" i="10"/>
  <c r="Z57" i="10"/>
  <c r="Z56" i="10"/>
  <c r="Z55" i="10"/>
  <c r="H4" i="38" l="1"/>
  <c r="I4" i="38"/>
  <c r="M3" i="38"/>
  <c r="F3" i="38" s="1"/>
  <c r="G60" i="2" s="1"/>
  <c r="C61" i="2"/>
  <c r="F4" i="39"/>
  <c r="C5" i="38"/>
  <c r="F224" i="10"/>
  <c r="I224" i="10" s="1"/>
  <c r="G3" i="38" l="1"/>
  <c r="H60" i="2" s="1"/>
  <c r="F4" i="38"/>
  <c r="G61" i="2" s="1"/>
  <c r="H5" i="38"/>
  <c r="I5" i="38"/>
  <c r="G4" i="38"/>
  <c r="H61" i="2" s="1"/>
  <c r="G4" i="39"/>
  <c r="C6" i="38"/>
  <c r="C62" i="2"/>
  <c r="G224" i="10"/>
  <c r="H224" i="10"/>
  <c r="F5" i="38" l="1"/>
  <c r="G62" i="2" s="1"/>
  <c r="G5" i="38"/>
  <c r="H62" i="2" s="1"/>
  <c r="I6" i="38"/>
  <c r="H6" i="38"/>
  <c r="G6" i="38" s="1"/>
  <c r="H63" i="2" s="1"/>
  <c r="C7" i="38"/>
  <c r="C8" i="38" s="1"/>
  <c r="H4" i="39"/>
  <c r="C63" i="2"/>
  <c r="P16" i="4"/>
  <c r="F6" i="38" l="1"/>
  <c r="G63" i="2" s="1"/>
  <c r="I8" i="38"/>
  <c r="H8" i="38"/>
  <c r="F8" i="38" s="1"/>
  <c r="G65" i="2" s="1"/>
  <c r="G8" i="38"/>
  <c r="H65" i="2" s="1"/>
  <c r="I4" i="39"/>
  <c r="I7" i="38"/>
  <c r="H7" i="38"/>
  <c r="C64" i="2"/>
  <c r="C65" i="2"/>
  <c r="C9" i="38"/>
  <c r="J4" i="39"/>
  <c r="C4" i="37"/>
  <c r="C4" i="36"/>
  <c r="B195" i="10"/>
  <c r="B194" i="10"/>
  <c r="D12" i="32"/>
  <c r="D115" i="32"/>
  <c r="C120" i="32"/>
  <c r="C118" i="32"/>
  <c r="C119" i="32"/>
  <c r="C121" i="32"/>
  <c r="C122" i="32"/>
  <c r="C123" i="32"/>
  <c r="C124" i="32"/>
  <c r="C125" i="32"/>
  <c r="C126" i="32"/>
  <c r="C127" i="32"/>
  <c r="C128" i="32"/>
  <c r="C129" i="32"/>
  <c r="C130" i="32"/>
  <c r="C131" i="32"/>
  <c r="C132" i="32"/>
  <c r="C133" i="32"/>
  <c r="C134" i="32"/>
  <c r="C135" i="32"/>
  <c r="C136" i="32"/>
  <c r="C137" i="32"/>
  <c r="C138" i="32"/>
  <c r="C139" i="32"/>
  <c r="C140" i="32"/>
  <c r="C141" i="32"/>
  <c r="C142" i="32"/>
  <c r="C143" i="32"/>
  <c r="C144" i="32"/>
  <c r="C145" i="32"/>
  <c r="C146" i="32"/>
  <c r="C117" i="32"/>
  <c r="I43" i="32"/>
  <c r="I78" i="32"/>
  <c r="I113" i="32"/>
  <c r="I148" i="32"/>
  <c r="D144" i="32"/>
  <c r="D141" i="32"/>
  <c r="D138" i="32"/>
  <c r="D135" i="32"/>
  <c r="D132" i="32"/>
  <c r="D129" i="32"/>
  <c r="D126" i="32"/>
  <c r="D123" i="32"/>
  <c r="D120" i="32"/>
  <c r="D117" i="32"/>
  <c r="F7" i="38" l="1"/>
  <c r="G64" i="2" s="1"/>
  <c r="G7" i="38"/>
  <c r="H64" i="2" s="1"/>
  <c r="I9" i="38"/>
  <c r="H9" i="38"/>
  <c r="F9" i="38" s="1"/>
  <c r="G66" i="2" s="1"/>
  <c r="C66" i="2"/>
  <c r="C10" i="38"/>
  <c r="K4" i="39"/>
  <c r="C219" i="10"/>
  <c r="C211" i="10"/>
  <c r="E122" i="10"/>
  <c r="D122" i="10"/>
  <c r="C122" i="10"/>
  <c r="M149" i="30"/>
  <c r="M114" i="30"/>
  <c r="M79" i="30"/>
  <c r="M44" i="30"/>
  <c r="L106" i="31"/>
  <c r="L81" i="31"/>
  <c r="L56" i="31"/>
  <c r="L31" i="31"/>
  <c r="D10" i="31"/>
  <c r="L83" i="31"/>
  <c r="K83" i="31"/>
  <c r="I83" i="31"/>
  <c r="D83" i="31"/>
  <c r="D103" i="31"/>
  <c r="D101" i="31"/>
  <c r="D99" i="31"/>
  <c r="D97" i="31"/>
  <c r="D95" i="31"/>
  <c r="D93" i="31"/>
  <c r="D91" i="31"/>
  <c r="D89" i="31"/>
  <c r="D87" i="31"/>
  <c r="D85" i="31"/>
  <c r="C103" i="31"/>
  <c r="C101" i="31"/>
  <c r="C99" i="31"/>
  <c r="C97" i="31"/>
  <c r="C95" i="31"/>
  <c r="C93" i="31"/>
  <c r="C91" i="31"/>
  <c r="C89" i="31"/>
  <c r="C87" i="31"/>
  <c r="C85" i="31"/>
  <c r="L33" i="31"/>
  <c r="K33" i="31"/>
  <c r="L58" i="31"/>
  <c r="K58" i="31"/>
  <c r="D58" i="31"/>
  <c r="D33" i="31"/>
  <c r="I58" i="31"/>
  <c r="G9" i="38" l="1"/>
  <c r="H66" i="2" s="1"/>
  <c r="I10" i="38"/>
  <c r="H10" i="38"/>
  <c r="F10" i="38" s="1"/>
  <c r="G67" i="2" s="1"/>
  <c r="C123" i="10"/>
  <c r="C67" i="2"/>
  <c r="C11" i="38"/>
  <c r="L4" i="39"/>
  <c r="G10" i="38" l="1"/>
  <c r="H67" i="2" s="1"/>
  <c r="H11" i="38"/>
  <c r="I11" i="38"/>
  <c r="G11" i="38" s="1"/>
  <c r="H68" i="2" s="1"/>
  <c r="C68" i="2"/>
  <c r="C12" i="38"/>
  <c r="M4" i="39"/>
  <c r="F11" i="38" l="1"/>
  <c r="G68" i="2" s="1"/>
  <c r="H12" i="38"/>
  <c r="I12" i="38"/>
  <c r="G12" i="38" s="1"/>
  <c r="H69" i="2" s="1"/>
  <c r="C69" i="2"/>
  <c r="C13" i="38"/>
  <c r="N4" i="39"/>
  <c r="C195" i="10"/>
  <c r="C194" i="10"/>
  <c r="F12" i="38" l="1"/>
  <c r="G69" i="2" s="1"/>
  <c r="H13" i="38"/>
  <c r="I13" i="38"/>
  <c r="C70" i="2"/>
  <c r="O4" i="39"/>
  <c r="A187" i="10"/>
  <c r="A186" i="10"/>
  <c r="F13" i="38" l="1"/>
  <c r="G70" i="2" s="1"/>
  <c r="G13" i="38"/>
  <c r="H70" i="2" s="1"/>
  <c r="B23" i="26"/>
  <c r="B11" i="35"/>
  <c r="B12" i="35" s="1"/>
  <c r="B13" i="35" l="1"/>
  <c r="B14" i="35" s="1"/>
  <c r="B15" i="35" s="1"/>
  <c r="B16" i="35" s="1"/>
  <c r="B25" i="26"/>
  <c r="B33" i="26" s="1"/>
  <c r="D80" i="32"/>
  <c r="D45" i="32"/>
  <c r="C111" i="32"/>
  <c r="C110" i="32"/>
  <c r="D109" i="32"/>
  <c r="C109" i="32"/>
  <c r="C108" i="32"/>
  <c r="C107" i="32"/>
  <c r="D106" i="32"/>
  <c r="C106" i="32"/>
  <c r="C105" i="32"/>
  <c r="C104" i="32"/>
  <c r="D103" i="32"/>
  <c r="C103" i="32"/>
  <c r="C102" i="32"/>
  <c r="C101" i="32"/>
  <c r="D100" i="32"/>
  <c r="C100" i="32"/>
  <c r="C99" i="32"/>
  <c r="C98" i="32"/>
  <c r="D97" i="32"/>
  <c r="C97" i="32"/>
  <c r="C96" i="32"/>
  <c r="C95" i="32"/>
  <c r="D94" i="32"/>
  <c r="C94" i="32"/>
  <c r="C93" i="32"/>
  <c r="C92" i="32"/>
  <c r="D91" i="32"/>
  <c r="C91" i="32"/>
  <c r="C90" i="32"/>
  <c r="C89" i="32"/>
  <c r="D88" i="32"/>
  <c r="C88" i="32"/>
  <c r="C87" i="32"/>
  <c r="C86" i="32"/>
  <c r="D85" i="32"/>
  <c r="C85" i="32"/>
  <c r="C84" i="32"/>
  <c r="C83" i="32"/>
  <c r="D82" i="32"/>
  <c r="C82" i="32"/>
  <c r="B17" i="35" l="1"/>
  <c r="B18" i="35" s="1"/>
  <c r="F17" i="34"/>
  <c r="F16" i="34"/>
  <c r="F15" i="34"/>
  <c r="F14" i="34"/>
  <c r="F13" i="34"/>
  <c r="F12" i="34"/>
  <c r="F11" i="34"/>
  <c r="F10" i="34"/>
  <c r="F9" i="34"/>
  <c r="F8" i="34"/>
  <c r="F7" i="34"/>
  <c r="F6" i="34"/>
  <c r="G17" i="34"/>
  <c r="G16" i="34"/>
  <c r="G15" i="34"/>
  <c r="G14" i="34"/>
  <c r="G13" i="34"/>
  <c r="G12" i="34"/>
  <c r="G11" i="34"/>
  <c r="G10" i="34"/>
  <c r="G9" i="34"/>
  <c r="G8" i="34"/>
  <c r="G7" i="34"/>
  <c r="G6" i="34"/>
  <c r="G5" i="34"/>
  <c r="G4" i="34"/>
  <c r="H4" i="34" s="1"/>
  <c r="G3" i="34"/>
  <c r="H3" i="34" s="1"/>
  <c r="F5" i="34"/>
  <c r="B25" i="34"/>
  <c r="B26" i="34"/>
  <c r="B27" i="34"/>
  <c r="B28" i="34"/>
  <c r="B24" i="34"/>
  <c r="F25" i="34"/>
  <c r="F26" i="34"/>
  <c r="F27" i="34"/>
  <c r="F28" i="34"/>
  <c r="F24" i="34"/>
  <c r="G25" i="34"/>
  <c r="G26" i="34"/>
  <c r="G27" i="34"/>
  <c r="G28" i="34"/>
  <c r="G24" i="34"/>
  <c r="G31" i="34"/>
  <c r="G32" i="34"/>
  <c r="G33" i="34"/>
  <c r="G34" i="34"/>
  <c r="G35" i="34"/>
  <c r="G30" i="34"/>
  <c r="B31" i="34"/>
  <c r="B32" i="34"/>
  <c r="B33" i="34"/>
  <c r="B34" i="34"/>
  <c r="B35" i="34"/>
  <c r="B30" i="34"/>
  <c r="F31" i="34"/>
  <c r="F32" i="34"/>
  <c r="F33" i="34"/>
  <c r="F34" i="34"/>
  <c r="F35" i="34"/>
  <c r="F30" i="34"/>
  <c r="H47" i="34"/>
  <c r="H48" i="34"/>
  <c r="H46" i="34"/>
  <c r="G39" i="34"/>
  <c r="G40" i="34"/>
  <c r="G41" i="34"/>
  <c r="G42" i="34"/>
  <c r="G43" i="34"/>
  <c r="G44" i="34"/>
  <c r="G38" i="34"/>
  <c r="F39" i="34"/>
  <c r="F40" i="34"/>
  <c r="F41" i="34"/>
  <c r="F42" i="34"/>
  <c r="F43" i="34"/>
  <c r="F44" i="34"/>
  <c r="F38" i="34"/>
  <c r="B39" i="34"/>
  <c r="B40" i="34"/>
  <c r="B41" i="34"/>
  <c r="B42" i="34"/>
  <c r="B43" i="34"/>
  <c r="B44" i="34"/>
  <c r="B38" i="34"/>
  <c r="G51" i="34"/>
  <c r="G52" i="34"/>
  <c r="G53" i="34"/>
  <c r="G54" i="34"/>
  <c r="G55" i="34"/>
  <c r="G50" i="34"/>
  <c r="F51" i="34"/>
  <c r="F52" i="34"/>
  <c r="F53" i="34"/>
  <c r="F54" i="34"/>
  <c r="F55" i="34"/>
  <c r="F50" i="34"/>
  <c r="G61" i="34"/>
  <c r="F61" i="34"/>
  <c r="B87" i="34"/>
  <c r="G113" i="34"/>
  <c r="G112" i="34"/>
  <c r="F113" i="34"/>
  <c r="F112" i="34"/>
  <c r="B113" i="34"/>
  <c r="B112" i="34"/>
  <c r="G110" i="34"/>
  <c r="F110" i="34"/>
  <c r="B110" i="34"/>
  <c r="G91" i="34"/>
  <c r="G92" i="34"/>
  <c r="G93" i="34"/>
  <c r="G94" i="34"/>
  <c r="G95" i="34"/>
  <c r="G96" i="34"/>
  <c r="G97" i="34"/>
  <c r="G98" i="34"/>
  <c r="G99" i="34"/>
  <c r="G100" i="34"/>
  <c r="G101" i="34"/>
  <c r="G102" i="34"/>
  <c r="G103" i="34"/>
  <c r="G104" i="34"/>
  <c r="G105" i="34"/>
  <c r="G90" i="34"/>
  <c r="F91" i="34"/>
  <c r="F92" i="34"/>
  <c r="F93" i="34"/>
  <c r="F94" i="34"/>
  <c r="F95" i="34"/>
  <c r="F96" i="34"/>
  <c r="F97" i="34"/>
  <c r="F98" i="34"/>
  <c r="F99" i="34"/>
  <c r="F100" i="34"/>
  <c r="F101" i="34"/>
  <c r="F102" i="34"/>
  <c r="F103" i="34"/>
  <c r="F104" i="34"/>
  <c r="F105" i="34"/>
  <c r="F90" i="34"/>
  <c r="E91" i="34"/>
  <c r="E92" i="34"/>
  <c r="E93" i="34"/>
  <c r="E94" i="34"/>
  <c r="E95" i="34"/>
  <c r="E96" i="34"/>
  <c r="E97" i="34"/>
  <c r="E98" i="34"/>
  <c r="E99" i="34"/>
  <c r="E100" i="34"/>
  <c r="E101" i="34"/>
  <c r="E102" i="34"/>
  <c r="E103" i="34"/>
  <c r="E104" i="34"/>
  <c r="E105" i="34"/>
  <c r="E90" i="34"/>
  <c r="D91" i="34"/>
  <c r="D92" i="34"/>
  <c r="D93" i="34"/>
  <c r="D94" i="34"/>
  <c r="D95" i="34"/>
  <c r="D96" i="34"/>
  <c r="D97" i="34"/>
  <c r="D98" i="34"/>
  <c r="D99" i="34"/>
  <c r="D100" i="34"/>
  <c r="D101" i="34"/>
  <c r="D102" i="34"/>
  <c r="D103" i="34"/>
  <c r="D104" i="34"/>
  <c r="D105" i="34"/>
  <c r="D90" i="34"/>
  <c r="C91" i="34"/>
  <c r="C92" i="34"/>
  <c r="C93" i="34"/>
  <c r="C94" i="34"/>
  <c r="C95" i="34"/>
  <c r="C96" i="34"/>
  <c r="C97" i="34"/>
  <c r="C98" i="34"/>
  <c r="C99" i="34"/>
  <c r="C100" i="34"/>
  <c r="C101" i="34"/>
  <c r="C102" i="34"/>
  <c r="C103" i="34"/>
  <c r="C104" i="34"/>
  <c r="C105" i="34"/>
  <c r="C90" i="34"/>
  <c r="B91" i="34"/>
  <c r="B92" i="34"/>
  <c r="B93" i="34"/>
  <c r="B94" i="34"/>
  <c r="B95" i="34"/>
  <c r="B96" i="34"/>
  <c r="B97" i="34"/>
  <c r="B98" i="34"/>
  <c r="B99" i="34"/>
  <c r="B100" i="34"/>
  <c r="B101" i="34"/>
  <c r="B102" i="34"/>
  <c r="B103" i="34"/>
  <c r="B104" i="34"/>
  <c r="B105" i="34"/>
  <c r="B90" i="34"/>
  <c r="B19" i="35" l="1"/>
  <c r="B20" i="35" s="1"/>
  <c r="B21" i="35" s="1"/>
  <c r="B22" i="35" s="1"/>
  <c r="B23" i="35" s="1"/>
  <c r="B24" i="35" s="1"/>
  <c r="B25" i="35" s="1"/>
  <c r="B26" i="35" s="1"/>
  <c r="H5" i="34"/>
  <c r="H9" i="34"/>
  <c r="H15" i="34"/>
  <c r="H10" i="34"/>
  <c r="H16" i="34"/>
  <c r="H11" i="34"/>
  <c r="H17" i="34"/>
  <c r="H6" i="34"/>
  <c r="H12" i="34"/>
  <c r="H7" i="34"/>
  <c r="H13" i="34"/>
  <c r="H8" i="34"/>
  <c r="H14" i="34"/>
  <c r="L36" i="5"/>
  <c r="H43" i="34" s="1"/>
  <c r="B27" i="35" l="1"/>
  <c r="M36" i="5"/>
  <c r="O52" i="10" l="1"/>
  <c r="P46" i="10" s="1"/>
  <c r="C246" i="10" s="1"/>
  <c r="O51" i="10"/>
  <c r="O50" i="10"/>
  <c r="P44" i="10" s="1"/>
  <c r="C244" i="10" s="1"/>
  <c r="O49" i="10"/>
  <c r="P43" i="10" s="1"/>
  <c r="C243" i="10" s="1"/>
  <c r="O48" i="10"/>
  <c r="P42" i="10" s="1"/>
  <c r="C242" i="10" s="1"/>
  <c r="P45" i="10" l="1"/>
  <c r="C245" i="10" s="1"/>
  <c r="D78" i="31"/>
  <c r="D76" i="31"/>
  <c r="D74" i="31"/>
  <c r="D72" i="31"/>
  <c r="D70" i="31"/>
  <c r="D68" i="31"/>
  <c r="D66" i="31"/>
  <c r="D64" i="31"/>
  <c r="D62" i="31"/>
  <c r="D60" i="31"/>
  <c r="L36" i="10" l="1"/>
  <c r="E8" i="2"/>
  <c r="N31" i="2" l="1"/>
  <c r="N16" i="2"/>
  <c r="N14" i="2"/>
  <c r="J130" i="10" l="1"/>
  <c r="L34" i="5"/>
  <c r="H41" i="34" s="1"/>
  <c r="L32" i="5"/>
  <c r="H39" i="34" s="1"/>
  <c r="Q23" i="37" l="1"/>
  <c r="U12" i="10"/>
  <c r="M34" i="5"/>
  <c r="M32" i="5"/>
  <c r="C78" i="31"/>
  <c r="C76" i="31"/>
  <c r="C74" i="31"/>
  <c r="C72" i="31"/>
  <c r="C70" i="31"/>
  <c r="C68" i="31"/>
  <c r="C66" i="31"/>
  <c r="C64" i="31"/>
  <c r="C62" i="31"/>
  <c r="C60" i="31"/>
  <c r="C53" i="31"/>
  <c r="C51" i="31"/>
  <c r="C49" i="31"/>
  <c r="C47" i="31"/>
  <c r="C45" i="31"/>
  <c r="C43" i="31"/>
  <c r="C41" i="31"/>
  <c r="C39" i="31"/>
  <c r="C37" i="31"/>
  <c r="C35" i="31"/>
  <c r="C28" i="31"/>
  <c r="C26" i="31"/>
  <c r="C24" i="31"/>
  <c r="C22" i="31"/>
  <c r="C20" i="31"/>
  <c r="C18" i="31"/>
  <c r="C16" i="31"/>
  <c r="C14" i="31"/>
  <c r="C12" i="31"/>
  <c r="C10" i="31"/>
  <c r="D50" i="32"/>
  <c r="D53" i="32"/>
  <c r="D56" i="32"/>
  <c r="D59" i="32"/>
  <c r="D62" i="32"/>
  <c r="D65" i="32"/>
  <c r="D68" i="32"/>
  <c r="D71" i="32"/>
  <c r="D74" i="32"/>
  <c r="D47" i="32"/>
  <c r="V12" i="10" l="1"/>
  <c r="S12" i="10" s="1"/>
  <c r="E3" i="30"/>
  <c r="C71" i="32"/>
  <c r="C72" i="32"/>
  <c r="C73" i="32"/>
  <c r="C74" i="32"/>
  <c r="C75" i="32"/>
  <c r="C76" i="32"/>
  <c r="C61" i="32"/>
  <c r="C62" i="32"/>
  <c r="C63" i="32"/>
  <c r="C64" i="32"/>
  <c r="C65" i="32"/>
  <c r="C66" i="32"/>
  <c r="C67" i="32"/>
  <c r="C68" i="32"/>
  <c r="C69" i="32"/>
  <c r="C70" i="32"/>
  <c r="C50" i="32"/>
  <c r="C51" i="32"/>
  <c r="C52" i="32"/>
  <c r="C53" i="32"/>
  <c r="C54" i="32"/>
  <c r="C55" i="32"/>
  <c r="C56" i="32"/>
  <c r="C57" i="32"/>
  <c r="C58" i="32"/>
  <c r="C59" i="32"/>
  <c r="C60" i="32"/>
  <c r="C48" i="32"/>
  <c r="C49" i="32"/>
  <c r="C47" i="32"/>
  <c r="C39" i="32"/>
  <c r="C40" i="32"/>
  <c r="C41" i="32"/>
  <c r="C30" i="32"/>
  <c r="C31" i="32"/>
  <c r="C32" i="32"/>
  <c r="C33" i="32"/>
  <c r="C34" i="32"/>
  <c r="C35" i="32"/>
  <c r="C36" i="32"/>
  <c r="C37" i="32"/>
  <c r="C38" i="32"/>
  <c r="C18" i="32"/>
  <c r="C19" i="32"/>
  <c r="C20" i="32"/>
  <c r="C21" i="32"/>
  <c r="C22" i="32"/>
  <c r="C23" i="32"/>
  <c r="C24" i="32"/>
  <c r="C25" i="32"/>
  <c r="C26" i="32"/>
  <c r="C27" i="32"/>
  <c r="C28" i="32"/>
  <c r="C29" i="32"/>
  <c r="C15" i="32"/>
  <c r="C16" i="32"/>
  <c r="C17" i="32"/>
  <c r="C13" i="32"/>
  <c r="C14" i="32"/>
  <c r="D36" i="32"/>
  <c r="D39" i="32"/>
  <c r="D15" i="32"/>
  <c r="D18" i="32"/>
  <c r="D24" i="32"/>
  <c r="D27" i="32"/>
  <c r="D30" i="32"/>
  <c r="D33" i="32"/>
  <c r="C12" i="32"/>
  <c r="D2" i="32"/>
  <c r="L35" i="5" l="1"/>
  <c r="L37" i="5"/>
  <c r="H58" i="34" l="1"/>
  <c r="H57" i="34"/>
  <c r="H56" i="34"/>
  <c r="H55" i="34"/>
  <c r="M37" i="5"/>
  <c r="H44" i="34"/>
  <c r="M35" i="5"/>
  <c r="H42" i="34"/>
  <c r="D53" i="31"/>
  <c r="D51" i="31"/>
  <c r="D49" i="31"/>
  <c r="D47" i="31"/>
  <c r="D45" i="31"/>
  <c r="D43" i="31"/>
  <c r="D41" i="31"/>
  <c r="D39" i="31"/>
  <c r="D37" i="31"/>
  <c r="D35" i="31"/>
  <c r="D28" i="31"/>
  <c r="D26" i="31"/>
  <c r="D24" i="31"/>
  <c r="D22" i="31"/>
  <c r="D20" i="31"/>
  <c r="D18" i="31"/>
  <c r="D16" i="31"/>
  <c r="D14" i="31"/>
  <c r="D12" i="31"/>
  <c r="I33" i="31" l="1"/>
  <c r="M13" i="30"/>
  <c r="M12" i="30" s="1"/>
  <c r="H104" i="34" l="1"/>
  <c r="H100" i="34"/>
  <c r="H95" i="34"/>
  <c r="H94" i="34"/>
  <c r="H101" i="34"/>
  <c r="H105" i="34"/>
  <c r="H91" i="34"/>
  <c r="H93" i="34"/>
  <c r="H92" i="34"/>
  <c r="H90" i="34"/>
  <c r="I42" i="10"/>
  <c r="I1" i="10" l="1"/>
  <c r="L33" i="5"/>
  <c r="L21" i="5"/>
  <c r="L22" i="5"/>
  <c r="L23" i="5"/>
  <c r="L24" i="5"/>
  <c r="M23" i="5" l="1"/>
  <c r="H27" i="34"/>
  <c r="M22" i="5"/>
  <c r="H26" i="34"/>
  <c r="M24" i="5"/>
  <c r="H28" i="34"/>
  <c r="M21" i="5"/>
  <c r="H25" i="34"/>
  <c r="M33" i="5"/>
  <c r="H40" i="34"/>
  <c r="J1" i="10"/>
  <c r="H59" i="34" l="1"/>
  <c r="H54" i="34"/>
  <c r="H53" i="34"/>
  <c r="H52" i="34"/>
  <c r="H51" i="34"/>
  <c r="H34" i="34"/>
  <c r="H33" i="34"/>
  <c r="H32" i="34"/>
  <c r="H31" i="34"/>
  <c r="H35" i="34"/>
  <c r="H113" i="34"/>
  <c r="H50" i="34"/>
  <c r="L31" i="5"/>
  <c r="H38" i="34" s="1"/>
  <c r="H46" i="10"/>
  <c r="F3" i="10" s="1"/>
  <c r="G46" i="10"/>
  <c r="F2" i="10" l="1"/>
  <c r="K141" i="10"/>
  <c r="D43" i="27" s="1"/>
  <c r="B232" i="10"/>
  <c r="C32" i="35"/>
  <c r="C31" i="35"/>
  <c r="D10" i="33"/>
  <c r="D20" i="27" s="1"/>
  <c r="C162" i="10"/>
  <c r="J43" i="10"/>
  <c r="G49" i="10"/>
  <c r="F49" i="10"/>
  <c r="D78" i="32" l="1"/>
  <c r="D113" i="32"/>
  <c r="D148" i="32"/>
  <c r="D81" i="31"/>
  <c r="D56" i="31"/>
  <c r="E149" i="30"/>
  <c r="D31" i="31"/>
  <c r="E44" i="30"/>
  <c r="E114" i="30"/>
  <c r="E79" i="30"/>
  <c r="D106" i="31"/>
  <c r="C25" i="13"/>
  <c r="D43" i="32"/>
  <c r="C56" i="2"/>
  <c r="C19" i="3"/>
  <c r="C43" i="5"/>
  <c r="C44" i="17"/>
  <c r="C21" i="6"/>
  <c r="C27" i="4"/>
  <c r="C28" i="11"/>
  <c r="C27" i="37"/>
  <c r="C42" i="36"/>
  <c r="C42" i="35"/>
  <c r="K139" i="10"/>
  <c r="F106" i="10"/>
  <c r="C14" i="38"/>
  <c r="M38" i="38"/>
  <c r="M14" i="38"/>
  <c r="M26" i="38"/>
  <c r="C10" i="13"/>
  <c r="C115" i="10"/>
  <c r="D8" i="33"/>
  <c r="I50" i="10"/>
  <c r="C7" i="11" l="1"/>
  <c r="G6" i="11"/>
  <c r="C10" i="11"/>
  <c r="I14" i="38"/>
  <c r="H14" i="38"/>
  <c r="C71" i="2"/>
  <c r="P4" i="39"/>
  <c r="C43" i="27"/>
  <c r="C15" i="38"/>
  <c r="H214" i="10"/>
  <c r="H203" i="10"/>
  <c r="H200" i="10"/>
  <c r="F202" i="10"/>
  <c r="F210" i="10"/>
  <c r="G201" i="10"/>
  <c r="G209" i="10"/>
  <c r="H215" i="10"/>
  <c r="H204" i="10"/>
  <c r="F214" i="10"/>
  <c r="G210" i="10"/>
  <c r="H216" i="10"/>
  <c r="H205" i="10"/>
  <c r="F215" i="10"/>
  <c r="F204" i="10"/>
  <c r="G214" i="10"/>
  <c r="G203" i="10"/>
  <c r="G200" i="10"/>
  <c r="H217" i="10"/>
  <c r="H206" i="10"/>
  <c r="F216" i="10"/>
  <c r="F205" i="10"/>
  <c r="G215" i="10"/>
  <c r="G204" i="10"/>
  <c r="H218" i="10"/>
  <c r="H207" i="10"/>
  <c r="F217" i="10"/>
  <c r="F206" i="10"/>
  <c r="G216" i="10"/>
  <c r="G205" i="10"/>
  <c r="F201" i="10"/>
  <c r="G208" i="10"/>
  <c r="G202" i="10"/>
  <c r="H213" i="10"/>
  <c r="H208" i="10"/>
  <c r="F218" i="10"/>
  <c r="F207" i="10"/>
  <c r="G217" i="10"/>
  <c r="G206" i="10"/>
  <c r="H210" i="10"/>
  <c r="G213" i="10"/>
  <c r="F200" i="10"/>
  <c r="H201" i="10"/>
  <c r="H209" i="10"/>
  <c r="F213" i="10"/>
  <c r="F208" i="10"/>
  <c r="G218" i="10"/>
  <c r="G207" i="10"/>
  <c r="H202" i="10"/>
  <c r="F209" i="10"/>
  <c r="F203" i="10"/>
  <c r="D115" i="10"/>
  <c r="F115" i="10" s="1"/>
  <c r="A37" i="27" s="1"/>
  <c r="B131" i="10"/>
  <c r="B132" i="10"/>
  <c r="B133" i="10"/>
  <c r="B134" i="10"/>
  <c r="B135" i="10"/>
  <c r="B136" i="10"/>
  <c r="B137" i="10"/>
  <c r="B138" i="10"/>
  <c r="B139" i="10"/>
  <c r="B140" i="10"/>
  <c r="B141" i="10"/>
  <c r="B142" i="10"/>
  <c r="B143" i="10"/>
  <c r="B144" i="10"/>
  <c r="B145" i="10"/>
  <c r="B130" i="10"/>
  <c r="D131" i="10"/>
  <c r="D132" i="10"/>
  <c r="D133" i="10"/>
  <c r="D134" i="10"/>
  <c r="D135" i="10"/>
  <c r="D136" i="10"/>
  <c r="D137" i="10"/>
  <c r="D138" i="10"/>
  <c r="D139" i="10"/>
  <c r="D140" i="10"/>
  <c r="D141" i="10"/>
  <c r="D142" i="10"/>
  <c r="D143" i="10"/>
  <c r="D144" i="10"/>
  <c r="D145" i="10"/>
  <c r="D130" i="10"/>
  <c r="C131" i="10"/>
  <c r="C132" i="10"/>
  <c r="C133" i="10"/>
  <c r="C134" i="10"/>
  <c r="E134" i="10" s="1"/>
  <c r="C135" i="10"/>
  <c r="E135" i="10" s="1"/>
  <c r="C136" i="10"/>
  <c r="E136" i="10" s="1"/>
  <c r="C137" i="10"/>
  <c r="E137" i="10" s="1"/>
  <c r="C138" i="10"/>
  <c r="E138" i="10" s="1"/>
  <c r="C139" i="10"/>
  <c r="E139" i="10" s="1"/>
  <c r="C140" i="10"/>
  <c r="E140" i="10" s="1"/>
  <c r="C141" i="10"/>
  <c r="E141" i="10" s="1"/>
  <c r="C142" i="10"/>
  <c r="E142" i="10" s="1"/>
  <c r="C143" i="10"/>
  <c r="E143" i="10" s="1"/>
  <c r="C144" i="10"/>
  <c r="E144" i="10" s="1"/>
  <c r="C145" i="10"/>
  <c r="C130" i="10"/>
  <c r="G14" i="38" l="1"/>
  <c r="H71" i="2" s="1"/>
  <c r="I15" i="38"/>
  <c r="H15" i="38"/>
  <c r="F14" i="38"/>
  <c r="G71" i="2" s="1"/>
  <c r="C72" i="2"/>
  <c r="Q4" i="39"/>
  <c r="C16" i="38"/>
  <c r="E133" i="10"/>
  <c r="E145" i="10"/>
  <c r="E131" i="10"/>
  <c r="H115" i="10"/>
  <c r="G115" i="10"/>
  <c r="G211" i="10"/>
  <c r="G219" i="10"/>
  <c r="G139" i="10"/>
  <c r="I139" i="10"/>
  <c r="H139" i="10"/>
  <c r="F139" i="10"/>
  <c r="H131" i="10"/>
  <c r="G131" i="10"/>
  <c r="I131" i="10"/>
  <c r="F131" i="10"/>
  <c r="H140" i="10"/>
  <c r="F140" i="10"/>
  <c r="G140" i="10"/>
  <c r="I140" i="10"/>
  <c r="I130" i="10"/>
  <c r="F130" i="10"/>
  <c r="H138" i="10"/>
  <c r="F138" i="10"/>
  <c r="G138" i="10"/>
  <c r="I138" i="10"/>
  <c r="H145" i="10"/>
  <c r="F145" i="10"/>
  <c r="G145" i="10"/>
  <c r="I145" i="10"/>
  <c r="H137" i="10"/>
  <c r="F137" i="10"/>
  <c r="G137" i="10"/>
  <c r="I137" i="10"/>
  <c r="I144" i="10"/>
  <c r="H144" i="10"/>
  <c r="F144" i="10"/>
  <c r="G144" i="10"/>
  <c r="H136" i="10"/>
  <c r="G136" i="10"/>
  <c r="I136" i="10"/>
  <c r="F136" i="10"/>
  <c r="H143" i="10"/>
  <c r="F143" i="10"/>
  <c r="G143" i="10"/>
  <c r="I143" i="10"/>
  <c r="I135" i="10"/>
  <c r="H135" i="10"/>
  <c r="F135" i="10"/>
  <c r="G135" i="10"/>
  <c r="H132" i="10"/>
  <c r="G132" i="10"/>
  <c r="H142" i="10"/>
  <c r="F142" i="10"/>
  <c r="G142" i="10"/>
  <c r="I142" i="10"/>
  <c r="H134" i="10"/>
  <c r="F134" i="10"/>
  <c r="G134" i="10"/>
  <c r="I134" i="10"/>
  <c r="H141" i="10"/>
  <c r="F141" i="10"/>
  <c r="G141" i="10"/>
  <c r="I141" i="10"/>
  <c r="H133" i="10"/>
  <c r="F133" i="10"/>
  <c r="G133" i="10"/>
  <c r="I133" i="10"/>
  <c r="E132" i="10"/>
  <c r="F132" i="10" s="1"/>
  <c r="E130" i="10"/>
  <c r="G130" i="10" s="1"/>
  <c r="H14" i="13"/>
  <c r="G6" i="13" l="1"/>
  <c r="M21" i="13" s="1"/>
  <c r="N18" i="35" s="1"/>
  <c r="M18" i="35"/>
  <c r="M15" i="35" s="1"/>
  <c r="M27" i="35" s="1"/>
  <c r="H16" i="38"/>
  <c r="I16" i="38"/>
  <c r="F15" i="38"/>
  <c r="G72" i="2" s="1"/>
  <c r="G15" i="38"/>
  <c r="H72" i="2" s="1"/>
  <c r="C73" i="2"/>
  <c r="C17" i="38"/>
  <c r="R4" i="39"/>
  <c r="I132" i="10"/>
  <c r="I146" i="10" s="1"/>
  <c r="C11" i="33" s="1"/>
  <c r="H130" i="10"/>
  <c r="H146" i="10" s="1"/>
  <c r="C9" i="33" s="1"/>
  <c r="H61" i="34"/>
  <c r="G146" i="10"/>
  <c r="F146" i="10"/>
  <c r="B10" i="34"/>
  <c r="B16" i="34"/>
  <c r="H17" i="38" l="1"/>
  <c r="I17" i="38"/>
  <c r="G16" i="38"/>
  <c r="H73" i="2" s="1"/>
  <c r="F16" i="38"/>
  <c r="G73" i="2" s="1"/>
  <c r="C74" i="2"/>
  <c r="C18" i="38"/>
  <c r="S4" i="39"/>
  <c r="C8" i="33"/>
  <c r="L139" i="10"/>
  <c r="C10" i="33"/>
  <c r="L141" i="10"/>
  <c r="B13" i="34"/>
  <c r="B7" i="34"/>
  <c r="E115" i="10"/>
  <c r="H18" i="38" l="1"/>
  <c r="I18" i="38"/>
  <c r="F17" i="38"/>
  <c r="G74" i="2" s="1"/>
  <c r="G17" i="38"/>
  <c r="H74" i="2" s="1"/>
  <c r="C75" i="2"/>
  <c r="C19" i="38"/>
  <c r="T4" i="39"/>
  <c r="B17" i="34"/>
  <c r="B14" i="34"/>
  <c r="B11" i="34"/>
  <c r="B8" i="34"/>
  <c r="J47" i="10"/>
  <c r="L33" i="26" s="1"/>
  <c r="G8" i="43" s="1"/>
  <c r="D93" i="10"/>
  <c r="H19" i="38" l="1"/>
  <c r="I19" i="38"/>
  <c r="F18" i="38"/>
  <c r="G75" i="2" s="1"/>
  <c r="G18" i="38"/>
  <c r="H75" i="2" s="1"/>
  <c r="C76" i="2"/>
  <c r="B125" i="34"/>
  <c r="K53" i="10"/>
  <c r="J53" i="10"/>
  <c r="C20" i="38"/>
  <c r="U4" i="39"/>
  <c r="H54" i="10"/>
  <c r="I20" i="38" l="1"/>
  <c r="H20" i="38"/>
  <c r="G19" i="38"/>
  <c r="H76" i="2" s="1"/>
  <c r="F19" i="38"/>
  <c r="G76" i="2" s="1"/>
  <c r="C77" i="2"/>
  <c r="C21" i="38"/>
  <c r="V4" i="39"/>
  <c r="J54" i="10"/>
  <c r="J55" i="10" s="1"/>
  <c r="H46" i="2" s="1"/>
  <c r="H55" i="10"/>
  <c r="F46" i="2" s="1"/>
  <c r="L38" i="10"/>
  <c r="J1" i="38"/>
  <c r="G8" i="2"/>
  <c r="B4" i="34"/>
  <c r="L20" i="5"/>
  <c r="H24" i="34" s="1"/>
  <c r="G20" i="38" l="1"/>
  <c r="H77" i="2" s="1"/>
  <c r="F20" i="38"/>
  <c r="G77" i="2" s="1"/>
  <c r="I21" i="38"/>
  <c r="H21" i="38"/>
  <c r="W23" i="38"/>
  <c r="C26" i="2" s="1"/>
  <c r="W24" i="38"/>
  <c r="C27" i="2" s="1"/>
  <c r="W25" i="38"/>
  <c r="W26" i="38"/>
  <c r="X26" i="38" s="1"/>
  <c r="C78" i="2"/>
  <c r="C22" i="38"/>
  <c r="W4" i="39"/>
  <c r="I54" i="10"/>
  <c r="I55" i="10" s="1"/>
  <c r="G46" i="2" s="1"/>
  <c r="B5" i="34"/>
  <c r="I22" i="38" l="1"/>
  <c r="H22" i="38"/>
  <c r="G21" i="38"/>
  <c r="H78" i="2" s="1"/>
  <c r="F21" i="38"/>
  <c r="G78" i="2" s="1"/>
  <c r="X25" i="38"/>
  <c r="C42" i="2" s="1"/>
  <c r="C28" i="2"/>
  <c r="X23" i="38"/>
  <c r="C40" i="2" s="1"/>
  <c r="X24" i="38"/>
  <c r="C41" i="2" s="1"/>
  <c r="C79" i="2"/>
  <c r="C23" i="38"/>
  <c r="X4" i="39"/>
  <c r="D9" i="39"/>
  <c r="I46" i="2"/>
  <c r="H112" i="34"/>
  <c r="H30" i="34"/>
  <c r="K55" i="10"/>
  <c r="J24" i="35" l="1"/>
  <c r="L22" i="35"/>
  <c r="K18" i="35"/>
  <c r="J11" i="35"/>
  <c r="I20" i="35"/>
  <c r="I19" i="35" s="1"/>
  <c r="I10" i="35"/>
  <c r="L24" i="35"/>
  <c r="K21" i="35"/>
  <c r="J16" i="35"/>
  <c r="I16" i="35"/>
  <c r="L23" i="35"/>
  <c r="K20" i="35"/>
  <c r="I23" i="35"/>
  <c r="K26" i="35"/>
  <c r="K25" i="35" s="1"/>
  <c r="K13" i="35"/>
  <c r="K10" i="35"/>
  <c r="L26" i="35"/>
  <c r="L25" i="35" s="1"/>
  <c r="I21" i="35"/>
  <c r="K24" i="35"/>
  <c r="J21" i="35"/>
  <c r="L18" i="35"/>
  <c r="K11" i="35"/>
  <c r="I18" i="35"/>
  <c r="L11" i="35"/>
  <c r="K23" i="35"/>
  <c r="J20" i="35"/>
  <c r="L16" i="35"/>
  <c r="I24" i="35"/>
  <c r="I11" i="35"/>
  <c r="J23" i="35"/>
  <c r="L21" i="35"/>
  <c r="K16" i="35"/>
  <c r="I26" i="35"/>
  <c r="I25" i="35" s="1"/>
  <c r="I13" i="35"/>
  <c r="J26" i="35"/>
  <c r="J25" i="35" s="1"/>
  <c r="J13" i="35"/>
  <c r="J10" i="35"/>
  <c r="J22" i="35"/>
  <c r="L20" i="35"/>
  <c r="I22" i="35"/>
  <c r="K22" i="35"/>
  <c r="J18" i="35"/>
  <c r="L13" i="35"/>
  <c r="L10" i="35"/>
  <c r="J14" i="35"/>
  <c r="K14" i="35"/>
  <c r="I14" i="35"/>
  <c r="I12" i="35" s="1"/>
  <c r="L17" i="35"/>
  <c r="J17" i="35"/>
  <c r="I17" i="35"/>
  <c r="K17" i="35"/>
  <c r="L14" i="35"/>
  <c r="H23" i="38"/>
  <c r="I23" i="38"/>
  <c r="G22" i="38"/>
  <c r="H79" i="2" s="1"/>
  <c r="F22" i="38"/>
  <c r="G79" i="2" s="1"/>
  <c r="C80" i="2"/>
  <c r="C24" i="38"/>
  <c r="Y4" i="39"/>
  <c r="M20" i="5"/>
  <c r="L19" i="35" l="1"/>
  <c r="J15" i="35"/>
  <c r="K12" i="35"/>
  <c r="J12" i="35"/>
  <c r="K19" i="35"/>
  <c r="K15" i="35"/>
  <c r="L15" i="35"/>
  <c r="J19" i="35"/>
  <c r="I15" i="35"/>
  <c r="I27" i="35" s="1"/>
  <c r="L12" i="35"/>
  <c r="I24" i="38"/>
  <c r="H24" i="38"/>
  <c r="G23" i="38"/>
  <c r="H80" i="2" s="1"/>
  <c r="F23" i="38"/>
  <c r="G80" i="2" s="1"/>
  <c r="C81" i="2"/>
  <c r="C25" i="38"/>
  <c r="Z4" i="39"/>
  <c r="H110" i="34"/>
  <c r="I109" i="34" s="1"/>
  <c r="J27" i="35" l="1"/>
  <c r="K27" i="35"/>
  <c r="L27" i="35"/>
  <c r="I25" i="38"/>
  <c r="H25" i="38"/>
  <c r="F24" i="38"/>
  <c r="G81" i="2" s="1"/>
  <c r="G24" i="38"/>
  <c r="H81" i="2" s="1"/>
  <c r="C82" i="2"/>
  <c r="AA4" i="39"/>
  <c r="C26" i="38"/>
  <c r="K29" i="2"/>
  <c r="I26" i="38" l="1"/>
  <c r="H26" i="38"/>
  <c r="G25" i="38"/>
  <c r="H82" i="2" s="1"/>
  <c r="F25" i="38"/>
  <c r="G82" i="2" s="1"/>
  <c r="C83" i="2"/>
  <c r="C27" i="38"/>
  <c r="AB4" i="39"/>
  <c r="H27" i="38" l="1"/>
  <c r="I27" i="38"/>
  <c r="F26" i="38"/>
  <c r="G83" i="2" s="1"/>
  <c r="G26" i="38"/>
  <c r="H83" i="2" s="1"/>
  <c r="C84" i="2"/>
  <c r="U11" i="38"/>
  <c r="U17" i="38"/>
  <c r="AC4" i="39"/>
  <c r="C28" i="38"/>
  <c r="H102" i="34"/>
  <c r="I28" i="38" l="1"/>
  <c r="H28" i="38"/>
  <c r="G27" i="38"/>
  <c r="H84" i="2" s="1"/>
  <c r="C85" i="2"/>
  <c r="C29" i="38"/>
  <c r="AD4" i="39"/>
  <c r="H103" i="34"/>
  <c r="I29" i="38" l="1"/>
  <c r="H29" i="38"/>
  <c r="G28" i="38"/>
  <c r="H85" i="2" s="1"/>
  <c r="C86" i="2"/>
  <c r="C30" i="38"/>
  <c r="AE4" i="39"/>
  <c r="M31" i="5"/>
  <c r="I30" i="38" l="1"/>
  <c r="H30" i="38"/>
  <c r="G29" i="38"/>
  <c r="H86" i="2" s="1"/>
  <c r="C87" i="2"/>
  <c r="C31" i="38"/>
  <c r="AF4" i="39"/>
  <c r="G30" i="38" l="1"/>
  <c r="H87" i="2" s="1"/>
  <c r="I31" i="38"/>
  <c r="H31" i="38"/>
  <c r="C88" i="2"/>
  <c r="C32" i="38"/>
  <c r="AG4" i="39"/>
  <c r="M13" i="6"/>
  <c r="M12" i="6"/>
  <c r="M11" i="6"/>
  <c r="G31" i="38" l="1"/>
  <c r="H88" i="2" s="1"/>
  <c r="I32" i="38"/>
  <c r="H32" i="38"/>
  <c r="C89" i="2"/>
  <c r="C33" i="38"/>
  <c r="AH4" i="39"/>
  <c r="N51" i="2"/>
  <c r="N18" i="2"/>
  <c r="M3" i="10"/>
  <c r="M4" i="10"/>
  <c r="M5" i="10"/>
  <c r="S45" i="10"/>
  <c r="S50" i="10"/>
  <c r="S51" i="10"/>
  <c r="S53" i="10"/>
  <c r="S41" i="10"/>
  <c r="S43" i="10"/>
  <c r="S46" i="10"/>
  <c r="S42" i="10"/>
  <c r="S47" i="10"/>
  <c r="S44" i="10"/>
  <c r="S48" i="10"/>
  <c r="S38" i="10"/>
  <c r="S39" i="10"/>
  <c r="S49" i="10"/>
  <c r="S40" i="10"/>
  <c r="S52" i="10"/>
  <c r="R45" i="10"/>
  <c r="R50" i="10"/>
  <c r="R51" i="10"/>
  <c r="R53" i="10"/>
  <c r="R41" i="10"/>
  <c r="R43" i="10"/>
  <c r="R46" i="10"/>
  <c r="R42" i="10"/>
  <c r="R47" i="10"/>
  <c r="R44" i="10"/>
  <c r="R48" i="10"/>
  <c r="R38" i="10"/>
  <c r="R39" i="10"/>
  <c r="R49" i="10"/>
  <c r="R40" i="10"/>
  <c r="R52" i="10"/>
  <c r="O44" i="10"/>
  <c r="G32" i="38" l="1"/>
  <c r="H89" i="2" s="1"/>
  <c r="I33" i="38"/>
  <c r="H33" i="38"/>
  <c r="C90" i="2"/>
  <c r="C34" i="38"/>
  <c r="AI4" i="39"/>
  <c r="O45" i="10"/>
  <c r="F21" i="10" s="1"/>
  <c r="C239" i="10" s="1"/>
  <c r="O46" i="10"/>
  <c r="C240" i="10" s="1"/>
  <c r="O43" i="10"/>
  <c r="D21" i="10" s="1"/>
  <c r="E21" i="10"/>
  <c r="C238" i="10" s="1"/>
  <c r="N29" i="2" s="1"/>
  <c r="O42" i="10"/>
  <c r="C21" i="10" s="1"/>
  <c r="L14" i="6"/>
  <c r="K18" i="6" s="1"/>
  <c r="E18" i="6"/>
  <c r="L25" i="5"/>
  <c r="N23" i="35"/>
  <c r="N21" i="35"/>
  <c r="K26" i="2"/>
  <c r="K27" i="2"/>
  <c r="K28" i="2"/>
  <c r="E8" i="38" l="1"/>
  <c r="F65" i="2" s="1"/>
  <c r="E5" i="38"/>
  <c r="F62" i="2" s="1"/>
  <c r="E10" i="38"/>
  <c r="F67" i="2" s="1"/>
  <c r="E7" i="38"/>
  <c r="F64" i="2" s="1"/>
  <c r="E9" i="38"/>
  <c r="F66" i="2" s="1"/>
  <c r="E11" i="38"/>
  <c r="F68" i="2" s="1"/>
  <c r="E4" i="38"/>
  <c r="F61" i="2" s="1"/>
  <c r="E6" i="38"/>
  <c r="F63" i="2" s="1"/>
  <c r="E3" i="38"/>
  <c r="F60" i="2" s="1"/>
  <c r="E13" i="38"/>
  <c r="F70" i="2" s="1"/>
  <c r="E12" i="38"/>
  <c r="F69" i="2" s="1"/>
  <c r="E14" i="38"/>
  <c r="F71" i="2" s="1"/>
  <c r="E15" i="38"/>
  <c r="F72" i="2" s="1"/>
  <c r="E16" i="38"/>
  <c r="F73" i="2" s="1"/>
  <c r="E17" i="38"/>
  <c r="F74" i="2" s="1"/>
  <c r="E18" i="38"/>
  <c r="F75" i="2" s="1"/>
  <c r="E19" i="38"/>
  <c r="F76" i="2" s="1"/>
  <c r="E20" i="38"/>
  <c r="F77" i="2" s="1"/>
  <c r="E21" i="38"/>
  <c r="F78" i="2" s="1"/>
  <c r="E22" i="38"/>
  <c r="F79" i="2" s="1"/>
  <c r="E23" i="38"/>
  <c r="F80" i="2" s="1"/>
  <c r="E24" i="38"/>
  <c r="F81" i="2" s="1"/>
  <c r="E25" i="38"/>
  <c r="F82" i="2" s="1"/>
  <c r="E26" i="38"/>
  <c r="F83" i="2" s="1"/>
  <c r="D3" i="38"/>
  <c r="D6" i="38"/>
  <c r="E63" i="2" s="1"/>
  <c r="D8" i="38"/>
  <c r="E65" i="2" s="1"/>
  <c r="D13" i="38"/>
  <c r="E70" i="2" s="1"/>
  <c r="D4" i="38"/>
  <c r="E61" i="2" s="1"/>
  <c r="D12" i="38"/>
  <c r="E69" i="2" s="1"/>
  <c r="D5" i="38"/>
  <c r="E62" i="2" s="1"/>
  <c r="D10" i="38"/>
  <c r="E67" i="2" s="1"/>
  <c r="D7" i="38"/>
  <c r="E64" i="2" s="1"/>
  <c r="D11" i="38"/>
  <c r="E68" i="2" s="1"/>
  <c r="D9" i="38"/>
  <c r="E66" i="2" s="1"/>
  <c r="D14" i="38"/>
  <c r="E71" i="2" s="1"/>
  <c r="D15" i="38"/>
  <c r="E72" i="2" s="1"/>
  <c r="G33" i="38"/>
  <c r="H90" i="2" s="1"/>
  <c r="H34" i="38"/>
  <c r="I34" i="38"/>
  <c r="M25" i="11"/>
  <c r="C91" i="2"/>
  <c r="L18" i="6"/>
  <c r="M18" i="6" s="1"/>
  <c r="V8" i="10" s="1"/>
  <c r="S8" i="10" s="1"/>
  <c r="C8" i="6"/>
  <c r="C35" i="38"/>
  <c r="AJ4" i="39"/>
  <c r="I23" i="34"/>
  <c r="C236" i="10"/>
  <c r="N26" i="2" s="1"/>
  <c r="C237" i="10"/>
  <c r="N28" i="2" s="1"/>
  <c r="N22" i="35"/>
  <c r="N26" i="35"/>
  <c r="L38" i="5"/>
  <c r="N14" i="35" l="1"/>
  <c r="V9" i="10"/>
  <c r="S9" i="10" s="1"/>
  <c r="N17" i="35"/>
  <c r="I35" i="38"/>
  <c r="H35" i="38"/>
  <c r="G34" i="38"/>
  <c r="H91" i="2" s="1"/>
  <c r="C92" i="2"/>
  <c r="U14" i="38"/>
  <c r="D34" i="38" s="1"/>
  <c r="E91" i="2" s="1"/>
  <c r="U8" i="38"/>
  <c r="U10" i="38"/>
  <c r="U16" i="38"/>
  <c r="U15" i="38"/>
  <c r="U9" i="38"/>
  <c r="Q3" i="38" s="1"/>
  <c r="C36" i="38"/>
  <c r="AK4" i="39"/>
  <c r="H97" i="34"/>
  <c r="H96" i="34"/>
  <c r="H99" i="34"/>
  <c r="S10" i="10"/>
  <c r="S5" i="10"/>
  <c r="I37" i="34"/>
  <c r="N27" i="2"/>
  <c r="R2" i="38"/>
  <c r="F27" i="38" l="1"/>
  <c r="G84" i="2" s="1"/>
  <c r="F28" i="38"/>
  <c r="F29" i="38"/>
  <c r="F30" i="38"/>
  <c r="F31" i="38"/>
  <c r="F32" i="38"/>
  <c r="G89" i="2" s="1"/>
  <c r="F33" i="38"/>
  <c r="G90" i="2" s="1"/>
  <c r="F34" i="38"/>
  <c r="G91" i="2" s="1"/>
  <c r="Q4" i="38"/>
  <c r="E27" i="38"/>
  <c r="F84" i="2" s="1"/>
  <c r="E28" i="38"/>
  <c r="F85" i="2" s="1"/>
  <c r="E29" i="38"/>
  <c r="F86" i="2" s="1"/>
  <c r="E30" i="38"/>
  <c r="F87" i="2" s="1"/>
  <c r="E31" i="38"/>
  <c r="F88" i="2" s="1"/>
  <c r="E32" i="38"/>
  <c r="F89" i="2" s="1"/>
  <c r="E33" i="38"/>
  <c r="F90" i="2" s="1"/>
  <c r="E34" i="38"/>
  <c r="F91" i="2" s="1"/>
  <c r="R4" i="38"/>
  <c r="D27" i="38"/>
  <c r="E84" i="2" s="1"/>
  <c r="D28" i="38"/>
  <c r="E85" i="2" s="1"/>
  <c r="D29" i="38"/>
  <c r="E86" i="2" s="1"/>
  <c r="D30" i="38"/>
  <c r="E87" i="2" s="1"/>
  <c r="D31" i="38"/>
  <c r="E88" i="2" s="1"/>
  <c r="D32" i="38"/>
  <c r="E89" i="2" s="1"/>
  <c r="D33" i="38"/>
  <c r="E90" i="2" s="1"/>
  <c r="R3" i="38"/>
  <c r="D16" i="38"/>
  <c r="E73" i="2" s="1"/>
  <c r="D17" i="38"/>
  <c r="E74" i="2" s="1"/>
  <c r="D18" i="38"/>
  <c r="E75" i="2" s="1"/>
  <c r="D19" i="38"/>
  <c r="E76" i="2" s="1"/>
  <c r="D20" i="38"/>
  <c r="E77" i="2" s="1"/>
  <c r="D21" i="38"/>
  <c r="E78" i="2" s="1"/>
  <c r="D22" i="38"/>
  <c r="E79" i="2" s="1"/>
  <c r="D23" i="38"/>
  <c r="E80" i="2" s="1"/>
  <c r="D24" i="38"/>
  <c r="E81" i="2" s="1"/>
  <c r="D25" i="38"/>
  <c r="E82" i="2" s="1"/>
  <c r="D26" i="38"/>
  <c r="E83" i="2" s="1"/>
  <c r="I36" i="38"/>
  <c r="H36" i="38"/>
  <c r="D35" i="38"/>
  <c r="E92" i="2" s="1"/>
  <c r="F35" i="38"/>
  <c r="G92" i="2" s="1"/>
  <c r="E35" i="38"/>
  <c r="F92" i="2" s="1"/>
  <c r="G35" i="38"/>
  <c r="H92" i="2" s="1"/>
  <c r="G85" i="2"/>
  <c r="G86" i="2"/>
  <c r="G87" i="2"/>
  <c r="G88" i="2"/>
  <c r="C93" i="2"/>
  <c r="C7" i="5"/>
  <c r="G6" i="5"/>
  <c r="S7" i="10" s="1"/>
  <c r="C37" i="38"/>
  <c r="AL4" i="39"/>
  <c r="S11" i="10"/>
  <c r="L40" i="10"/>
  <c r="F45" i="2"/>
  <c r="I11" i="30" l="1"/>
  <c r="J9" i="35"/>
  <c r="I37" i="38"/>
  <c r="H37" i="38"/>
  <c r="G36" i="38"/>
  <c r="H93" i="2" s="1"/>
  <c r="F36" i="38"/>
  <c r="G93" i="2" s="1"/>
  <c r="E36" i="38"/>
  <c r="F93" i="2" s="1"/>
  <c r="D36" i="38"/>
  <c r="E93" i="2" s="1"/>
  <c r="C94" i="2"/>
  <c r="C38" i="38"/>
  <c r="AM4" i="39"/>
  <c r="E16" i="34"/>
  <c r="E10" i="34"/>
  <c r="E4" i="34"/>
  <c r="E13" i="34"/>
  <c r="E7" i="34"/>
  <c r="H98" i="34"/>
  <c r="I89" i="34" s="1"/>
  <c r="C34" i="2"/>
  <c r="G17" i="6"/>
  <c r="D118" i="10"/>
  <c r="L44" i="10"/>
  <c r="E45" i="2"/>
  <c r="G45" i="2"/>
  <c r="H45" i="2"/>
  <c r="L11" i="30" l="1"/>
  <c r="L9" i="35"/>
  <c r="J11" i="30"/>
  <c r="K9" i="35"/>
  <c r="I9" i="35"/>
  <c r="H11" i="30"/>
  <c r="H38" i="38"/>
  <c r="I38" i="38"/>
  <c r="G37" i="38"/>
  <c r="H94" i="2" s="1"/>
  <c r="F37" i="38"/>
  <c r="G94" i="2" s="1"/>
  <c r="D37" i="38"/>
  <c r="E94" i="2" s="1"/>
  <c r="E37" i="38"/>
  <c r="F94" i="2" s="1"/>
  <c r="C95" i="2"/>
  <c r="C39" i="38"/>
  <c r="AN4" i="39"/>
  <c r="I47" i="30"/>
  <c r="I117" i="30"/>
  <c r="I82" i="30"/>
  <c r="E17" i="34"/>
  <c r="E11" i="34"/>
  <c r="E5" i="34"/>
  <c r="E14" i="34"/>
  <c r="E8" i="34"/>
  <c r="E15" i="34"/>
  <c r="E9" i="34"/>
  <c r="E3" i="34"/>
  <c r="E6" i="34"/>
  <c r="E12" i="34"/>
  <c r="H117" i="30"/>
  <c r="I17" i="6"/>
  <c r="L47" i="10"/>
  <c r="L46" i="10"/>
  <c r="F118" i="10"/>
  <c r="L43" i="10"/>
  <c r="C118" i="10"/>
  <c r="F17" i="6"/>
  <c r="H17" i="6"/>
  <c r="L45" i="10"/>
  <c r="E118" i="10"/>
  <c r="J121" i="10"/>
  <c r="J120" i="10"/>
  <c r="L47" i="30" l="1"/>
  <c r="L117" i="30"/>
  <c r="L82" i="30"/>
  <c r="H39" i="38"/>
  <c r="I39" i="38"/>
  <c r="D38" i="38"/>
  <c r="F38" i="38"/>
  <c r="G95" i="2" s="1"/>
  <c r="G38" i="38"/>
  <c r="H95" i="2" s="1"/>
  <c r="E38" i="38"/>
  <c r="F95" i="2" s="1"/>
  <c r="C96" i="2"/>
  <c r="O2" i="38"/>
  <c r="C7" i="4"/>
  <c r="H6" i="4"/>
  <c r="V6" i="10" s="1"/>
  <c r="S6" i="10" s="1"/>
  <c r="O5" i="38"/>
  <c r="O4" i="38"/>
  <c r="O3" i="38"/>
  <c r="N24" i="35"/>
  <c r="J82" i="30"/>
  <c r="J117" i="30"/>
  <c r="F119" i="10"/>
  <c r="J47" i="30"/>
  <c r="C119" i="10"/>
  <c r="H82" i="30"/>
  <c r="H47" i="30"/>
  <c r="J124" i="10"/>
  <c r="J125" i="10"/>
  <c r="J119" i="10"/>
  <c r="J118" i="10"/>
  <c r="J122" i="10"/>
  <c r="J123" i="10"/>
  <c r="E95" i="2" l="1"/>
  <c r="L7" i="38"/>
  <c r="F39" i="38"/>
  <c r="G96" i="2" s="1"/>
  <c r="G39" i="38"/>
  <c r="E39" i="38"/>
  <c r="F96" i="2" s="1"/>
  <c r="D39" i="38"/>
  <c r="E96" i="2" s="1"/>
  <c r="F121" i="10"/>
  <c r="F120" i="10"/>
  <c r="L12" i="30" s="1"/>
  <c r="C121" i="10"/>
  <c r="C120" i="10"/>
  <c r="H12" i="30" s="1"/>
  <c r="E119" i="10"/>
  <c r="E120" i="10" s="1"/>
  <c r="J12" i="30" s="1"/>
  <c r="D119" i="10"/>
  <c r="D120" i="10" s="1"/>
  <c r="I12" i="30" s="1"/>
  <c r="H96" i="2" l="1"/>
  <c r="L6" i="38"/>
  <c r="H48" i="2" s="1"/>
  <c r="L5" i="38"/>
  <c r="G48" i="2" s="1"/>
  <c r="L3" i="38"/>
  <c r="E48" i="2" s="1"/>
  <c r="L4" i="38"/>
  <c r="F48" i="2" s="1"/>
  <c r="D121" i="10"/>
  <c r="S4" i="10"/>
  <c r="X3" i="10" s="1"/>
  <c r="E121" i="10"/>
  <c r="L8" i="38" l="1"/>
  <c r="H21" i="34" s="1"/>
  <c r="I48" i="2"/>
  <c r="G3" i="30"/>
  <c r="X7" i="10"/>
  <c r="X4" i="10"/>
  <c r="C7" i="35"/>
  <c r="H8" i="35" l="1"/>
  <c r="M5" i="17" s="1"/>
  <c r="P9" i="35" l="1"/>
  <c r="E60" i="2"/>
  <c r="K7" i="38"/>
  <c r="K4" i="38"/>
  <c r="F47" i="2" s="1"/>
  <c r="K5" i="38"/>
  <c r="G47" i="2" s="1"/>
  <c r="K6" i="38"/>
  <c r="H47" i="2" s="1"/>
  <c r="K3" i="38"/>
  <c r="E47" i="2" s="1"/>
  <c r="I47" i="2" l="1"/>
  <c r="K8" i="38"/>
  <c r="H20" i="34" s="1"/>
  <c r="I114" i="34" s="1"/>
  <c r="Y2" i="10" l="1"/>
  <c r="C35" i="35" s="1"/>
</calcChain>
</file>

<file path=xl/sharedStrings.xml><?xml version="1.0" encoding="utf-8"?>
<sst xmlns="http://schemas.openxmlformats.org/spreadsheetml/2006/main" count="1721" uniqueCount="846">
  <si>
    <t>Eingruppierung</t>
  </si>
  <si>
    <t>Wochenstunden</t>
  </si>
  <si>
    <t>monatl. Zuschläge</t>
  </si>
  <si>
    <t>Personalstelle 1</t>
  </si>
  <si>
    <t>Summe</t>
  </si>
  <si>
    <t>E1 bis E11</t>
  </si>
  <si>
    <t>E12 bis E15</t>
  </si>
  <si>
    <t>Hinweis:</t>
  </si>
  <si>
    <t>Ausgaben in Euro</t>
  </si>
  <si>
    <t>Art der Dienstreise</t>
  </si>
  <si>
    <t>Zweck der Dienstreise</t>
  </si>
  <si>
    <t>Bundesreisekostengesetz</t>
  </si>
  <si>
    <t>Landesreisekostengesetz</t>
  </si>
  <si>
    <t>Summe:</t>
  </si>
  <si>
    <t>Position</t>
  </si>
  <si>
    <t xml:space="preserve">kurze Beschreibung der Art der Ausgaben, die für den Beteiligungsprozesses kalkuliert werden </t>
  </si>
  <si>
    <t>Anzahl Arbeitstage</t>
  </si>
  <si>
    <t>Tagessatz ext. Dienstleister</t>
  </si>
  <si>
    <t>Betrag</t>
  </si>
  <si>
    <t>Personal</t>
  </si>
  <si>
    <t>Literatur</t>
  </si>
  <si>
    <t>Geschäftsbedarf</t>
  </si>
  <si>
    <t>F0831</t>
  </si>
  <si>
    <t>F0839</t>
  </si>
  <si>
    <t>F0840</t>
  </si>
  <si>
    <t>F0841</t>
  </si>
  <si>
    <t>F0850</t>
  </si>
  <si>
    <t>F0844</t>
  </si>
  <si>
    <t>F0835</t>
  </si>
  <si>
    <t>F0812</t>
  </si>
  <si>
    <t>F0817</t>
  </si>
  <si>
    <t>Dauer der Dienstreise in Tagen</t>
  </si>
  <si>
    <t>Anzahl Monate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</si>
  <si>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</si>
  <si>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</si>
  <si>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</si>
  <si>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</si>
  <si>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</si>
  <si>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</si>
  <si>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</si>
  <si>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</si>
  <si>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</si>
  <si>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</si>
  <si>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</si>
  <si>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</si>
  <si>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</si>
  <si>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</si>
  <si>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</si>
  <si>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</si>
  <si>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</si>
  <si>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</si>
  <si>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</si>
  <si>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</si>
  <si>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</si>
  <si>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</si>
  <si>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</si>
  <si>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</si>
  <si>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Richtig ausgefülltes Auswahl- oder Ausfüllfeld</t>
  </si>
  <si>
    <t>Wichtige Ergebnisse u. Hinweise</t>
  </si>
  <si>
    <t>Gesperrte, bzw. berechnete Felder</t>
  </si>
  <si>
    <t xml:space="preserve"> besetzt bis:</t>
  </si>
  <si>
    <t>Erfahrungsstufe Dropdown</t>
  </si>
  <si>
    <t>Kopierpapier</t>
  </si>
  <si>
    <t>bitte auswählen</t>
  </si>
  <si>
    <t>Nach welchem Tarifvertrag soll das beantragte Personal vergütet werden?</t>
  </si>
  <si>
    <t>Tarife:</t>
  </si>
  <si>
    <t>TV-L</t>
  </si>
  <si>
    <t>BAT</t>
  </si>
  <si>
    <t>Haustarifvertrag</t>
  </si>
  <si>
    <t>Sonstige</t>
  </si>
  <si>
    <t>Genaue Bezeichnung:</t>
  </si>
  <si>
    <t>Einzelpreis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</si>
  <si>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</si>
  <si>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</si>
  <si>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</si>
  <si>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</si>
  <si>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</si>
  <si>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</si>
  <si>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</si>
  <si>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</si>
  <si>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</si>
  <si>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</si>
  <si>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</si>
  <si>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Differenz</t>
  </si>
  <si>
    <t>Dienstreisen und Qualifizierung</t>
  </si>
  <si>
    <t>Aufteilung der Ausgaben über die Projektjahre</t>
  </si>
  <si>
    <t>DuQ_cb1:</t>
  </si>
  <si>
    <t>DuQ_cb2:</t>
  </si>
  <si>
    <t>Pos. F0835</t>
  </si>
  <si>
    <t>Akteursbeteiligung</t>
  </si>
  <si>
    <t>CB_Ak_1:</t>
  </si>
  <si>
    <t>Konzeptfertigstellung</t>
  </si>
  <si>
    <t>Begleitende Öffentlichkeitsarbeit</t>
  </si>
  <si>
    <t>Begl_Öffentlichkeitsarbeit</t>
  </si>
  <si>
    <t>CB_Oe_1:</t>
  </si>
  <si>
    <t>Professionelle Prozessunterstützung</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</si>
  <si>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</si>
  <si>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</si>
  <si>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</si>
  <si>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</si>
  <si>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</si>
  <si>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</si>
  <si>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</si>
  <si>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</si>
  <si>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</si>
  <si>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</si>
  <si>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</si>
  <si>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</si>
  <si>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</si>
  <si>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</si>
  <si>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</si>
  <si>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</si>
  <si>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</si>
  <si>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</si>
  <si>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</si>
  <si>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</si>
  <si>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</si>
  <si>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</si>
  <si>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</si>
  <si>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</si>
  <si>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</si>
  <si>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</si>
  <si>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</si>
  <si>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</si>
  <si>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</si>
  <si>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</si>
  <si>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</si>
  <si>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</si>
  <si>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</si>
  <si>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</si>
  <si>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</si>
  <si>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</si>
  <si>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</si>
  <si>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</si>
  <si>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</si>
  <si>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</si>
  <si>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</si>
  <si>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</si>
  <si>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</si>
  <si>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</si>
  <si>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r>
      <rPr>
        <b/>
        <sz val="9"/>
        <color theme="1"/>
        <rFont val="Arial"/>
        <family val="2"/>
      </rPr>
      <t>Hinweis zu Position F0831:</t>
    </r>
    <r>
      <rPr>
        <sz val="9"/>
        <color theme="1"/>
        <rFont val="Arial"/>
        <family val="2"/>
      </rPr>
      <t xml:space="preserve">
Nicht-zuwendungsfähig sind Ausgaben für bewegliche Gegenstände, die der Grundausstattung zuzuordnen sind.</t>
    </r>
  </si>
  <si>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</si>
  <si>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</si>
  <si>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</si>
  <si>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</si>
  <si>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</si>
  <si>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</si>
  <si>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</si>
  <si>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</si>
  <si>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</si>
  <si>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</si>
  <si>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</si>
  <si>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</si>
  <si>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</si>
  <si>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</si>
  <si>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</si>
  <si>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</si>
  <si>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</si>
  <si>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</si>
  <si>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</si>
  <si>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</si>
  <si>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</si>
  <si>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</si>
  <si>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</si>
  <si>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</si>
  <si>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</si>
  <si>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</si>
  <si>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</si>
  <si>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</si>
  <si>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</si>
  <si>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</si>
  <si>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Beschäftigte TVöD/TV-L E12-E15</t>
  </si>
  <si>
    <t>Beschäftigte TVöD/TV-L E1-E11</t>
  </si>
  <si>
    <t>Vergabe von Aufträgen</t>
  </si>
  <si>
    <t>Vergabe von Aufträgen (Position F0835)</t>
  </si>
  <si>
    <t>Ausgaben für Prozessunterstützung (Vergabe von Aufträgen, Pos. F0835)</t>
  </si>
  <si>
    <t>Ausgaben für Konzeptfertigstellung max. 5.000€ (Vergabe von Aufträgen, Pos. F0835)</t>
  </si>
  <si>
    <t>TVöD</t>
  </si>
  <si>
    <t>Stufe</t>
  </si>
  <si>
    <t>Personalausgaben  (Pos. F0812 / F0817)</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</si>
  <si>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</si>
  <si>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</si>
  <si>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</si>
  <si>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</si>
  <si>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</si>
  <si>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</si>
  <si>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</si>
  <si>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</si>
  <si>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</si>
  <si>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</si>
  <si>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</si>
  <si>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</si>
  <si>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</si>
  <si>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</si>
  <si>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</si>
  <si>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</si>
  <si>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</si>
  <si>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</si>
  <si>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Anzahl</t>
  </si>
  <si>
    <t>Stückpreis</t>
  </si>
  <si>
    <t>Bsp.: Bereitstellung eines barrierefreien Zugangs zum Konzept in elektronischer Form</t>
  </si>
  <si>
    <t>Ja</t>
  </si>
  <si>
    <t>Nein</t>
  </si>
  <si>
    <t xml:space="preserve"> </t>
  </si>
  <si>
    <t>Personal1</t>
  </si>
  <si>
    <t>ÖPNV</t>
  </si>
  <si>
    <t>privater PKW</t>
  </si>
  <si>
    <t>Jahr2</t>
  </si>
  <si>
    <t>Gegenstände &gt;800 €</t>
  </si>
  <si>
    <t>Dienstreisen: Netzwerk und Info/fachveranstaltung:</t>
  </si>
  <si>
    <t>Anschlussvorhaben</t>
  </si>
  <si>
    <t>Vorhabenart:</t>
  </si>
  <si>
    <t>Konzeptart:</t>
  </si>
  <si>
    <t>…</t>
  </si>
  <si>
    <t>Nr. /Maßnahmenkatalog</t>
  </si>
  <si>
    <t>Name der Maßnahme</t>
  </si>
  <si>
    <t>Maßnahme 20</t>
  </si>
  <si>
    <t>Maßnahme 19</t>
  </si>
  <si>
    <t>Maßnahme 18</t>
  </si>
  <si>
    <t>Maßnahme 17</t>
  </si>
  <si>
    <t>Maßnahme 16</t>
  </si>
  <si>
    <t>Maßnahme 15</t>
  </si>
  <si>
    <t>Maßnahme 14</t>
  </si>
  <si>
    <t>Maßnahme 13</t>
  </si>
  <si>
    <t>Maßnahme 12</t>
  </si>
  <si>
    <t>Maßnahme 11</t>
  </si>
  <si>
    <t>gesamt</t>
  </si>
  <si>
    <t>Arbeitsaufwand in Personentagen</t>
  </si>
  <si>
    <t>Tätigkeiten des KSM</t>
  </si>
  <si>
    <t>Maßnahme</t>
  </si>
  <si>
    <t>Seite 2</t>
  </si>
  <si>
    <t>Maßnahme 10</t>
  </si>
  <si>
    <t>Maßnahme 9</t>
  </si>
  <si>
    <t>Maßnahme 8</t>
  </si>
  <si>
    <t>Maßnahme 7</t>
  </si>
  <si>
    <t>Maßnahme 6</t>
  </si>
  <si>
    <t>Maßnahme 5</t>
  </si>
  <si>
    <t>Maßnahme 4</t>
  </si>
  <si>
    <t>Maßnahme 3</t>
  </si>
  <si>
    <t>Maßnahme 2</t>
  </si>
  <si>
    <t>Maßnahme 1</t>
  </si>
  <si>
    <t>Seite 1</t>
  </si>
  <si>
    <t>Arbeitsplan</t>
  </si>
  <si>
    <t>Meilenstein Nr.</t>
  </si>
  <si>
    <t>Bsp: Erste Energieberatungen von externen Beratern durchgeführt</t>
  </si>
  <si>
    <t>Bsp.: Eröffnung des Energieberatungsbüros</t>
  </si>
  <si>
    <t>Maßnahmen Nr.</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</si>
  <si>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</si>
  <si>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</si>
  <si>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</si>
  <si>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</si>
  <si>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</si>
  <si>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</si>
  <si>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</si>
  <si>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</si>
  <si>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</si>
  <si>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</si>
  <si>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</si>
  <si>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</si>
  <si>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</si>
  <si>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</si>
  <si>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</si>
  <si>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</si>
  <si>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</si>
  <si>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</si>
  <si>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</si>
  <si>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</si>
  <si>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</si>
  <si>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</si>
  <si>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</si>
  <si>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</si>
  <si>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</si>
  <si>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</si>
  <si>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</si>
  <si>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</si>
  <si>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</si>
  <si>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</si>
  <si>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</si>
  <si>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</si>
  <si>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</si>
  <si>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</si>
  <si>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Bezug zu Maßnahme (aus Arbeitsplan)</t>
  </si>
  <si>
    <t>Dienstwagen</t>
  </si>
  <si>
    <t>Förderquoten:</t>
  </si>
  <si>
    <t xml:space="preserve">Summe der Ausgaben Öffentlichkeitsarbeit: </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</si>
  <si>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</si>
  <si>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</si>
  <si>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</si>
  <si>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</si>
  <si>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</si>
  <si>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</si>
  <si>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</si>
  <si>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</si>
  <si>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</si>
  <si>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</si>
  <si>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</si>
  <si>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</si>
  <si>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</si>
  <si>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</si>
  <si>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</si>
  <si>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</si>
  <si>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</si>
  <si>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</si>
  <si>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</si>
  <si>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</si>
  <si>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</si>
  <si>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</si>
  <si>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</si>
  <si>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</si>
  <si>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r>
      <rPr>
        <b/>
        <sz val="9"/>
        <color theme="1"/>
        <rFont val="Arial"/>
        <family val="2"/>
      </rPr>
      <t>Hinweis:</t>
    </r>
    <r>
      <rPr>
        <sz val="9"/>
        <color theme="1"/>
        <rFont val="Arial"/>
        <family val="2"/>
      </rPr>
      <t xml:space="preserve">
Sollten Ausgaben für eine Bahncard beantragt werden, reichen Sie bitte eine gesonderte Vergleichsrechnung ein. Aus dieser sollte hervorgehen, dass sich die Ausgaben für die beantragte Bahncard innerhalb der Projektlaufzeit amortisieren.</t>
    </r>
  </si>
  <si>
    <t xml:space="preserve">Wir beantragen die Förderung der Ausgaben für eine </t>
  </si>
  <si>
    <t>in Höhe von (aktueller Preis):</t>
  </si>
  <si>
    <t>Monatssatz</t>
  </si>
  <si>
    <t>easy-Online-Formular</t>
  </si>
  <si>
    <t>Finanzposition</t>
  </si>
  <si>
    <t>Projektjahr 1</t>
  </si>
  <si>
    <t>Projektjahr 2</t>
  </si>
  <si>
    <t>Projektjahr 3</t>
  </si>
  <si>
    <t>Liste in Anschlussvorhaben</t>
  </si>
  <si>
    <t>neue Maßnahme aus Konzept</t>
  </si>
  <si>
    <t>weiterentwickelte Maßnahme</t>
  </si>
  <si>
    <t>neue Maßnahmenschritte zu Maßnahme aus dem Konzept</t>
  </si>
  <si>
    <t>neu entwickelte Maßnahme</t>
  </si>
  <si>
    <t>die nicht im Konzept aufgeführt war</t>
  </si>
  <si>
    <t>Daueraufgaben</t>
  </si>
  <si>
    <t>Erfüllungsstand / Bemerkungen</t>
  </si>
  <si>
    <t>neue Maßnahme / 
weiterentwickelte Maßnahme</t>
  </si>
  <si>
    <t>kontinuierliche Maßnahme</t>
  </si>
  <si>
    <t>Maßnahme 21</t>
  </si>
  <si>
    <t>Maßnahme 22</t>
  </si>
  <si>
    <t>Maßnahme 23</t>
  </si>
  <si>
    <t>Maßnahme 24</t>
  </si>
  <si>
    <t>Maßnahme 25</t>
  </si>
  <si>
    <t>Maßnahme 26</t>
  </si>
  <si>
    <t>Maßnahme 27</t>
  </si>
  <si>
    <t>Maßnahme 28</t>
  </si>
  <si>
    <t>Maßnahme 29</t>
  </si>
  <si>
    <t>Maßnahme 30</t>
  </si>
  <si>
    <t>bitte erläutern</t>
  </si>
  <si>
    <t>Grenzen Sie bitte die Maßnahmen aus dem Arbeitsplan für das Anschlussvorhaben gegenüber dem Erstvorhaben ab, um eine Doppelförderung auszuschließen.</t>
  </si>
  <si>
    <t>Das Konzept wurde durch das geförderte Klimaschutzmanagement im Erstvorhaben erstellt</t>
  </si>
  <si>
    <t>Erst., Anschlussvorhaben</t>
  </si>
  <si>
    <t>Projektzeitraum:</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</si>
  <si>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</si>
  <si>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https://prozess-wegweiser.de/</t>
  </si>
  <si>
    <t>Das Konzept wurde durch einen ext. Dienstleister unter den Bedingungen einer bis Ende 2018 gültigen Kommunalrichtlinie erstellt</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</si>
  <si>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</si>
  <si>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</si>
  <si>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</si>
  <si>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</si>
  <si>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</si>
  <si>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</si>
  <si>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</si>
  <si>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</si>
  <si>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</si>
  <si>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</si>
  <si>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</si>
  <si>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</si>
  <si>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</si>
  <si>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</si>
  <si>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</si>
  <si>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</si>
  <si>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</si>
  <si>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</si>
  <si>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</si>
  <si>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</si>
  <si>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</si>
  <si>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</si>
  <si>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</si>
  <si>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</si>
  <si>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</si>
  <si>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</si>
  <si>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Ausgaben für Verkehrsmittel:</t>
  </si>
  <si>
    <t>Ausgaben für Übernachtung + TG</t>
  </si>
  <si>
    <t>ÖPV</t>
  </si>
  <si>
    <t>Zweitägig</t>
  </si>
  <si>
    <t>Hinweisgrenzen:</t>
  </si>
  <si>
    <t>Abgrenzung zwischen Erst- und Anschlussvorhaben</t>
  </si>
  <si>
    <t xml:space="preserve"> (nur für Anschlussvorhaben nach Übergangsregelung)</t>
  </si>
  <si>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</si>
  <si>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</si>
  <si>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</si>
  <si>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</si>
  <si>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</si>
  <si>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</si>
  <si>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</si>
  <si>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</si>
  <si>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</si>
  <si>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</si>
  <si>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</si>
  <si>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</si>
  <si>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</si>
  <si>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</si>
  <si>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</si>
  <si>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</si>
  <si>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</si>
  <si>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</si>
  <si>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</si>
  <si>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</si>
  <si>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</si>
  <si>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</si>
  <si>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Tätigkeiten des KSM (aus Arbeitsplan)</t>
  </si>
  <si>
    <t>Seite 3</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</si>
  <si>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</si>
  <si>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</si>
  <si>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</si>
  <si>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</si>
  <si>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</si>
  <si>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</si>
  <si>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</si>
  <si>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</si>
  <si>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</si>
  <si>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</si>
  <si>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</si>
  <si>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</si>
  <si>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</si>
  <si>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</si>
  <si>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</si>
  <si>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</si>
  <si>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Name des Landkreises:</t>
  </si>
  <si>
    <t>Gesamteinwohnerzahl: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</si>
  <si>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</si>
  <si>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</si>
  <si>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</si>
  <si>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</si>
  <si>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</si>
  <si>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</si>
  <si>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</si>
  <si>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</si>
  <si>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</si>
  <si>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</si>
  <si>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Potentialanalyse und Szenarien</t>
  </si>
  <si>
    <t>THG-Minderungsziele</t>
  </si>
  <si>
    <t>THG-Minderungsstrategien und priorisierte Handlungsfelder (integriertes Konzept)</t>
  </si>
  <si>
    <t>Beteiligung aller relevanten Akteure und der Zivilgesellschaft</t>
  </si>
  <si>
    <t>Maßnahmenkatalog mit Kurzbeschreibung zu jeder Maßnahme gem. Vorlage Maßnahmenblatt</t>
  </si>
  <si>
    <t>Verstetigungsstrategie</t>
  </si>
  <si>
    <t>Controlling-Konzept</t>
  </si>
  <si>
    <t>Kommunikationsstrategie</t>
  </si>
  <si>
    <t>Handlungsfelder:</t>
  </si>
  <si>
    <t>-</t>
  </si>
  <si>
    <t>Vorhabeninhalte:</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</si>
  <si>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</si>
  <si>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</si>
  <si>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</si>
  <si>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</si>
  <si>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</si>
  <si>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</si>
  <si>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</si>
  <si>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</si>
  <si>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</si>
  <si>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</si>
  <si>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Personal2</t>
  </si>
  <si>
    <t>Personal3</t>
  </si>
  <si>
    <t>Untergrenze / Jahr</t>
  </si>
  <si>
    <t>Maßnahme 31</t>
  </si>
  <si>
    <t>Maßnahme 32</t>
  </si>
  <si>
    <t>Maßnahme 33</t>
  </si>
  <si>
    <t>Maßnahme 34</t>
  </si>
  <si>
    <t>Maßnahme 35</t>
  </si>
  <si>
    <t>Maßnahme 36</t>
  </si>
  <si>
    <t>Maßnahme 37</t>
  </si>
  <si>
    <t>Maßnahme 38</t>
  </si>
  <si>
    <t>Maßnahme 39</t>
  </si>
  <si>
    <t>Maßnahme 40</t>
  </si>
  <si>
    <t>Seite 4</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</si>
  <si>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</si>
  <si>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</si>
  <si>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</si>
  <si>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</si>
  <si>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</si>
  <si>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</si>
  <si>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</si>
  <si>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</si>
  <si>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</si>
  <si>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</si>
  <si>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</si>
  <si>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</si>
  <si>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</si>
  <si>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Konzepterstellung und externe Unterstützung</t>
  </si>
  <si>
    <t>Basisdaten Text Projektstart</t>
  </si>
  <si>
    <t>Hilfreiche Links:</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</si>
  <si>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</si>
  <si>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</si>
  <si>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</si>
  <si>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</si>
  <si>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</si>
  <si>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r>
      <rPr>
        <b/>
        <sz val="9"/>
        <color theme="1"/>
        <rFont val="Arial"/>
        <family val="2"/>
      </rPr>
      <t>Hinweis:</t>
    </r>
    <r>
      <rPr>
        <sz val="9"/>
        <color theme="1"/>
        <rFont val="Arial"/>
        <family val="2"/>
      </rPr>
      <t xml:space="preserve">
</t>
    </r>
    <r>
      <rPr>
        <sz val="9"/>
        <color theme="1"/>
        <rFont val="Arial"/>
        <family val="2"/>
      </rPr>
      <t xml:space="preserve">An neu eingestelltes Klimaschutzmanagement in Kommunen/Institutionen werden sehr hohe Anforderungen gestellt. Um die Qualität der Prozesse zu erhöhen und damit die Klimaschutzziele innerhalb der Verwaltung und der gesamten Kommune/Institution zu erreichen, wird </t>
    </r>
    <r>
      <rPr>
        <b/>
        <sz val="9"/>
        <color theme="1"/>
        <rFont val="Arial"/>
        <family val="2"/>
      </rPr>
      <t>professionelle Prozessunterstützung für Klimaschutzmanager*innen</t>
    </r>
    <r>
      <rPr>
        <sz val="9"/>
        <color theme="1"/>
        <rFont val="Arial"/>
        <family val="2"/>
      </rPr>
      <t xml:space="preserve"> durch fachkundige externe Dienstleister gefördert.
Zuwendungsfähige Leistungen sind z.B. 
• Unterstützung bei der Durchführung prozessrelevanter Aufgaben, z. B. Akteursanalysen (verwaltungsinterne und -externe), Netzwerkansprachen, Moderationen etc. gemeinsam vorbereiten, durchführen und auswerten. Hinweis: Diese Leistungen müssen dabei so konzipiert sein, dass sie dem/der Klimaschutzmanager*in zu einem späteren Zeitpunkt das eigenständige Bearbeiten ähnlicher Aufgaben ermöglichen ("Hilfe zur Selbsthilfe").
• Fachliche Unterstützung bei der Prozessgestaltung (Auswahl des Methodenmix und Anpassungen), Prozessdurchführung und Prozessmoderation z. B.
      • von Informationsprozessen 
      • zum Klimaschutz-Wissensmanagement 
      • zu Reflexionen laufender Transformationsprozesse 
      • zu Austausch und Dialog hinsichtlich der Verbreitung des Klimaschutzgedankens
      • zur Erarbeitung akteursspezifischer Strategien hinsichtlich der Kommunikation, der Mobilisierung und des Erwartungsmanagements
      • zur Erarbeitung von Ideen und Strategien zur Initiierung von Partnerschaften verschiedener Akteure
      • zur Strategieentwicklung effizienter interkommunaler Vernetzung
      • zur Mobilisierung von Verwaltung und Akteuren wie z. B. Bürgerinnen und Bürgern oder Unternehmen für den kommunalen Klimaschutz
• Verstetigungsberatung, z. B. 
      • der Verwaltung die ressortübergreifende Rolle von Klimaschutzmanagement zu verdeutlichen und damit dessen Position zu stärken
      • Empfehlung/Erläuterung möglicher Strategien zur dauerhaften Verankerung des Themas Klimaschutz in der Kommune/Organisation – auch für die          
        politische bzw. Verwaltungsspitze
Es wird dringend empfohlen, für das beantragte Klimaschutzmanagement Auftragsvergaben für einige Personentage zur Unterstützung bei Klimaschutzprozessen sowie für Beteiligung und Mitwirkung zu kalkulieren – sowohl bei der Erstellung des Klimaschutzkonzeptes als auch bei der Maßnahmenumsetzung und Verstetigung des Klimaschutzes - und die konkreten Auftragsinhalte später in Abhängigkeit von der dann aktuellen Situation und dem Unterstützungsbedarf zu konkretisieren und in Abstimmung mit dem Projektträger auf Zuwendungsfähigkeit zu überprüfen.
</t>
    </r>
  </si>
  <si>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</si>
  <si>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</si>
  <si>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</si>
  <si>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</si>
  <si>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</si>
  <si>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</si>
  <si>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</si>
  <si>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</si>
  <si>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</si>
  <si>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</si>
  <si>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</si>
  <si>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</si>
  <si>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</si>
  <si>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</si>
  <si>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Personalstelle:</t>
  </si>
  <si>
    <t xml:space="preserve">nicht bekanntes (N.N.-) Personal </t>
  </si>
  <si>
    <t>Nur AV Klickbox</t>
  </si>
  <si>
    <t>Personal NN Klickbox2:</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</si>
  <si>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</si>
  <si>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</si>
  <si>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</si>
  <si>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</si>
  <si>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</si>
  <si>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</si>
  <si>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</si>
  <si>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</si>
  <si>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</si>
  <si>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</si>
  <si>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</si>
  <si>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</si>
  <si>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</si>
  <si>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</si>
  <si>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</si>
  <si>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</si>
  <si>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</si>
  <si>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</si>
  <si>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</si>
  <si>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</si>
  <si>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</si>
  <si>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</si>
  <si>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</si>
  <si>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</si>
  <si>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</si>
  <si>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Summe der Ausgaben Akteursbeteiligung: </t>
  </si>
  <si>
    <t>Kurze Beschreibung der Art der Ausgaben, welche für die Konzeptfertigstellung kalkuliert werden</t>
  </si>
  <si>
    <t>Alt:Wir bestätigen, dass im Rahmen des Förderantrages eine neue befristete Projektstelle geschaffen wird, bei der uns zusätzliche Personalausgaben entstehen und dass die Einstellung von namentlich nicht bekanntem Personal (sog. N.N.-Personal) erfolgt.</t>
  </si>
  <si>
    <t>Bsp.: Aufgearbeitete Kurzfassung des Konzeptes zum leichten Lesen</t>
  </si>
  <si>
    <t>Bsp.: Layout und Druck des Konzeptes</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</si>
  <si>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</si>
  <si>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</si>
  <si>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</si>
  <si>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</si>
  <si>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</si>
  <si>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</si>
  <si>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</si>
  <si>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</si>
  <si>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</si>
  <si>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</si>
  <si>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Bitte erläutern!</t>
  </si>
  <si>
    <t>Bahncard</t>
  </si>
  <si>
    <t>Summe (Mtl.)</t>
  </si>
  <si>
    <t>Ausgaben insg.</t>
  </si>
  <si>
    <t>Antragsteller:</t>
  </si>
  <si>
    <t>Landkreis:</t>
  </si>
  <si>
    <t>Gesamteinwohner:</t>
  </si>
  <si>
    <t>Erstellt durch:</t>
  </si>
  <si>
    <t>Kozeptart:</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</si>
  <si>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</si>
  <si>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</si>
  <si>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</si>
  <si>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</si>
  <si>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</si>
  <si>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</si>
  <si>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</si>
  <si>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</si>
  <si>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</si>
  <si>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</si>
  <si>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</si>
  <si>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</si>
  <si>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</si>
  <si>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</si>
  <si>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</si>
  <si>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</si>
  <si>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</si>
  <si>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</si>
  <si>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</si>
  <si>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</si>
  <si>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</si>
  <si>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</si>
  <si>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</si>
  <si>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</si>
  <si>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r>
      <rPr>
        <b/>
        <sz val="9"/>
        <color theme="1"/>
        <rFont val="Arial"/>
        <family val="2"/>
      </rPr>
      <t>Hinweis:</t>
    </r>
    <r>
      <rPr>
        <sz val="9"/>
        <color theme="1"/>
        <rFont val="Arial"/>
        <family val="2"/>
      </rPr>
      <t xml:space="preserve"> individuell gestaltete Gegenstände gehören in die Position Vergabe von Aufträgen (F0835) </t>
    </r>
  </si>
  <si>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</si>
  <si>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</si>
  <si>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</si>
  <si>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</si>
  <si>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</si>
  <si>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</si>
  <si>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</si>
  <si>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</si>
  <si>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t>prof_Prozessunterstützung</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</si>
  <si>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</si>
  <si>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</si>
  <si>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</si>
  <si>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</si>
  <si>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</si>
  <si>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</si>
  <si>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</si>
  <si>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</si>
  <si>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</si>
  <si>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</si>
  <si>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</si>
  <si>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</si>
  <si>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</si>
  <si>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</si>
  <si>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</si>
  <si>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Im Rahmen der Antragsprüfung wird es notwendig sein, die ausgefüllte und final angepasste Vorhabenbeschreibung als Excel-Datei per E-Mail an den/die fachliche(n) Ansprechpartner*in  beim Projektträger zu senden.</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</si>
  <si>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</si>
  <si>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</si>
  <si>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</si>
  <si>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</si>
  <si>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</si>
  <si>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</si>
  <si>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F0831 )</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</si>
  <si>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</si>
  <si>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Fokus-/Teilkonzept</t>
  </si>
  <si>
    <t>Abfallwirtschaft</t>
  </si>
  <si>
    <t>Sektorales Handlungsfeld:</t>
  </si>
  <si>
    <t>Vorhabenbeschreibung Förderschwerpunkte 4.1.8 b), 4.1.10 b) und c) Anschlussvorhaben Klimaschutz- und Umsetzungsmanagement</t>
  </si>
  <si>
    <t>4.1.8. b) Anschlussvorhaben Klimaschutzmanagement</t>
  </si>
  <si>
    <t>4.1.10 b) Einsatz eines Umsetzungsmanagements</t>
  </si>
  <si>
    <t>4.1.10 c) Einsatz eines Umsetzungsmanagements für integrierte Klimaschutzkonzepte</t>
  </si>
  <si>
    <t xml:space="preserve">Achtung: Dieses Tabellenblatt "Erst-,Anschlussvorhaben"  ist nur auszufüllen und einzureichen, wenn ein Umsetzungsmanagement nach 4.1.10 c) beantragt wird. </t>
  </si>
  <si>
    <t xml:space="preserve">Summe der Ausgaben für Prozessunterstützung: </t>
  </si>
  <si>
    <t>Summe der Ausgaben für Dienstreisen:</t>
  </si>
  <si>
    <t>Bitte beachten Sie: Zuwendungsfähig sind Sachausgaben zur Beteiligung der relevanten Akteure (Organisation und Durchführung von Beteiligungsprozessen) im Umfang von max. 5.000 Euro.</t>
  </si>
  <si>
    <r>
      <t xml:space="preserve">Auf Grundlage der Maßnahmen aus dem integrierten Klimaschutzkonzept, Klimaschutzteilkonzept oder Fokuskonzept füllen Sie bitte den Arbeitsplan aus und ordnen jeder Maßnahme, unter Angabe des erwarteten Zeitumfangs in Arbeitstagen, die </t>
    </r>
    <r>
      <rPr>
        <b/>
        <sz val="9"/>
        <color theme="1"/>
        <rFont val="Arial"/>
        <family val="2"/>
      </rPr>
      <t>konkreten Tätigkeiten</t>
    </r>
    <r>
      <rPr>
        <sz val="9"/>
        <color theme="1"/>
        <rFont val="Arial"/>
        <family val="2"/>
      </rPr>
      <t xml:space="preserve"> des Klimaschutzmanagements zu. Die nachvollziehbare Darstellung des Zeitaufwands der Tätigkeiten des Klimaschutzmanagements ist die Grundlage für die Beurteilung des Stellenumfangs.</t>
    </r>
  </si>
  <si>
    <t>Nachfolgend werden die inhaltlichen Anforderungen an ein integriertes Klimaschutzkonzept, Klimaschutzteilkonzept oder Fokuskonzept stark verkürzt aufgeführt. Bitte beachten Sie daher die inhaltlichen und technischen Anforderungen die im Technischen Annex zur Kommunalrichtlinie ab 2022 definiert sind.</t>
  </si>
  <si>
    <t>Hiermit wird bestätigt, dass das umzusetzende integriertes Klimaschutzkonzept, Klimaschutzteilkonzept oder Fokuskonzept, die im Technischen Annex zur Kommunalrichtlinie ab 2022 definierten inhaltlichen und technischen Anforderungen erfüllt.</t>
  </si>
  <si>
    <t>Pflegeeinrichtung</t>
  </si>
  <si>
    <t>Umsetzung IK nach 4.1.10 c</t>
  </si>
  <si>
    <t>Beschreibung der Organisation kommt hier hin.</t>
  </si>
  <si>
    <t>Monatliche Obergrenze Stand 8/2018 Stufe 2</t>
  </si>
  <si>
    <t xml:space="preserve">Gefördert wird ein Klimaschutzmanagement zur Umsetzung von Maßnahmen aus einem integrierten Klimaschutzkonzept, das die inhaltlichen und technischen Mindestanforderungen zu Nummer 4.1.8 a) der Kommunalrichtlinie (gemäß Technischer Annex zur KRL ab 2022) erfüllt.
Hat ein Landkreis ein Klimaschutzkonzept erstellt, das die Zuständigkeiten seiner kreisangehörigen Gemeinden umfasst, können die kreisangehörigen Gemeinden darauf basierend einen eigenen Antrag für ein Anschlussvorhaben stellen.
Der Bewilligungszeitraum beträgt in der Regel 36 Monate.
</t>
  </si>
  <si>
    <t>a. Ein integriertes Klimaschutzkonzept, dessen Erstellung gemäß Förderschwerpunkt 4.1.8 a) der Kommunalrichtlinie gefördert wurde.</t>
  </si>
  <si>
    <t>b. Ein integriertes Klimaschutzkonzept, das auf Grund seines Alters auf eigene Kosten aktualisiert wurde und nun nicht älter als 36 Monate ist.</t>
  </si>
  <si>
    <t>c. Ein integriertes Klimaschutzkonzept, das ohne Förderung erstellt wurden und nicht älter als 36 Monate ist.</t>
  </si>
  <si>
    <t>d. Ein integriertes Klimaschutzkonzept, das im Rahmen der Förderung eines Vorreiterkonzeptes (Förderschwerpunkt 4.1.9) erstellt/aktualisiert wurde.</t>
  </si>
  <si>
    <t>e. Ein integriertes Klimaschutzkonzept, das unter den Förderbedingungen einer früheren Kommunalrichtlinie (ab 2019) und i.d.R. mit Hilfe einer geförderten Personalstelle erstellt wurde und nicht älter als 36 Monate ist.</t>
  </si>
  <si>
    <t>f. Rückfrage die noch zu klären ist. Umsetzung der Masterplan Konzepte die durch den LK mit Beteiligung von Kommunen erstellt wurden</t>
  </si>
  <si>
    <t>Neben Sachausgaben werden nur zusätzlich entstehende Personalausgaben, für eine auf den Bewilligungszeitraum befristete Projektstelle gefördert!</t>
  </si>
  <si>
    <t xml:space="preserve">Für Erstvorhaben Klimaschutzmanagement zur Umsetzung eines integrierten Klimaschutzkonzeptes, die gemäß der Übergangsregelung der vor dieser Richtlinienfassung gültigen Kommunalrichtlinie bewilligt wurden, ist ein Umsetzungsmanagement nach Maßgabe der Nummer 4.1.10 b) der Kommunalrichtlinie möglich.
Der Bewilligungszeitraum beträgt in der Regel 24 Monate.
</t>
  </si>
  <si>
    <t xml:space="preserve">bekanntes Personal </t>
  </si>
  <si>
    <r>
      <t xml:space="preserve">Richtlinie zur Förderung von Klimaschutzprojekten im kommunalen Umfeld
</t>
    </r>
    <r>
      <rPr>
        <b/>
        <i/>
        <sz val="9"/>
        <color theme="1" tint="0.499984740745262"/>
        <rFont val="Arial"/>
        <family val="2"/>
      </rPr>
      <t>Kommunalrichtlinie</t>
    </r>
  </si>
  <si>
    <t>Vorhabenbeschreibung Förderschwerpunkte 
4.1.8 b), 4.1.10 b) und c) Anschlussvorhaben Klimaschutz- und Umsetzungsmanagement</t>
  </si>
  <si>
    <t>Ist-Analyse, sowie Energie- und THG-Bilanz (bei integrierten Klimaschutzkonzepte für Gebietskörperschaften nach BISKO-Standard), Indikatorenvergleich mit Bundesdurchschnitt</t>
  </si>
  <si>
    <t>Begleitende Öffentlichkeitsarbeit zur Information, Sensibilisierung und Mobilisierung</t>
  </si>
  <si>
    <r>
      <rPr>
        <b/>
        <sz val="9"/>
        <rFont val="Arial"/>
        <family val="2"/>
      </rPr>
      <t>Hinweis:</t>
    </r>
    <r>
      <rPr>
        <sz val="9"/>
        <rFont val="Arial"/>
        <family val="2"/>
      </rPr>
      <t xml:space="preserve">
Bitte denken Sie auch daran, dem Antrag das umzusetzende Klimachutz(teil)konzept und den Beschluss des höchsten Gremiums zur UMSETZUNG der Maßnahmen des Konzeptes beizufügen. </t>
    </r>
  </si>
  <si>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</si>
  <si>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 xml:space="preserve">Beteiligungsprozesse haben das Ziel, die Bereitschaft und Akzeptanz für den Klimaschutzprozess und das Klimaschutzengagement aller Akteure zu steigern, um eine Verhaltensänderung zu bewirken, die zu THG-Einsparungen führt. Das Ziel ist eine starke Identifizierung der Bürger*innen und Unternehmen vor Ort mit den Klimaschutzzielen sowie ein größeres Engagement bei der Umsetzung von Maßnahmen und damit bei der Energieeinsparung und der Reduzierung von THG-Emissionen.
Das Klimaschutzmanagement bereitet in Absprache mit den externen Dienstleistern auf die Kommune/Institution zugeschnittene Beteiligungsverfahren vor. Ein wichtiger Baustein hierfür kann auch die Klärung von Beziehungsmanagement mit den Akteuren sein. Geeignete Beteiligungsverfahren sollen sowohl die Akteure und die Entscheidungsträger*innen im Rahmen von Workshops oder Arbeitskreisen/Beiräten als auch die Bürger*innen einbinden. Dies bedeutet, Maßnahmen werden gemeinsam entwickelt und umgesetzt. Die Unterstützung durch externe Dritte ist auch bei der Durchführung von Beteiligungsprozessen zielführend, wenn bekannte oder erwartete Konflikte zwischen Stakeholdern die Beteiligungsprozesse erschweren oder wenn Erfolge nur bei Moderation durch neutrale und sachkundige Dritte zu erwarten sind.
Zuwendungsfähig sind sowohl Ausgaben zur Beschaffung von Materialien für Beteiligungsprozesse als auch Auftragsvergaben an externe Dienstleister.
Bei der Planung von Beteiligung und Mitwirkung im kommunalen Klimaschutz ist auch der Prozess-Wegweiser für Kommunen hilfreich: 
</t>
  </si>
  <si>
    <r>
      <rPr>
        <b/>
        <sz val="9"/>
        <color rgb="FF000000"/>
        <rFont val="Arial"/>
        <family val="2"/>
      </rPr>
      <t>Hinweis:</t>
    </r>
    <r>
      <rPr>
        <sz val="9"/>
        <color rgb="FF000000"/>
        <rFont val="Arial"/>
        <family val="2"/>
      </rPr>
      <t xml:space="preserve">
Bitte beachten Sie, zuwendungsfähig sind Ausgaben für Dienstreisen i. H. v. max. 5.000,00 € mit direktem Bezug auf die Aufgaben des Klimaschutzmanagements. Dazu zählen Weiterqualifizierungen, Austausch- und Vernetzungstreffen, Fachtagungen oder sonstige Informationsveranstaltungen sowie sonstige Dienstreisen z. B. für Fahrten zu Akteuren und Multiplikatoren.</t>
    </r>
  </si>
  <si>
    <r>
      <rPr>
        <b/>
        <sz val="9"/>
        <color theme="1"/>
        <rFont val="Arial"/>
        <family val="2"/>
      </rPr>
      <t>Easy-Online-Antrag</t>
    </r>
    <r>
      <rPr>
        <sz val="9"/>
        <color theme="1"/>
        <rFont val="Arial"/>
        <family val="2"/>
      </rPr>
      <t xml:space="preserve"> (mit übereinstimmenden Ausgaben) ausgedruckt und mit der Unterschrift des Antragstellers (erste Seite). Zusätzlich muss diese Vorhabenbeschreibung bei der Antragstellung bei easy-Online </t>
    </r>
    <r>
      <rPr>
        <b/>
        <sz val="9"/>
        <color theme="1"/>
        <rFont val="Arial"/>
        <family val="2"/>
      </rPr>
      <t>hochgeladen</t>
    </r>
    <r>
      <rPr>
        <sz val="9"/>
        <color theme="1"/>
        <rFont val="Arial"/>
        <family val="2"/>
      </rPr>
      <t xml:space="preserve"> werden.
</t>
    </r>
    <r>
      <rPr>
        <b/>
        <sz val="9"/>
        <color theme="1"/>
        <rFont val="Arial"/>
        <family val="2"/>
      </rPr>
      <t>Bitte halten Sie dieses Dokument bereit, wenn Sie den Antrag in Easy-Online ausfüllen!</t>
    </r>
  </si>
  <si>
    <t>Gefördert wird ein Klimaschutzmanagement für die Umsetzung von Maßnahmen aus einem Fokuskonzept oder einem Klimaschutzteilkonzept zu den sektoralen Handlungsfeldern gemäß Nummer 4.1.10 a).
Der Bewilligungszeitraum beträgt in der Regel 24 Monate.
Bitte beachten Sie, dass die Förderung eines Umsetzungsmanagements für Fokuskonzepte lediglich einmalig möglich ist. Sollten Sie bereits eine Förderung für die Umsetzung eines Fokuskonzeptes erhalten haben, so ist keine Förderung für die Umsetzung eines weiteren Fokuskonzeptes mehr möglich.</t>
  </si>
  <si>
    <t>Eingetragener Verein im Status der Gemeinnützigkeit</t>
  </si>
  <si>
    <t>Einrichtung des Gesundheitswesens</t>
  </si>
  <si>
    <t>Kulturelle Einrichtung</t>
  </si>
  <si>
    <t xml:space="preserve">Bitte füllen Sie alle für Ihren Vorhabentyp angezeigten Tabellenblätter aus. In dringenden Notfällen können Sie sich auch an die Beratungshotline nki-kommunalrichtlinie@z-u-g.org oder telefonisch an die 030 700 181-880 wenden. </t>
  </si>
  <si>
    <t>nicht vorhanden</t>
  </si>
  <si>
    <t>Sektorales Handlungsfeld</t>
  </si>
  <si>
    <t>Liste  für zukünftige Dropdown-Felder in KSM-Berechnungsformularen</t>
  </si>
  <si>
    <r>
      <t xml:space="preserve">Bitte </t>
    </r>
    <r>
      <rPr>
        <u/>
        <sz val="12"/>
        <color theme="1"/>
        <rFont val="Calibri"/>
        <family val="2"/>
        <scheme val="minor"/>
      </rPr>
      <t xml:space="preserve">nur Eintragungen vornehmen für </t>
    </r>
    <r>
      <rPr>
        <b/>
        <u/>
        <sz val="12"/>
        <color theme="1"/>
        <rFont val="Calibri"/>
        <family val="2"/>
        <scheme val="minor"/>
      </rPr>
      <t>zuwendungsfähige Ausgaben</t>
    </r>
    <r>
      <rPr>
        <sz val="12"/>
        <color theme="1"/>
        <rFont val="Calibri"/>
        <family val="2"/>
        <scheme val="minor"/>
      </rPr>
      <t>. 
Hintergrund ist, dass daraus Dropdown-Listen für die nächste Version Berechnungsformulare erstellt werden, um zu vermeiden, dass z.B. Flyer bei Gegenständen eingetragen werden.</t>
    </r>
  </si>
  <si>
    <t>Hinweis zu Position F0831:
Nicht-zuwendungsfähig sind Ausgaben für bewegliche Gegenstände, die der Grundausstattung zuzuordnen sind.</t>
  </si>
  <si>
    <t>P.S.: evtl. werden Details (z.B. Stadtradeln) dann in ein Bemerkungsfeld geschrieben. Z.B. wie in E8</t>
  </si>
  <si>
    <r>
      <rPr>
        <b/>
        <sz val="9"/>
        <color theme="1"/>
        <rFont val="Arial"/>
        <family val="2"/>
      </rPr>
      <t>Hinweis:</t>
    </r>
    <r>
      <rPr>
        <sz val="9"/>
        <color theme="1"/>
        <rFont val="Arial"/>
        <family val="2"/>
      </rPr>
      <t xml:space="preserve"> Individuell gestaltete Gegenstände gehören in die Position Vergabe von Aufträgen (F0835). </t>
    </r>
  </si>
  <si>
    <t>Gegenstände &lt; 800€ Einzelpreis
(Position F0831)</t>
  </si>
  <si>
    <t>Vergabe von Aufträgen
(Position F0835)</t>
  </si>
  <si>
    <t>Geschäftsbedarf (Position F0839)</t>
  </si>
  <si>
    <t>Bemerkung:</t>
  </si>
  <si>
    <t xml:space="preserve">kurze Beschreibung der Art der Ausgaben, die für den Beteiligungsprozess kalkuliert werden </t>
  </si>
  <si>
    <t>kurze Beschreibung der Art der Ausgaben, die für den Beteiligungsprozesses kalkuliert werden</t>
  </si>
  <si>
    <t>Moderationskoffer</t>
  </si>
  <si>
    <t>AB</t>
  </si>
  <si>
    <t>Individuelle Gestaltung und Druck von Plakate/Poster (z.B. DIN A 1) zur Bewerbung v. Kampagnen, Aktionstagen, etc</t>
  </si>
  <si>
    <t>Moderationskarten oder Nachfüllmaterial für Moderationskoffer</t>
  </si>
  <si>
    <t xml:space="preserve">Klimaschutzpavillon/Informationsstand </t>
  </si>
  <si>
    <t xml:space="preserve">im Rahmen von ÖA möglich, bspw. wenn durch KSM Aktionstage/Ausstellungen o.ä. durchgeführt werden. </t>
  </si>
  <si>
    <t>Stehtisch (für Messestand)</t>
  </si>
  <si>
    <t>ÖA</t>
  </si>
  <si>
    <t>Individuelle Gestaltung und Druck von Flyer zur Bewerbung von Kampagnen, Aktionstagen, etc.</t>
  </si>
  <si>
    <t>Broschürenständer</t>
  </si>
  <si>
    <t>Individuelle Gestaltung und Druck von Werbebanner oder Werbefahne für Aktionstage</t>
  </si>
  <si>
    <t>Messestand</t>
  </si>
  <si>
    <t>Individuelle Gestaltung von nachhaltig hergestellten Give-Aways, bedruckt mit Logo der NKI</t>
  </si>
  <si>
    <t>Messewand</t>
  </si>
  <si>
    <t>Anzeigenschaltung in lokalen Printmedien/ Pressearbeit zur Bekanntmachung z.B. von Beratungsangeboten oder Berichterstattung über die Klimaschutzaktivitäten</t>
  </si>
  <si>
    <t>Visitenkarten</t>
  </si>
  <si>
    <t>max. 40€</t>
  </si>
  <si>
    <t>Barhocker (für Messestand)</t>
  </si>
  <si>
    <t xml:space="preserve">Auftrag zur individuellen Gestaltung und Druck von Broschüren und Informationsmaterialien </t>
  </si>
  <si>
    <t>Stellwand für z.B. Workshops oder Veranstaltungen</t>
  </si>
  <si>
    <t>Auftrag zur individuellen Erstellung von barrierefreien PDF-Broschüren</t>
  </si>
  <si>
    <t>Pinnwand</t>
  </si>
  <si>
    <t>Unterstützungsleistung externer Dienstleister bei Moderation, Veranstaltungen im Rahmen der Konzepterstellung</t>
  </si>
  <si>
    <t>Anzeigen in lokalen Medien z.B. Radio-Spot, social media, Reklame im Kino, etc.) zur Bekanntmachung von div. Veranstaltungen oder Kampagnen</t>
  </si>
  <si>
    <t>Ressourcenschonende Produktion von Videoclips und Audio-Podcasts zur Bekanntmachung über die KSM-Aktivitäten</t>
  </si>
  <si>
    <t>Entwicklung der Klimaschutzseite zur Bekanntmachung über die KSM-Aktivitäten</t>
  </si>
  <si>
    <t>Ausgaben für professionelle Pressefotos</t>
  </si>
  <si>
    <t>Entwicklung Klimaschutz-Logo und Coporate-Design</t>
  </si>
  <si>
    <t xml:space="preserve">Unterstützung eines externen Dienstleisters bei der Entwicklung einer Kommunikationskampagne </t>
  </si>
  <si>
    <t>individuell gestalteter Kundenstopper</t>
  </si>
  <si>
    <t>Wir empfehlen Ihnen die Stelle(n) für das Klimaschutzmanagement erst auszuschreiben, wenn Sie von uns eine Rückmeldung zum Ergebnis der Antragsprüfung erhalten haben. Der geplante Start des Projektes (=Stellenantritt) wird in der Regel im letzten Schritt der Antragsprüfung final abgestimmt. Bitte geben Sie den geplanten Projektzeitraum im Easy-Online-Formular an.</t>
  </si>
  <si>
    <t>Geplanter Projektzeitraum:</t>
  </si>
  <si>
    <t>bis:</t>
  </si>
  <si>
    <r>
      <rPr>
        <b/>
        <sz val="9"/>
        <color theme="1"/>
        <rFont val="Arial"/>
        <family val="2"/>
      </rPr>
      <t>Hinweis:</t>
    </r>
    <r>
      <rPr>
        <sz val="9"/>
        <color theme="1"/>
        <rFont val="Arial"/>
        <family val="2"/>
      </rPr>
      <t xml:space="preserve">
Wir empfehlen Ihnen die Stelle(n) erst auszuschreiben, wenn Sie von uns eine Rückmeldung zum Ergebnis der Antragsprüfung erhalten haben. Der geplante Start des Projektes (=Stellenantritt) wird im letzten Schritt der Antragsprüfung final abgestimmt.</t>
    </r>
  </si>
  <si>
    <t>Fachliteratur für Erneuerbare Energien</t>
  </si>
  <si>
    <t>Fachliteratur zur Beteiligung von Akteuren im Bereich Klimaschutz</t>
  </si>
  <si>
    <t>Fachliteratur zur nachhaltigen Mobilität</t>
  </si>
  <si>
    <t>Fachliteratur zur Klimafolgenanpassung</t>
  </si>
  <si>
    <t>Fachliteratur zur erfolgreichen Umsetzung von Klimaschutzmaßnahmen</t>
  </si>
  <si>
    <t>Fachliteratur zur erfolgreichen Bürgerbeteiligung</t>
  </si>
  <si>
    <t>Fachliteratur zum Thema Nachhaltigkeit in Organisationen</t>
  </si>
  <si>
    <t>Fachliteratur zum Thema Klimaschutzgesetze</t>
  </si>
  <si>
    <t>weitere</t>
  </si>
  <si>
    <t>Literatur F0840</t>
  </si>
  <si>
    <t>bitte auf wirtschaftlichen und sparsamen Wert festlegen - z.B. Abhängig der Länge der Laufzeit des Projektes: pro Jahr 50€ - 75€</t>
  </si>
  <si>
    <t xml:space="preserve">bitte auf wirtschaftlichen und sparsamen Wert festlegen -z.B. Abhängig der Länge der Laufzeit des Projektes: pro Jahr 75€ - 100€
</t>
  </si>
  <si>
    <t xml:space="preserve">bitte auf wirtschaftlichen und sparsamen Wert festlegen - z.B. Abhängig der Länge der Laufzeit des Projektes: pro Jahr 150€ - 175€
</t>
  </si>
  <si>
    <t>ein Fachjournal</t>
  </si>
  <si>
    <t>Unterstützungsleistung externer Dienstleister bei Moderation, Workshops im Rahmen der Akteursbeteiligung oder einer Zukunftswerkstatt</t>
  </si>
  <si>
    <t>Stufenlaufzeiten</t>
  </si>
  <si>
    <t>letzter Stufenaufstieg</t>
  </si>
  <si>
    <t xml:space="preserve">muss datum vor Projektstart sein. </t>
  </si>
  <si>
    <t>Monatssatz nach Stufenaufstieg</t>
  </si>
  <si>
    <t>Verweildauer</t>
  </si>
  <si>
    <t>nach 1 Jahr in Stufe 1</t>
  </si>
  <si>
    <t>nach 2 Jahr in Stufe 2</t>
  </si>
  <si>
    <t>nach 3 Jahr in Stufe 3</t>
  </si>
  <si>
    <t>nach 4 Jahr in Stufe 4</t>
  </si>
  <si>
    <t>nach 5 Jahr in Stufe 5</t>
  </si>
  <si>
    <t>Stufe 2</t>
  </si>
  <si>
    <t>Stufe 3</t>
  </si>
  <si>
    <t>Stufe 4</t>
  </si>
  <si>
    <t>Stufe 5</t>
  </si>
  <si>
    <t>Stufe 6</t>
  </si>
  <si>
    <t>Stufenaufstiege</t>
  </si>
  <si>
    <t>Stelle1</t>
  </si>
  <si>
    <t>Stelle2</t>
  </si>
  <si>
    <t>Stelle3</t>
  </si>
  <si>
    <t>Stelle4</t>
  </si>
  <si>
    <t>letzter aufstieg</t>
  </si>
  <si>
    <t>Personalstelle</t>
  </si>
  <si>
    <t>Stufenaufstieg Datum</t>
  </si>
  <si>
    <t>neues Gehalt EG9a-11</t>
  </si>
  <si>
    <t>neues Gehalt EG12-13</t>
  </si>
  <si>
    <t>prüfen ob monat vorher</t>
  </si>
  <si>
    <t>nächster Stufenaufstieg</t>
  </si>
  <si>
    <t>Stufenaufstieg</t>
  </si>
  <si>
    <t>Prüfungen/Obergrenzen</t>
  </si>
  <si>
    <t>Monatssumme</t>
  </si>
  <si>
    <t>PM Normgehalt</t>
  </si>
  <si>
    <t>PM Aufstiegsgehalt</t>
  </si>
  <si>
    <t>mittleren Monate runden?</t>
  </si>
  <si>
    <t>Gegenstände &lt;800€</t>
  </si>
  <si>
    <t>Geplante Ausgaben für die begleitende Öffentlichkeitsarbeit:</t>
  </si>
  <si>
    <t>Vergabe von Aufträgen (Position F0835):</t>
  </si>
  <si>
    <t>Pauschalen</t>
  </si>
  <si>
    <t>text neben das Formular</t>
  </si>
  <si>
    <t>auf die Basisdaten</t>
  </si>
  <si>
    <t>monatl. Zuschläge "obergrenze" neu berechnen und bei Überschreitung aufschlüsseln in Anmerkungen</t>
  </si>
  <si>
    <t>Hinweis zu monatl. Zuschläge + Formularschrank direkt verlinken</t>
  </si>
  <si>
    <t>Wenn bei unbekanntem Personal der letzte Stufenaufstieg nicht gleich Projektstart ist, dann Popup und Stop.</t>
  </si>
  <si>
    <t xml:space="preserve">Prüftext mit Zusamenfassung der Personalausgaben. </t>
  </si>
  <si>
    <t>Meilenstein (Zwischenschritt)</t>
  </si>
  <si>
    <t>Fälligkeit Meilenstein
(zum Projektmonat)</t>
  </si>
  <si>
    <t>Wir bestätigen, dass die befristete Projektstelle für Klimaschutzmanagement im Erstvorhaben neu geschaffen wurde und im beantragten Anschlussvorhaben für die befristete Projektstelle Klimaschutzmanagement weiterhin zusätzliche Personalausgaben entstehen.</t>
  </si>
  <si>
    <t>Wir bestätigen außerdem, dass der Arbeitsvertrag für die Projektstelle Klimaschutzmanagement für den Zeitraum des Anschlussvorhabens noch nicht unterzeichnet wurde bzw. dass der Abschluss eines Arbeitsvertrages erst nach Erhalt des Zuwendungsbescheides erfolgen darf.</t>
  </si>
  <si>
    <r>
      <t xml:space="preserve">Hiermit bestätigen wir, dass unser Klimaschutzmanagement im Rahmen des Fördervorhabens Mentoring-Aufgaben im Umfang von 2-5- Arbeitstagen pro Jahr wahrnehmen wird, um bei anderen Zuwendungsempfängern neu eingestellte Klimaschutzmanager/in durch einen Erfahrungsaustausch bei der Umsetzung ihrer Vorhaben zu unterstützen. Die vorgesehenen Aufgaben finden Sie unter: </t>
    </r>
    <r>
      <rPr>
        <u/>
        <sz val="9"/>
        <color theme="3"/>
        <rFont val="Arial"/>
        <family val="2"/>
      </rPr>
      <t>www.klimaschutz.de/de/service/mentoring.</t>
    </r>
  </si>
  <si>
    <t>Anzahl der gesamten Maßnahmen im Klimaschutzkonzept:</t>
  </si>
  <si>
    <t>Geplante Energie- und Treibhausgaseinsparungen (t co2-äq/a) im Förderzeitraum:</t>
  </si>
  <si>
    <t>Geplante Energie- und Treibhausgaseinsparungen (t co2-äq/a) bis 2030 lt. Klimaschutzkonzept:</t>
  </si>
  <si>
    <t>Energie- und Treibhausgasemissionen im Bezugsjahr (t co2-äq/a) lt. Klimaschutzkonzept:</t>
  </si>
  <si>
    <t>Bezugsjahr der Energie- und Treibhausgasbilanz lt. Klimaschutzkonzept:</t>
  </si>
  <si>
    <t>Ziel der Maßnahme (Ergebnis zu Projektende)</t>
  </si>
  <si>
    <t>Bsp: Zweite Energieberatungen von externen Beratern durchgeführt</t>
  </si>
  <si>
    <t>Maßnahme, die nicht im Erstvorhaben umgesetzt werden sollte
neuer Maßnahmenschritt zu Maßnahme aus dem Erstvorhaben
Maßnahme die nicht im Konzept aufgeführt war
Maßnahme aus dem Erstvorhaben die weitergeführt wird.</t>
  </si>
  <si>
    <t>neue Maßnahme aus Konzept:
weiterentwickelte Maßnahme:
neu entwickelte Maßnahme:
kontinuierliche Maßnahme:</t>
  </si>
  <si>
    <r>
      <t xml:space="preserve">Bitte beachten Sie dringend, dass das Anschlussvorhaben überwiegend der Umsetzung </t>
    </r>
    <r>
      <rPr>
        <b/>
        <sz val="9"/>
        <color theme="1"/>
        <rFont val="Arial"/>
        <family val="2"/>
      </rPr>
      <t>weiterer</t>
    </r>
    <r>
      <rPr>
        <sz val="9"/>
        <color theme="1"/>
        <rFont val="Arial"/>
        <family val="2"/>
      </rPr>
      <t xml:space="preserve"> Maßnahmen(schritte) aus dem Klimaschutzkonzept, sowie der Umsetzung während des Erstvorhabens </t>
    </r>
    <r>
      <rPr>
        <b/>
        <sz val="9"/>
        <color theme="1"/>
        <rFont val="Arial"/>
        <family val="2"/>
      </rPr>
      <t>neu entwickelter</t>
    </r>
    <r>
      <rPr>
        <sz val="9"/>
        <color theme="1"/>
        <rFont val="Arial"/>
        <family val="2"/>
      </rPr>
      <t xml:space="preserve"> Maßnahmen dient. 
Projektinhalt dürfen keine Maßnahmen(schritte) sein, die im Erstvorhaben geplant, aber nicht umgesetzt worden sind.</t>
    </r>
  </si>
  <si>
    <t>Stand der Umsetzung</t>
  </si>
  <si>
    <t>Hinweise gelesen und verstanden. Bestätigung</t>
  </si>
  <si>
    <t>Maximal zwf. Pauschale einblenden. Ansonsten der Hinweis, dass sie aufschlüsseln dürfen.</t>
  </si>
  <si>
    <t>Anzahl der Maßnahmen, die im Förderzeitraum umgesetzt werden:</t>
  </si>
  <si>
    <t>Vorhabenziele und Inhalte</t>
  </si>
  <si>
    <t>Je nach Konzept- und Vorhabenart werden bestimmte Tabellenblätter ein- oder ausgeblendet. Ausgeblendete und nicht befüllte Tabellenblätter müssen nicht ausgedruckt und eingereicht werden.</t>
  </si>
  <si>
    <t xml:space="preserve">Bitte füllen Sie alle Tabellenblätter nacheinander aus. </t>
  </si>
  <si>
    <t>Maßnahmen:</t>
  </si>
  <si>
    <t xml:space="preserve">Tariferhöhungen : Bei Obergrenze gerissen: Erläutern. </t>
  </si>
  <si>
    <t>PM</t>
  </si>
  <si>
    <t>Seite im Katalog</t>
  </si>
  <si>
    <t>THG-Einsparung [T CO2]</t>
  </si>
  <si>
    <r>
      <rPr>
        <sz val="9"/>
        <rFont val="Arial"/>
        <family val="2"/>
      </rPr>
      <t>THG-Einsparung [T CO2]</t>
    </r>
    <r>
      <rPr>
        <sz val="11"/>
        <rFont val="Arial"/>
        <family val="2"/>
      </rPr>
      <t xml:space="preserve"> </t>
    </r>
    <r>
      <rPr>
        <sz val="8"/>
        <rFont val="Arial"/>
        <family val="2"/>
      </rPr>
      <t>(bei investiven Maßnahmen)</t>
    </r>
  </si>
  <si>
    <t>Tarifsteigerung gilt ab:</t>
  </si>
  <si>
    <t>Tarifsteigerung in Prozent zum monatlichen Bruttogehalt (?):</t>
  </si>
  <si>
    <t>Sind im geplanten Bewilligungszeitraum Tarifsteigerungen geplant?</t>
  </si>
  <si>
    <t>evtl. weitere Tarifsteigerung:</t>
  </si>
  <si>
    <t>Tarifsteigerung</t>
  </si>
  <si>
    <t>2. Prozent</t>
  </si>
  <si>
    <t>1. Prozent</t>
  </si>
  <si>
    <t>1. Gilt ab [datum]</t>
  </si>
  <si>
    <t>2. gilt ab</t>
  </si>
  <si>
    <t>TS Faktor1</t>
  </si>
  <si>
    <t>TS Faktor 2</t>
  </si>
  <si>
    <r>
      <rPr>
        <b/>
        <sz val="9"/>
        <color theme="1"/>
        <rFont val="Arial"/>
        <family val="2"/>
      </rPr>
      <t>Hinweis:</t>
    </r>
    <r>
      <rPr>
        <sz val="9"/>
        <color theme="1"/>
        <rFont val="Arial"/>
        <family val="2"/>
      </rPr>
      <t xml:space="preserve">
Stufenaufstieg
DIE FRAGE: Tarifsteigerung * Monatssatz nach Stufenaufstieg, wenn Stufenaufstieg nach Tarifsteigerung, oder nicht?!</t>
    </r>
  </si>
  <si>
    <t>Personalstellen:</t>
  </si>
  <si>
    <t>wie begl öff</t>
  </si>
  <si>
    <t>Kooperationsvereinbarung</t>
  </si>
  <si>
    <t>Maximal 16-20 Maßnahmen pro Vollzeitäquivalent, je nach Umfang der dafür erforderlichen Tätigkeiten. Bitte treffen Sie eine realistische Einschätzung des zu bewältigenden Arbeitspensums für das Klimaschutzmanagement. In der Regel können bei weitem nicht alle Maßnahmen aus dem Klimaschutzkonzept im Förderzeitraum umgesetzt werden.</t>
  </si>
  <si>
    <t xml:space="preserve">Ergänzen Sie bitte die Maßnahmen aus dem Arbeitsplan um die angestrebten Ziele, Erfolgindikatoren und Fälligkeiten. Die Meilensteine sollen konkret, quantitativ und so über den Projektzeitraum verteilt sein, dass Sie damit die Fortschritte bei der Umsetzung der Maßnahmen verfolgen, dokumentieren (Monitoring) und nachweisen können. </t>
  </si>
  <si>
    <r>
      <rPr>
        <b/>
        <sz val="9"/>
        <color theme="1"/>
        <rFont val="Arial"/>
        <family val="2"/>
      </rPr>
      <t>Hinweis:</t>
    </r>
    <r>
      <rPr>
        <sz val="9"/>
        <color theme="1"/>
        <rFont val="Arial"/>
        <family val="2"/>
      </rPr>
      <t xml:space="preserve"> Ausgaben für mobile Endgeräte (Smartphones, etc.), sowie Laptops, Beamer und Wärmebildkamera sind grundsätzlich nicht zuwendungsfähig. </t>
    </r>
  </si>
  <si>
    <t xml:space="preserve">nachvollziehbare Herleitung der Ausgaben, die für Gegenstände &gt; 800€/Einzelpreis in der begleitenden Öffentlichkeitsarbeit kalkuliert werden. </t>
  </si>
  <si>
    <t>Gegenstände &lt;800€ Einzelpreis
(Position F0831):</t>
  </si>
  <si>
    <t>Geplante Ausgaben für die Akteursbeteiligung:</t>
  </si>
  <si>
    <r>
      <rPr>
        <b/>
        <sz val="9"/>
        <color theme="1"/>
        <rFont val="Arial"/>
        <family val="2"/>
      </rPr>
      <t>Hinweis:</t>
    </r>
    <r>
      <rPr>
        <sz val="9"/>
        <color theme="1"/>
        <rFont val="Arial"/>
        <family val="2"/>
      </rPr>
      <t xml:space="preserve"> individuell gestaltete Gegenstände müssen in der Position </t>
    </r>
    <r>
      <rPr>
        <b/>
        <sz val="9"/>
        <color theme="1"/>
        <rFont val="Arial"/>
        <family val="2"/>
      </rPr>
      <t xml:space="preserve">Vergabe von Aufträgen (F0835) </t>
    </r>
    <r>
      <rPr>
        <sz val="9"/>
        <color theme="1"/>
        <rFont val="Arial"/>
        <family val="2"/>
      </rPr>
      <t>abgerechnet werden.</t>
    </r>
  </si>
  <si>
    <t>Geschäftsbedarf
(Position F0839):</t>
  </si>
  <si>
    <t>Literatur (Position F0840):</t>
  </si>
  <si>
    <t>Porto
(Position F0841)</t>
  </si>
  <si>
    <t xml:space="preserve">0839: zwf: </t>
  </si>
  <si>
    <t>Bürokleinmaterial (Stifte, Radiergummi, Lineal, Ordner, Locher, etc.), Druckerpatronen/Toner, Kopierpapier</t>
  </si>
  <si>
    <t>im Rahmen des Vorhabens ständig benötigte Literatur, sowie maximal ein Fach-zeitschriftenabonnement pro Jahr</t>
  </si>
  <si>
    <t xml:space="preserve">Porto. Fernmeldgebühren sind nicht zwf, da ein Nachweis aufgrund des Datenschutzes nicht möglich ist. </t>
  </si>
  <si>
    <t>Geplante Ausgaben für Dienstreisen:</t>
  </si>
  <si>
    <t>Dienstreisen
(Position F0844)</t>
  </si>
  <si>
    <r>
      <rPr>
        <b/>
        <sz val="9"/>
        <color theme="1"/>
        <rFont val="Arial"/>
        <family val="2"/>
      </rPr>
      <t>Wir bestätigen</t>
    </r>
    <r>
      <rPr>
        <sz val="9"/>
        <color theme="1"/>
        <rFont val="Arial"/>
        <family val="2"/>
      </rPr>
      <t>, den oben genannen Hinweis bezüglich der Dienstreisen zu berücksichtigen.</t>
    </r>
  </si>
  <si>
    <t>Summe weiterer Sachausgaben:</t>
  </si>
  <si>
    <t>UMSETZUNG eines Klimaschutz- oder Fokuskonzepts</t>
  </si>
  <si>
    <t xml:space="preserve">Wir bestätigen, dass es sich bei der/den beantragten Projektstelle(n) um (eine) zusätzlich geschaffene und auf den Förderzeitraum befristete Projektstelle(n) handelt, welche öffentlich ausgeschrieben wird/werden/wurde(n).
Zuwendungsfähig sind nur zusätzlich entstehende Personalausgaben. </t>
  </si>
  <si>
    <t xml:space="preserve">Bitte beachten Sie: Zuwendungsfähig sind Sachausgaben für die begleitende Öffentlichkeitsarbeit im Umfang von maximal 10.000 Euro.
</t>
  </si>
  <si>
    <t>Bitte beachten Sie: Zuwendungsfähig sind Sachausgaben für die begleitende Öffentlichkeitsarbeit im Umfang von maximal 20.000 Euro.</t>
  </si>
  <si>
    <r>
      <t xml:space="preserve">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b/>
        <sz val="9"/>
        <color theme="1"/>
        <rFont val="Arial"/>
        <family val="2"/>
      </rPr>
      <t>Hinweis zu Anschaffung von Gegenständen (&lt; 800 € Einzelpreis) – Pos. F0831:</t>
    </r>
    <r>
      <rPr>
        <sz val="9"/>
        <color theme="1"/>
        <rFont val="Arial"/>
        <family val="2"/>
      </rPr>
      <t xml:space="preserve">
- Zuwendungsfähig sind z.B. Ausgaben für Ausstattung für Veranstaltungen z.B. Stehtisch für Messestand, Messestand/-wand, Barhocker, Broschürenständer, Stellwand, sowie zu Demonstrationszwecken einzelne preiswerte Geräte z.B. Strommessgerät, Thermografiekamera, Stromzange o.ä.
- Nicht zuwendungsfähig sind z.B. Ausgaben für PC, Telefon, Büromöbel, Laptop sowie Beamer, externe Festplatten, mobile Endgeräte (Smartphone, Tablet), I-Pad, Digitalkamera, Messgeräte, Drucker, Bildschirme (auch TV-Geräte), Licht- Bühnentechnik, Soundanlagen, sowie übliche Arbeitsplatz-Software usw.
</t>
    </r>
    <r>
      <rPr>
        <b/>
        <sz val="9"/>
        <color theme="1"/>
        <rFont val="Arial"/>
        <family val="2"/>
      </rPr>
      <t>Hinweis zu Auftragsvergaben im Bereich Öffentlichkeitsarbeit – Pos. F0835:</t>
    </r>
    <r>
      <rPr>
        <sz val="9"/>
        <color theme="1"/>
        <rFont val="Arial"/>
        <family val="2"/>
      </rPr>
      <t xml:space="preserve">
- Zuwendungsfähig sind z.B. Individuelle Gestaltung (z.B. Druck von Plakaten, Postern, Flyern, Rollups, Werbebannern, Kundenstopper, barrierefreie Broschüren zur Bewerbung von Kampagnen, Aktionstagen, Anzeigenschaltung und ressourcenschonende Produktion in lokalen Medien/ Pressearbeit (z.B. Pressefotos, Zeitungsanzeige, Radio-Spot, Videoclips, Audio-Podcasts, social-media, Reklame im Kino, Radio, etc.), Entwicklung der Klimaschutzhomepage inkl. in geringfügigen Umfang Hosting der Klimaschutzseite, Entwicklung Klimaschutz-Logo und Coporate-Design, Unterstützung eines externen Dienstleisters bei der Entwicklung einer Kommunikations- oder Klimaschutzkampagne, usw.
- Nicht zuwendungsfähig sind z.B. Ausgaben für Gutachten, Studien, Software-Lizenzen, Backwaren, Getränke, Catering, Busexkursionen, Eintrittsgebühren, Teilnahmegebühren, Preise, Preisgelder, Pokale, Geschenke.
</t>
    </r>
    <r>
      <rPr>
        <b/>
        <sz val="9"/>
        <color theme="1"/>
        <rFont val="Arial"/>
        <family val="2"/>
      </rPr>
      <t>Give-aways</t>
    </r>
    <r>
      <rPr>
        <sz val="9"/>
        <color theme="1"/>
        <rFont val="Arial"/>
        <family val="2"/>
      </rPr>
      <t xml:space="preserve"> werden nur in geringem Umfang und nur dann als zuwendungsfähig anerkannt, wenn sie die folgenden Kriterien erfüllen:
- Sie sollen öffentlichkeitswirksam im Sinne des Klimaschutzmanagements sein, d.h. es muss auf jeden Fall das Logo der NKI aufgedruckt sein und ein Slogan mit Bezug zum Klimaschutz.
- Sie sollen zur mehrfachen Anwendung sein und dadurch eine langanhaltende Wirksamkeit der Öffentlichkeitsarbeit generieren (keine Einmal-/Wegwerfprodukte)
- Sie sollen nachhaltig und ressourcenschonend hergestellt sein und idealerweise zu einer THG-Minderung beitragen.
</t>
    </r>
    <r>
      <rPr>
        <b/>
        <sz val="9"/>
        <color theme="1"/>
        <rFont val="Arial"/>
        <family val="2"/>
      </rPr>
      <t>Anschaffung von Gegenständen (&gt; 800 € Einzelpreis) – Pos. F0850:</t>
    </r>
    <r>
      <rPr>
        <sz val="9"/>
        <color theme="1"/>
        <rFont val="Arial"/>
        <family val="2"/>
      </rPr>
      <t xml:space="preserve">
- Zuwendungsfähig sind z.B. Ausgaben für einen Messestand/Klimaschutzpavillon im Rahmen von Klimaschutzaktionstagen o.ä.
- Nicht zuwendungsfähig sind z.B. Beamer, Software-Lizenzen, Messgeräte, Technikausstattung Kameras, Anschaffung von E-Bikes/Lastenfahrrädern usw.
Grundsätzlich gilt, dass eine Spezifizierung der konkreten Ausgaben im laufenden Vorhaben und spätestens mit dem Verwendungsnachweis zu erfolgen hat. Im Rahmen der Einreichung des Zwischennachweises bzw. Verwendungsnachweises wird geprüft, ob die o.g. Vorgaben eingehalten werden und nicht-zuwendungsfähige Ausgaben werden gestrichen. </t>
    </r>
  </si>
  <si>
    <t>Geschäftsbedarf zur Akteursbeteiligung
(Position F0839):</t>
  </si>
  <si>
    <r>
      <rPr>
        <b/>
        <sz val="9"/>
        <color theme="1"/>
        <rFont val="Arial"/>
        <family val="2"/>
      </rPr>
      <t>Anschaffung von Gegenständen (&lt; 800 € Einzelpreis) – Pos. F0831:</t>
    </r>
    <r>
      <rPr>
        <sz val="9"/>
        <color theme="1"/>
        <rFont val="Arial"/>
        <family val="2"/>
      </rPr>
      <t xml:space="preserve">
- Zuwendungsfähig sind z.B. Ausgaben für Stellwände (für Workshops), Pinnwände, Moderationskoffer, Flipp Charts, Whiteboard.
- Nicht zuwendungsfähig sind z.B. Ausgaben für PC, Telefon, Büromöbel, Laptop sowie Beamer, externe Festplatten, mobile Endgeräte (Smartphone, Tablet), I-Pad, Digitalkamera, Messgeräte, Drucker, Bildschirme (auch TV-Geräte), Licht- Bühnentechnik, Soundanlagen, sowie übliche Arbeitsplatz-Software usw.
</t>
    </r>
    <r>
      <rPr>
        <b/>
        <sz val="9"/>
        <color theme="1"/>
        <rFont val="Arial"/>
        <family val="2"/>
      </rPr>
      <t>Auftragsvergaben im Bereich Öffentlichkeitsarbeit – Pos. F0835:</t>
    </r>
    <r>
      <rPr>
        <sz val="9"/>
        <color theme="1"/>
        <rFont val="Arial"/>
        <family val="2"/>
      </rPr>
      <t xml:space="preserve">
- Zuwendungsfähig sind z.B. Aufträge an externe Dienstleister oder Referenten zur Unterstützung bei Moderation, Auftakt- und Abschlussveranstaltung, Workshops, Zukunftswerkstatt, Impulsvorträgen o.ä.
- Sollten Sie Ausgaben zur Anmietung eines Raums/Saals im Rahmen der Akteursbeteiligung (z.B. Workshop für Auftaktveranstaltung, o.ä.) einplanen, beachten Sie bitte, dass in begründeten Ausnahmefällen Ausgaben für Raummiete nur dann anerkannt werden, wenn dafür keine eigenen Räumlichkeiten zur Verfügung stehen und ein Zahlungsfluss nach extern mittels Rechnung belegt werden kann.
- Nicht zuwendungsfähig sind z.B. Ausgaben für Gutachten, Studien, Software-Lizenzen für Beteiligungsplattformen.
</t>
    </r>
    <r>
      <rPr>
        <b/>
        <sz val="9"/>
        <color theme="1"/>
        <rFont val="Arial"/>
        <family val="2"/>
      </rPr>
      <t>Geschäftsbedarf zur Akteursbeteiligung – Pos. F0839:</t>
    </r>
    <r>
      <rPr>
        <sz val="9"/>
        <color theme="1"/>
        <rFont val="Arial"/>
        <family val="2"/>
      </rPr>
      <t xml:space="preserve">
- Zuwendungsfähig sind z.B. Moderationskarten, Nachfüllset für Moderationskoffer o.ä.
Grundsätzlich gilt, dass eine Spezifizierung der konkreten Ausgaben im laufenden Vorhaben und spätestens mit dem Verwendungsnachweis zu erfolgen hat. Im Rahmen der Einreichung des Zwischennachweises bzw. Verwendungsnachweises wird geprüft, ob die o.g. Vorgaben eingehalten werden und nicht-zuwendungsfähige Ausgaben werden gestrichen.
</t>
    </r>
  </si>
  <si>
    <t>Jahr der geplanten Treibhausgasneutralität lt. Klimaschutzkonzept:</t>
  </si>
  <si>
    <r>
      <rPr>
        <b/>
        <sz val="9"/>
        <color theme="1"/>
        <rFont val="Arial"/>
        <family val="2"/>
      </rPr>
      <t>Wir bestätigen</t>
    </r>
    <r>
      <rPr>
        <sz val="9"/>
        <color theme="1"/>
        <rFont val="Arial"/>
        <family val="2"/>
      </rPr>
      <t>, die oben genannen Hinweise bezüglich der begleitenden Öffentlichkeitsarbeit zu berücksichtigen.</t>
    </r>
  </si>
  <si>
    <r>
      <rPr>
        <b/>
        <sz val="9"/>
        <color theme="1"/>
        <rFont val="Arial"/>
        <family val="2"/>
      </rPr>
      <t>Wir bestätigen</t>
    </r>
    <r>
      <rPr>
        <sz val="9"/>
        <color theme="1"/>
        <rFont val="Arial"/>
        <family val="2"/>
      </rPr>
      <t>, die oben genannen Hinweise bezüglich der Akteursbeteiligung zu berücksichtigen.</t>
    </r>
  </si>
  <si>
    <r>
      <rPr>
        <b/>
        <sz val="9"/>
        <color theme="1"/>
        <rFont val="Arial"/>
        <family val="2"/>
      </rPr>
      <t>Wir bestätigen</t>
    </r>
    <r>
      <rPr>
        <sz val="9"/>
        <color theme="1"/>
        <rFont val="Arial"/>
        <family val="2"/>
      </rPr>
      <t>, die oben genannen Hinweise bezüglich der weiteren Sachausgaben zu berücksichtigen.</t>
    </r>
  </si>
  <si>
    <t>EG1-EG11(F0817)</t>
  </si>
  <si>
    <t>EG12-EG15(F0812)</t>
  </si>
  <si>
    <t>Personalausgaben (Finanzposition F0812 / F0817):</t>
  </si>
  <si>
    <t xml:space="preserve">Beteiligungsprozesse haben das Ziel, die Bereitschaft und Akzeptanz für den Klimaschutzprozess und das Klimaschutzengagement aller Akteure zu steigern, um eine Verhaltensänderung zu bewirken, die zu THG-Einsparungen führt. Das Ziel ist eine starke Identifizierung der Bürger*innen und Unternehmen vor Ort mit den Klimaschutzzielen sowie ein größeres Engagement bei der Umsetzung von Maßnahmen und damit bei der Energieeinsparung und der Reduzierung von THG-Emissionen.
Das Klimaschutzmanagement bereitet in Absprache mit den externen Dienstleistern auf die Kommune/Institution zugeschnittene Beteiligungsverfahren vor. Ein wichtiger Baustein hierfür kann auch die Klärung von Beziehungsmanagement mit den Akteuren sein. Geeignete Beteiligungsverfahren sollen sowohl die Akteure und die Entscheidungsträger*innen im Rahmen von Workshops oder Arbeitskreisen/Beiräten als auch die Bürger*innen einbinden. Dies bedeutet, Maßnahmen werden gemeinsam entwickelt und umgesetzt. Die Unterstützung durch externe Dritte ist auch bei der Durchführung von Beteiligungsprozessen zielführend, wenn bekannte oder erwartete Konflikte zwischen Stakeholdern die Beteiligungsprozesse erschweren oder wenn Erfolge nur bei Moderation durch neutrale und sachkundige Dritte zu erwarten sind.
Bei der Planung von Beteiligung und Mitwirkung im kommunalen Klimaschutz ist auch der Prozess-Wegweiser für Kommunen hilfreich: 
</t>
  </si>
  <si>
    <r>
      <rPr>
        <b/>
        <sz val="9"/>
        <color theme="1"/>
        <rFont val="Arial"/>
        <family val="2"/>
      </rPr>
      <t xml:space="preserve">Hinweis:
</t>
    </r>
    <r>
      <rPr>
        <sz val="9"/>
        <color theme="1"/>
        <rFont val="Arial"/>
        <family val="2"/>
      </rPr>
      <t xml:space="preserve">Alle Ausgaben für Geschäftsbedarf, Literatur und weitere Sachausgaben/Porto müssen in der Abrechnung direkt dem Vorhaben zugeordnet werden können. Es muss ein Zahlungsfluss nach extern nachgewiesen werden.
</t>
    </r>
    <r>
      <rPr>
        <b/>
        <sz val="9"/>
        <color theme="1"/>
        <rFont val="Arial"/>
        <family val="2"/>
      </rPr>
      <t xml:space="preserve">
Hinweis zu Ausgaben für Geschäftsbedarf (Position F0839):</t>
    </r>
    <r>
      <rPr>
        <sz val="9"/>
        <color theme="1"/>
        <rFont val="Arial"/>
        <family val="2"/>
      </rPr>
      <t xml:space="preserve">
Zuwendungsfähig sind nur </t>
    </r>
    <r>
      <rPr>
        <b/>
        <sz val="9"/>
        <color theme="1"/>
        <rFont val="Arial"/>
        <family val="2"/>
      </rPr>
      <t>ständig benötigte Büroverbrauchsmaterialien</t>
    </r>
    <r>
      <rPr>
        <sz val="9"/>
        <color theme="1"/>
        <rFont val="Arial"/>
        <family val="2"/>
      </rPr>
      <t xml:space="preserve">, wie z.B. Stifte, Radiergummi, Lineal, Ordner, Locher, Hefter, Stempelkissen, Taschenrechner, Druckerpatronen, Kopierpapier und einmalig THG-Bilanzierungssoftware. Es ist darauf zu Achten, dass auf Nachfrage eine Rechnung vorgelegt werden kann.
</t>
    </r>
    <r>
      <rPr>
        <b/>
        <sz val="9"/>
        <color theme="1"/>
        <rFont val="Arial"/>
        <family val="2"/>
      </rPr>
      <t xml:space="preserve">Nicht </t>
    </r>
    <r>
      <rPr>
        <sz val="9"/>
        <color theme="1"/>
        <rFont val="Arial"/>
        <family val="2"/>
      </rPr>
      <t xml:space="preserve">zuwendungsfähig sind u.a. Ausgabenansätze, die zur Grundausstattung des Büroarbeitsplatzes gehören (PC, Telefon, Büromöbel, Laptop etc.), sowie anfallende Mietausgaben, Ansätze gemäß der Kommunalen Gemeinschaftsstelle für Verwaltungsmanagement (KGSt), sowie Beamer, externe Festplatten, mobile Endgeräte (Smartphone, Tablet), I-Pad, Messgeräte, Digitalkamera, Drucker, Bildschirme (auch TV-Geräte), Soundanlagen und Büromöbel, Raummiete und übliche Arbeitsplatz-Software, usw. 
</t>
    </r>
    <r>
      <rPr>
        <b/>
        <sz val="9"/>
        <color theme="1"/>
        <rFont val="Arial"/>
        <family val="2"/>
      </rPr>
      <t xml:space="preserve">Hinweis zu Literatur (Position F0840):
</t>
    </r>
    <r>
      <rPr>
        <sz val="9"/>
        <color theme="1"/>
        <rFont val="Arial"/>
        <family val="2"/>
      </rPr>
      <t xml:space="preserve">Zuwendungsfähig ist nur </t>
    </r>
    <r>
      <rPr>
        <b/>
        <sz val="9"/>
        <color theme="1"/>
        <rFont val="Arial"/>
        <family val="2"/>
      </rPr>
      <t>Fachliteratur die zur</t>
    </r>
    <r>
      <rPr>
        <sz val="9"/>
        <color theme="1"/>
        <rFont val="Arial"/>
        <family val="2"/>
      </rPr>
      <t xml:space="preserve"> </t>
    </r>
    <r>
      <rPr>
        <b/>
        <sz val="9"/>
        <color theme="1"/>
        <rFont val="Arial"/>
        <family val="2"/>
      </rPr>
      <t>Durchführung des Vorhabens gebraucht wird</t>
    </r>
    <r>
      <rPr>
        <sz val="9"/>
        <color theme="1"/>
        <rFont val="Arial"/>
        <family val="2"/>
      </rPr>
      <t xml:space="preserve">, wie z.B. Fachliteratur im Bereich „Klimaschutzgesetze“, „Akteurs- und Bürgerbeteiligung“, „erneuerbare Energien“, „nachhaltige Mobilität“, „Nachhaltigkeit in Organisationen“, Fachliteratur im Bereich „erfolgreiche Öffentlichkeitsarbeit“ etc. sowie maximal ein Fachzeitschriftenabonnement pro Jahr. Es ist darauf zu Achten, dass auf Nachfrage eine Rechnung vorgelegt werden kann.
</t>
    </r>
    <r>
      <rPr>
        <b/>
        <sz val="9"/>
        <color theme="1"/>
        <rFont val="Arial"/>
        <family val="2"/>
      </rPr>
      <t>Nicht</t>
    </r>
    <r>
      <rPr>
        <sz val="9"/>
        <color theme="1"/>
        <rFont val="Arial"/>
        <family val="2"/>
      </rPr>
      <t xml:space="preserve"> zuwendungsfähig ist Fachliteratur, die zur Umsetzung von konkreten technische Einzelmaßnahmen gebraucht wird.
</t>
    </r>
    <r>
      <rPr>
        <b/>
        <sz val="9"/>
        <color theme="1"/>
        <rFont val="Arial"/>
        <family val="2"/>
      </rPr>
      <t xml:space="preserve">Hinweis zu weiteren Sachausgaben/Porto (Posiotion F0841):
</t>
    </r>
    <r>
      <rPr>
        <sz val="9"/>
        <color theme="1"/>
        <rFont val="Arial"/>
        <family val="2"/>
      </rPr>
      <t xml:space="preserve">Zum Schutz des Klimas: Begrenzen Sie den Versand von Druckerzeugnissen!
Ausgaben für Fernmeldegebühren sind nicht zuwendungsfähig, da für eine Abrechnung ein Einzelverbindungsnachweis erforderlich wäre, der aus Gründen des Datenschutzes nicht möglich ist. 
Grundsätzlich gilt, dass eine Spezifizierung der konkreten Ausgaben im laufenden Vorhaben und spätestens mit dem Verwendungsnachweis zu erfolgen hat. Im Rahmen der Einreichung des Zwischennachweises bzw. Verwendungsnachweises wird geprüft, ob die o.g. Vorgaben eingehalten werden und nicht-zuwendungsfähige Ausgaben werden gestrichen. </t>
    </r>
    <r>
      <rPr>
        <b/>
        <sz val="9"/>
        <color theme="1"/>
        <rFont val="Arial"/>
        <family val="2"/>
      </rPr>
      <t xml:space="preserve">
</t>
    </r>
    <r>
      <rPr>
        <sz val="9"/>
        <color theme="1"/>
        <rFont val="Arial"/>
        <family val="2"/>
      </rPr>
      <t/>
    </r>
  </si>
  <si>
    <t>Sonstige allgemeine Verwaltungsausgaben:</t>
  </si>
  <si>
    <t>Vorhabenbeschreibung</t>
  </si>
  <si>
    <t>Bitte beschreiben Sie detailliert, in welchen Bereichen Ihrer Organisation Klimaschutzmaßnahmen umgesetzt werden sollen. Bitte reichen Sie zudem eine Organisationsstruktur/Organigramm ein. Die Klimaschutzmaßnahmen aus dem integrierten Klimaschutzkonzept sollen ausschließlich in der antragstellenden Organisation sowie in ihren nicht rechtlich selbstständigen Organisationseinheiten umgesetzt werden, jedoch nicht in rechtlich selbstständigen anderen Organisationen.</t>
  </si>
  <si>
    <t>Bitte reichen Sie uns mit dem Antrag eine Kooperationsvereinbarung (siehe "hilfreiche Links") aller Partner zur Zusammenarbeit mit allen Unterschriften ein. Ebenfalls wird eine schriftliche Bestätigung benötigt, dass die Projektpartner noch keine Förderung zur begleitenden Umsetzung eines Integrierten Klimaschutzkonzeptes erhalten haben.</t>
  </si>
  <si>
    <t>Seit dem 01.01.2022 ist für Landkreise nur noch die begleitende Umsetzung mit einer Personalstelle für ein Klimaschutzmanagement für die eigenen Zuständigkeiten möglich. Der Titel des Vorhabens sollte dies zum Ausdruck bringen. Zur Koordination der Klimaschutzbemühungen mit den kreisangehörigen Gemeinden kann stattdessen eine Klimaschutzkoordination im Förderschwerpunkt 4.1.7 der Kommunalrichtlinie vom 01.01.2022 beantragt werden.</t>
  </si>
  <si>
    <t xml:space="preserve">Es wird die begleitende Umsetzung eines Integrierten Klimaschutzkonzeptes mit Fachpersonal gefördert. Darunter fällt z.B.:
a. Ein integriertes Klimaschutzkonzept, dessen Erstellung gemäß Förderschwerpunkt 4.1.8 a) der Kommunalrichtlinie gefördert wurde.
b. Ein integriertes Klimaschutzkonzept, das auf Grund seines Alters auf eigene Kosten aktualisiert wurde und nun nicht älter als 36 Monate ist.
c. Ein integriertes Klimaschutzkonzept, das ohne Förderung erstellt wurden und nicht älter als 36 Monate ist.
d. Ein integriertes Klimaschutzkonzept, das im Rahmen der Förderung eines Vorreiterkonzeptes (Förderschwerpunkt 4.1.9) erstellt/aktualisiert wurde.
e. Ein integriertes Klimaschutzkonzept, das unter den Förderbedingungen einer früheren Kommunalrichtlinie (ab 2019) und i.d.R. mit Hilfe einer geförderten Personalstelle erstellt wurde und nicht älter als 36 Monate ist.
f. Umsetzung eines Masterplan Konzepts, das durch den Landkreis mit Beteiligung von Kommunen erstellt wurde und nicht älter als 36 Monate ist.
Neben Sachausgaben werden nur zusätzlich entstehende Personalausgaben für eine auf den Bewilligungszeitraum befristete Projektstelle gefördert!
</t>
  </si>
  <si>
    <r>
      <t xml:space="preserve">Es wird ein Anschlussvorhaben zur begleitenden Umsetzung eines Integrierten Klimaschutzkonzeptes gefördert, wenn das Integrierte Klimaschutzkonzept unter den Förderbedingungen der Kommunalrichtlinie (ab 2019) im Rahmen der Übergangsregelung in einem Erstvorhaben (36 Monate) begleitend umgesetzt wurde.
Alle anderen Vorhabenvarianten zur Umsetzung von Integrierten Klimaschutzkonzepten fallen unter den Förderschwerpunkt 4.1.8b).
Neben Sachausgaben werden nur </t>
    </r>
    <r>
      <rPr>
        <b/>
        <sz val="11"/>
        <color theme="1"/>
        <rFont val="Calibri"/>
        <family val="2"/>
        <scheme val="minor"/>
      </rPr>
      <t>zusätzlich</t>
    </r>
    <r>
      <rPr>
        <sz val="11"/>
        <color theme="1"/>
        <rFont val="Calibri"/>
        <family val="2"/>
        <scheme val="minor"/>
      </rPr>
      <t xml:space="preserve"> entstehende Personalausgaben für eine auf den Bewilligungszeitraum </t>
    </r>
    <r>
      <rPr>
        <b/>
        <sz val="11"/>
        <color theme="1"/>
        <rFont val="Calibri"/>
        <family val="2"/>
        <scheme val="minor"/>
      </rPr>
      <t>befristete</t>
    </r>
    <r>
      <rPr>
        <sz val="11"/>
        <color theme="1"/>
        <rFont val="Calibri"/>
        <family val="2"/>
        <scheme val="minor"/>
      </rPr>
      <t xml:space="preserve"> Projektstelle gefördert! </t>
    </r>
  </si>
  <si>
    <t>Achtung: Übliche Tagessätze liegen zwischen 750-1100 € Brutto. Bitte erläutern Sie Ihre Angaben im Tabellenblatt Anmerkungen.</t>
  </si>
  <si>
    <r>
      <rPr>
        <b/>
        <sz val="9"/>
        <color theme="1"/>
        <rFont val="Arial"/>
        <family val="2"/>
      </rPr>
      <t>Hinweis:</t>
    </r>
    <r>
      <rPr>
        <sz val="9"/>
        <color theme="1"/>
        <rFont val="Arial"/>
        <family val="2"/>
      </rPr>
      <t xml:space="preserve">
Bitte reichen Sie mit dem Förderantrag eine vollständige Personalausgabenkalkulation ein, aus der die monatlichen Gehälter und mögliche Sonderzahlungen hervorgehen.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</si>
</sst>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 numFmtId="168" formatCode="0000"/>
  </numFmts>
  <fonts count="73"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i/>
      <sz val="9"/>
      <color theme="1"/>
      <name val="Arial"/>
      <family val="2"/>
    </font>
    <font>
      <b/>
      <sz val="9"/>
      <color theme="0" tint="-0.34998626667073579"/>
      <name val="Arial"/>
      <family val="2"/>
    </font>
    <font>
      <b/>
      <sz val="9"/>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sz val="9"/>
      <color rgb="FF000000"/>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b/>
      <sz val="11"/>
      <name val="Arial"/>
      <family val="2"/>
    </font>
    <font>
      <i/>
      <sz val="8"/>
      <color theme="1"/>
      <name val="Arial"/>
      <family val="2"/>
    </font>
    <font>
      <b/>
      <i/>
      <sz val="8"/>
      <color theme="1"/>
      <name val="Arial"/>
      <family val="2"/>
    </font>
    <font>
      <b/>
      <sz val="8"/>
      <color theme="1"/>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sz val="8"/>
      <color rgb="FFFF0000"/>
      <name val="Calibri"/>
      <family val="2"/>
      <scheme val="minor"/>
    </font>
    <font>
      <b/>
      <sz val="11"/>
      <name val="Calibri"/>
      <family val="2"/>
      <scheme val="minor"/>
    </font>
    <font>
      <b/>
      <sz val="10"/>
      <color theme="6"/>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sz val="28"/>
      <name val="Calibri"/>
      <family val="2"/>
      <scheme val="minor"/>
    </font>
    <font>
      <sz val="9"/>
      <color theme="0"/>
      <name val="Arial"/>
      <family val="2"/>
    </font>
    <font>
      <b/>
      <sz val="14"/>
      <color rgb="FF008540"/>
      <name val="Arial"/>
      <family val="2"/>
    </font>
    <font>
      <b/>
      <sz val="16"/>
      <color rgb="FF008540"/>
      <name val="Arial"/>
      <family val="2"/>
    </font>
    <font>
      <b/>
      <sz val="10"/>
      <color rgb="FF008540"/>
      <name val="Arial"/>
      <family val="2"/>
    </font>
    <font>
      <b/>
      <sz val="11"/>
      <color rgb="FF008540"/>
      <name val="Arial"/>
      <family val="2"/>
    </font>
    <font>
      <b/>
      <sz val="12"/>
      <color rgb="FF008540"/>
      <name val="Arial"/>
      <family val="2"/>
    </font>
    <font>
      <b/>
      <sz val="9"/>
      <color rgb="FF000000"/>
      <name val="Arial"/>
      <family val="2"/>
    </font>
    <font>
      <b/>
      <sz val="9"/>
      <color theme="1" tint="0.499984740745262"/>
      <name val="Arial"/>
      <family val="2"/>
    </font>
    <font>
      <b/>
      <i/>
      <sz val="9"/>
      <color theme="1" tint="0.499984740745262"/>
      <name val="Arial"/>
      <family val="2"/>
    </font>
    <font>
      <b/>
      <sz val="12"/>
      <color theme="1"/>
      <name val="Calibri"/>
      <family val="2"/>
      <scheme val="minor"/>
    </font>
    <font>
      <sz val="12"/>
      <color theme="1"/>
      <name val="Calibri"/>
      <family val="2"/>
      <scheme val="minor"/>
    </font>
    <font>
      <u/>
      <sz val="12"/>
      <color theme="1"/>
      <name val="Calibri"/>
      <family val="2"/>
      <scheme val="minor"/>
    </font>
    <font>
      <b/>
      <u/>
      <sz val="12"/>
      <color theme="1"/>
      <name val="Calibri"/>
      <family val="2"/>
      <scheme val="minor"/>
    </font>
    <font>
      <b/>
      <sz val="13"/>
      <color theme="1"/>
      <name val="Arial"/>
      <family val="2"/>
    </font>
    <font>
      <sz val="13"/>
      <color theme="1"/>
      <name val="Calibri"/>
      <family val="2"/>
      <scheme val="minor"/>
    </font>
    <font>
      <strike/>
      <sz val="9"/>
      <color theme="1"/>
      <name val="Arial"/>
      <family val="2"/>
    </font>
    <font>
      <strike/>
      <u/>
      <sz val="9"/>
      <color theme="10"/>
      <name val="Arial"/>
      <family val="2"/>
    </font>
    <font>
      <u/>
      <sz val="9"/>
      <color theme="3"/>
      <name val="Arial"/>
      <family val="2"/>
    </font>
    <font>
      <sz val="8"/>
      <name val="Arial"/>
      <family val="2"/>
    </font>
    <font>
      <sz val="9"/>
      <color theme="1" tint="0.499984740745262"/>
      <name val="Arial"/>
      <family val="2"/>
    </font>
  </fonts>
  <fills count="22">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lightUp"/>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DCE6F0"/>
        <bgColor rgb="FF000000"/>
      </patternFill>
    </fill>
    <fill>
      <patternFill patternType="solid">
        <fgColor rgb="FFA0A0A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98">
    <xf numFmtId="0" fontId="0" fillId="0" borderId="0" xfId="0"/>
    <xf numFmtId="0" fontId="5" fillId="0" borderId="0" xfId="0" applyFont="1"/>
    <xf numFmtId="164" fontId="0" fillId="0" borderId="0" xfId="0" applyNumberFormat="1"/>
    <xf numFmtId="0" fontId="5" fillId="0" borderId="0" xfId="0" applyFont="1" applyBorder="1"/>
    <xf numFmtId="0" fontId="5"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vertical="top"/>
    </xf>
    <xf numFmtId="0" fontId="11" fillId="0" borderId="0" xfId="0" applyFont="1"/>
    <xf numFmtId="0" fontId="5" fillId="0" borderId="0" xfId="0" applyFont="1" applyBorder="1" applyAlignme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Border="1"/>
    <xf numFmtId="0" fontId="0" fillId="0" borderId="1" xfId="0" applyBorder="1"/>
    <xf numFmtId="0" fontId="0" fillId="0" borderId="0" xfId="0" applyFill="1" applyBorder="1"/>
    <xf numFmtId="0" fontId="16" fillId="0" borderId="1" xfId="0" applyFont="1" applyBorder="1" applyAlignment="1" applyProtection="1">
      <alignment vertical="center"/>
    </xf>
    <xf numFmtId="0" fontId="16" fillId="3" borderId="0" xfId="0" applyNumberFormat="1" applyFont="1" applyFill="1" applyBorder="1" applyAlignment="1" applyProtection="1">
      <alignment horizontal="left" vertical="top"/>
    </xf>
    <xf numFmtId="44" fontId="16" fillId="2" borderId="1" xfId="1" applyFont="1" applyFill="1" applyBorder="1" applyAlignment="1" applyProtection="1">
      <alignment vertical="center" wrapText="1" shrinkToFit="1"/>
    </xf>
    <xf numFmtId="44" fontId="16" fillId="4" borderId="1" xfId="1" applyFont="1" applyFill="1" applyBorder="1" applyAlignment="1" applyProtection="1">
      <alignment vertical="center" wrapText="1" shrinkToFit="1"/>
    </xf>
    <xf numFmtId="0" fontId="5" fillId="5" borderId="1" xfId="0" applyFont="1" applyFill="1" applyBorder="1" applyAlignment="1">
      <alignment horizontal="center" wrapText="1"/>
    </xf>
    <xf numFmtId="0" fontId="16" fillId="6" borderId="1" xfId="0" applyFont="1" applyFill="1" applyBorder="1" applyAlignment="1" applyProtection="1">
      <alignment vertical="top" wrapText="1"/>
    </xf>
    <xf numFmtId="0" fontId="8" fillId="9" borderId="1" xfId="0" applyFont="1" applyFill="1" applyBorder="1" applyAlignment="1">
      <alignment horizontal="center" vertical="center"/>
    </xf>
    <xf numFmtId="0" fontId="5" fillId="8" borderId="12" xfId="0" applyFont="1" applyFill="1" applyBorder="1" applyAlignment="1">
      <alignment horizontal="center" vertical="center"/>
    </xf>
    <xf numFmtId="39" fontId="5" fillId="7" borderId="1" xfId="1" applyNumberFormat="1" applyFont="1" applyFill="1" applyBorder="1" applyAlignment="1">
      <alignment horizontal="center" vertical="center"/>
    </xf>
    <xf numFmtId="7" fontId="5" fillId="7" borderId="0" xfId="1" applyNumberFormat="1" applyFont="1" applyFill="1" applyBorder="1" applyAlignment="1">
      <alignment horizontal="center" vertical="center"/>
    </xf>
    <xf numFmtId="0" fontId="9" fillId="0" borderId="0" xfId="0" applyFont="1" applyBorder="1" applyAlignment="1" applyProtection="1">
      <alignment vertical="center"/>
    </xf>
    <xf numFmtId="0" fontId="21" fillId="3" borderId="0" xfId="0" applyNumberFormat="1" applyFont="1" applyFill="1" applyBorder="1" applyAlignment="1" applyProtection="1">
      <alignment horizontal="left" vertical="top" wrapText="1"/>
    </xf>
    <xf numFmtId="0" fontId="5" fillId="4" borderId="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7" fontId="20" fillId="7" borderId="0" xfId="1" applyNumberFormat="1" applyFont="1" applyFill="1" applyBorder="1" applyAlignment="1" applyProtection="1">
      <alignment horizontal="center" vertical="center" wrapText="1"/>
      <protection hidden="1"/>
    </xf>
    <xf numFmtId="0" fontId="5" fillId="7" borderId="0" xfId="0" applyFont="1" applyFill="1" applyBorder="1"/>
    <xf numFmtId="7" fontId="20" fillId="7" borderId="0" xfId="1" applyNumberFormat="1" applyFont="1" applyFill="1" applyBorder="1" applyAlignment="1" applyProtection="1">
      <alignment vertical="center" wrapText="1"/>
      <protection hidden="1"/>
    </xf>
    <xf numFmtId="0" fontId="5" fillId="8" borderId="23" xfId="0" applyFont="1" applyFill="1" applyBorder="1" applyAlignment="1">
      <alignment horizontal="center" vertical="center"/>
    </xf>
    <xf numFmtId="0" fontId="5" fillId="0" borderId="31" xfId="0" applyFont="1" applyBorder="1"/>
    <xf numFmtId="39" fontId="5" fillId="7" borderId="13" xfId="1" applyNumberFormat="1" applyFont="1" applyFill="1" applyBorder="1" applyAlignment="1">
      <alignment horizontal="center" vertical="center"/>
    </xf>
    <xf numFmtId="0" fontId="5" fillId="0" borderId="33" xfId="0" applyFont="1" applyBorder="1"/>
    <xf numFmtId="0" fontId="9" fillId="3" borderId="0" xfId="0" applyNumberFormat="1" applyFont="1" applyFill="1" applyBorder="1" applyAlignment="1" applyProtection="1">
      <alignment horizontal="left" vertical="center"/>
    </xf>
    <xf numFmtId="0" fontId="8" fillId="0" borderId="33" xfId="0" applyFont="1" applyBorder="1"/>
    <xf numFmtId="14" fontId="5" fillId="7" borderId="18" xfId="0" applyNumberFormat="1" applyFont="1" applyFill="1" applyBorder="1" applyAlignment="1" applyProtection="1">
      <alignment horizontal="center" vertical="center"/>
    </xf>
    <xf numFmtId="7" fontId="9" fillId="0" borderId="1" xfId="1" applyNumberFormat="1" applyFont="1" applyFill="1" applyBorder="1" applyAlignment="1" applyProtection="1">
      <alignment horizontal="center" vertical="center"/>
    </xf>
    <xf numFmtId="7" fontId="9" fillId="0" borderId="13" xfId="1" applyNumberFormat="1" applyFont="1" applyFill="1" applyBorder="1" applyAlignment="1" applyProtection="1">
      <alignment horizontal="center" vertical="center"/>
    </xf>
    <xf numFmtId="39" fontId="5" fillId="7" borderId="0" xfId="1" applyNumberFormat="1" applyFont="1" applyFill="1" applyBorder="1" applyAlignment="1" applyProtection="1">
      <alignment horizontal="center" vertical="center"/>
      <protection hidden="1"/>
    </xf>
    <xf numFmtId="7" fontId="9" fillId="7" borderId="0" xfId="1" applyNumberFormat="1" applyFont="1" applyFill="1" applyBorder="1" applyAlignment="1" applyProtection="1">
      <alignment horizontal="center" vertical="center"/>
      <protection hidden="1"/>
    </xf>
    <xf numFmtId="39" fontId="5" fillId="0" borderId="0" xfId="0" applyNumberFormat="1" applyFont="1" applyBorder="1" applyAlignment="1" applyProtection="1">
      <alignment horizontal="center" vertical="center"/>
      <protection hidden="1"/>
    </xf>
    <xf numFmtId="0" fontId="8" fillId="0" borderId="0" xfId="0" applyFont="1" applyBorder="1" applyAlignment="1">
      <alignment horizontal="left"/>
    </xf>
    <xf numFmtId="164" fontId="5" fillId="0" borderId="0" xfId="0" applyNumberFormat="1" applyFont="1" applyBorder="1" applyAlignment="1">
      <alignment horizontal="center"/>
    </xf>
    <xf numFmtId="0" fontId="5" fillId="0" borderId="0" xfId="0" applyFont="1" applyFill="1"/>
    <xf numFmtId="0" fontId="0" fillId="6" borderId="0" xfId="0" applyFill="1" applyBorder="1"/>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64" fontId="5" fillId="0" borderId="0" xfId="0" applyNumberFormat="1" applyFont="1" applyFill="1" applyBorder="1" applyAlignment="1" applyProtection="1">
      <alignment horizontal="center"/>
    </xf>
    <xf numFmtId="0" fontId="6" fillId="0" borderId="0" xfId="0" applyFont="1"/>
    <xf numFmtId="0" fontId="23" fillId="0" borderId="0" xfId="0" applyFont="1"/>
    <xf numFmtId="164" fontId="5" fillId="0" borderId="0" xfId="0" applyNumberFormat="1" applyFont="1" applyFill="1" applyBorder="1" applyAlignment="1" applyProtection="1">
      <alignment horizontal="center" vertical="center" wrapText="1"/>
      <protection hidden="1"/>
    </xf>
    <xf numFmtId="2" fontId="0" fillId="0" borderId="0" xfId="0" applyNumberFormat="1"/>
    <xf numFmtId="7" fontId="20" fillId="7" borderId="0" xfId="1" applyNumberFormat="1" applyFont="1" applyFill="1" applyBorder="1" applyAlignment="1" applyProtection="1">
      <alignment horizontal="center" vertical="center" wrapText="1"/>
      <protection hidden="1"/>
    </xf>
    <xf numFmtId="164" fontId="10" fillId="7" borderId="0" xfId="1" applyNumberFormat="1" applyFont="1" applyFill="1" applyBorder="1" applyAlignment="1" applyProtection="1">
      <alignment horizontal="center" vertical="center" wrapText="1"/>
      <protection hidden="1"/>
    </xf>
    <xf numFmtId="0" fontId="19" fillId="7" borderId="0" xfId="0" applyFont="1" applyFill="1" applyBorder="1" applyAlignment="1">
      <alignment vertical="center"/>
    </xf>
    <xf numFmtId="7" fontId="5" fillId="0" borderId="0" xfId="0" applyNumberFormat="1" applyFont="1" applyBorder="1" applyAlignment="1">
      <alignment vertical="center"/>
    </xf>
    <xf numFmtId="0" fontId="5" fillId="8" borderId="12" xfId="0" applyFont="1" applyFill="1" applyBorder="1" applyAlignment="1">
      <alignment horizontal="center" vertical="center" wrapText="1"/>
    </xf>
    <xf numFmtId="0" fontId="5" fillId="8" borderId="21" xfId="0" applyFont="1" applyFill="1" applyBorder="1" applyAlignment="1">
      <alignment vertical="center"/>
    </xf>
    <xf numFmtId="0" fontId="5" fillId="8" borderId="22" xfId="0" applyFont="1" applyFill="1" applyBorder="1" applyAlignment="1">
      <alignment vertical="center"/>
    </xf>
    <xf numFmtId="14" fontId="0" fillId="0" borderId="0" xfId="0" applyNumberFormat="1" applyFont="1"/>
    <xf numFmtId="0" fontId="5" fillId="0" borderId="0" xfId="0" applyFont="1" applyFill="1" applyBorder="1" applyAlignment="1" applyProtection="1">
      <alignment horizontal="center" vertical="center"/>
      <protection hidden="1"/>
    </xf>
    <xf numFmtId="164" fontId="9" fillId="4" borderId="13" xfId="1" applyNumberFormat="1" applyFont="1" applyFill="1" applyBorder="1" applyAlignment="1" applyProtection="1">
      <alignment horizontal="center" vertical="center"/>
      <protection locked="0"/>
    </xf>
    <xf numFmtId="164" fontId="9" fillId="4" borderId="20" xfId="1" applyNumberFormat="1" applyFont="1" applyFill="1" applyBorder="1" applyAlignment="1" applyProtection="1">
      <alignment horizontal="center" vertical="center"/>
      <protection locked="0"/>
    </xf>
    <xf numFmtId="164" fontId="9" fillId="0" borderId="0" xfId="0" applyNumberFormat="1" applyFont="1" applyBorder="1" applyAlignment="1" applyProtection="1">
      <alignment horizontal="center" vertical="center"/>
      <protection hidden="1"/>
    </xf>
    <xf numFmtId="164" fontId="5" fillId="0" borderId="45" xfId="0" applyNumberFormat="1" applyFont="1" applyBorder="1" applyAlignment="1" applyProtection="1">
      <alignment horizontal="center" vertical="center" wrapText="1"/>
      <protection hidden="1"/>
    </xf>
    <xf numFmtId="0" fontId="5" fillId="0" borderId="0" xfId="0" applyFont="1" applyProtection="1">
      <protection hidden="1"/>
    </xf>
    <xf numFmtId="0" fontId="16" fillId="0" borderId="1"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3" borderId="0" xfId="0" applyNumberFormat="1" applyFont="1" applyFill="1" applyBorder="1" applyAlignment="1" applyProtection="1">
      <alignment horizontal="left" vertical="center"/>
      <protection hidden="1"/>
    </xf>
    <xf numFmtId="44" fontId="16" fillId="2" borderId="1" xfId="1" applyFont="1" applyFill="1" applyBorder="1" applyAlignment="1" applyProtection="1">
      <alignment vertical="center" wrapText="1" shrinkToFit="1"/>
      <protection hidden="1"/>
    </xf>
    <xf numFmtId="44" fontId="16" fillId="4" borderId="1" xfId="1" applyFont="1" applyFill="1" applyBorder="1" applyAlignment="1" applyProtection="1">
      <alignment vertical="center" wrapText="1" shrinkToFit="1"/>
      <protection hidden="1"/>
    </xf>
    <xf numFmtId="0" fontId="16" fillId="6" borderId="1" xfId="0" applyFont="1" applyFill="1" applyBorder="1" applyAlignment="1" applyProtection="1">
      <alignment vertical="top" wrapText="1"/>
      <protection hidden="1"/>
    </xf>
    <xf numFmtId="0" fontId="5" fillId="0" borderId="31" xfId="0" applyFont="1" applyBorder="1" applyProtection="1">
      <protection hidden="1"/>
    </xf>
    <xf numFmtId="0" fontId="5" fillId="8" borderId="52" xfId="0" applyFont="1" applyFill="1" applyBorder="1" applyAlignment="1" applyProtection="1">
      <alignment horizontal="center" vertical="center" wrapText="1"/>
      <protection hidden="1"/>
    </xf>
    <xf numFmtId="0" fontId="5" fillId="0" borderId="0" xfId="0" applyFont="1" applyBorder="1" applyProtection="1">
      <protection hidden="1"/>
    </xf>
    <xf numFmtId="0" fontId="9" fillId="0" borderId="34" xfId="0" applyFont="1" applyBorder="1" applyAlignment="1" applyProtection="1">
      <alignment vertical="top" wrapText="1"/>
      <protection hidden="1"/>
    </xf>
    <xf numFmtId="0" fontId="9" fillId="0" borderId="35" xfId="0" applyFont="1" applyBorder="1" applyAlignment="1" applyProtection="1">
      <alignment vertical="top" wrapText="1"/>
      <protection hidden="1"/>
    </xf>
    <xf numFmtId="0" fontId="9" fillId="0" borderId="51" xfId="0" applyFont="1" applyBorder="1" applyAlignment="1" applyProtection="1">
      <alignment vertical="top" wrapText="1"/>
      <protection hidden="1"/>
    </xf>
    <xf numFmtId="164" fontId="9" fillId="0" borderId="45" xfId="0" applyNumberFormat="1" applyFont="1" applyBorder="1" applyAlignment="1" applyProtection="1">
      <alignment vertical="top"/>
      <protection hidden="1"/>
    </xf>
    <xf numFmtId="0" fontId="5" fillId="0" borderId="0" xfId="0" applyFont="1" applyBorder="1" applyAlignment="1" applyProtection="1">
      <alignment horizontal="left" vertical="top" wrapText="1"/>
      <protection hidden="1"/>
    </xf>
    <xf numFmtId="164" fontId="10" fillId="0" borderId="0" xfId="0" applyNumberFormat="1" applyFont="1" applyBorder="1" applyAlignment="1" applyProtection="1">
      <alignment horizontal="right" vertical="top"/>
      <protection hidden="1"/>
    </xf>
    <xf numFmtId="0" fontId="5" fillId="8" borderId="19" xfId="0" applyFont="1" applyFill="1" applyBorder="1" applyAlignment="1" applyProtection="1">
      <alignment vertical="center" wrapText="1"/>
      <protection hidden="1"/>
    </xf>
    <xf numFmtId="0" fontId="5" fillId="8" borderId="12"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5" fillId="8" borderId="43" xfId="0" applyFont="1" applyFill="1" applyBorder="1" applyAlignment="1" applyProtection="1">
      <alignment horizontal="center" vertical="center" wrapText="1"/>
      <protection hidden="1"/>
    </xf>
    <xf numFmtId="0" fontId="5" fillId="0" borderId="20" xfId="0" applyFont="1" applyBorder="1" applyAlignment="1" applyProtection="1">
      <alignment vertical="center" wrapText="1"/>
      <protection hidden="1"/>
    </xf>
    <xf numFmtId="0" fontId="5" fillId="0" borderId="0" xfId="0" applyFont="1" applyFill="1" applyBorder="1" applyAlignment="1" applyProtection="1">
      <alignment vertical="top" wrapText="1"/>
      <protection hidden="1"/>
    </xf>
    <xf numFmtId="0" fontId="5" fillId="0" borderId="0" xfId="0" applyFont="1" applyFill="1" applyBorder="1" applyProtection="1">
      <protection hidden="1"/>
    </xf>
    <xf numFmtId="0" fontId="5" fillId="0" borderId="0" xfId="0" applyFont="1" applyFill="1" applyBorder="1" applyAlignment="1" applyProtection="1">
      <alignment vertical="center" wrapText="1"/>
      <protection hidden="1"/>
    </xf>
    <xf numFmtId="0" fontId="18"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5" fillId="0" borderId="34" xfId="0" applyFont="1" applyBorder="1" applyProtection="1">
      <protection hidden="1"/>
    </xf>
    <xf numFmtId="0" fontId="5" fillId="0" borderId="34" xfId="0" applyFont="1" applyBorder="1" applyAlignment="1" applyProtection="1">
      <alignment vertical="top" wrapText="1"/>
      <protection hidden="1"/>
    </xf>
    <xf numFmtId="164" fontId="9" fillId="0" borderId="45" xfId="0" applyNumberFormat="1" applyFont="1" applyBorder="1" applyAlignment="1" applyProtection="1">
      <alignment horizontal="center" vertical="center" wrapText="1"/>
      <protection hidden="1"/>
    </xf>
    <xf numFmtId="164" fontId="9" fillId="0" borderId="45" xfId="0" applyNumberFormat="1" applyFont="1" applyBorder="1" applyAlignment="1" applyProtection="1">
      <alignment horizontal="center" vertical="top" wrapText="1"/>
      <protection hidden="1"/>
    </xf>
    <xf numFmtId="0" fontId="5" fillId="0" borderId="0" xfId="0" applyFont="1" applyFill="1" applyBorder="1" applyAlignment="1" applyProtection="1">
      <alignment vertical="center"/>
      <protection hidden="1"/>
    </xf>
    <xf numFmtId="0" fontId="9" fillId="0" borderId="34" xfId="0" applyFont="1" applyBorder="1" applyProtection="1">
      <protection hidden="1"/>
    </xf>
    <xf numFmtId="0" fontId="9" fillId="0" borderId="35" xfId="0" applyFont="1" applyBorder="1" applyAlignment="1" applyProtection="1">
      <alignment horizontal="left" vertical="top" wrapText="1"/>
      <protection hidden="1"/>
    </xf>
    <xf numFmtId="0" fontId="9" fillId="0" borderId="22" xfId="0" applyFont="1" applyBorder="1" applyAlignment="1" applyProtection="1">
      <alignment vertical="top"/>
      <protection hidden="1"/>
    </xf>
    <xf numFmtId="0" fontId="5" fillId="0" borderId="0" xfId="0" applyFont="1" applyBorder="1" applyAlignment="1" applyProtection="1">
      <alignment vertical="top"/>
      <protection hidden="1"/>
    </xf>
    <xf numFmtId="164" fontId="10" fillId="0" borderId="0" xfId="0" applyNumberFormat="1" applyFont="1" applyBorder="1" applyAlignment="1" applyProtection="1">
      <alignment horizontal="right" vertical="top" wrapText="1"/>
      <protection hidden="1"/>
    </xf>
    <xf numFmtId="0" fontId="5" fillId="0" borderId="14" xfId="0" applyFont="1" applyBorder="1" applyProtection="1">
      <protection hidden="1"/>
    </xf>
    <xf numFmtId="0" fontId="5" fillId="0" borderId="9" xfId="0" applyFont="1" applyBorder="1" applyProtection="1">
      <protection hidden="1"/>
    </xf>
    <xf numFmtId="164" fontId="9" fillId="4" borderId="1" xfId="0" applyNumberFormat="1" applyFont="1" applyFill="1" applyBorder="1" applyAlignment="1" applyProtection="1">
      <alignment horizontal="center" vertical="center" wrapText="1"/>
      <protection locked="0"/>
    </xf>
    <xf numFmtId="0" fontId="5" fillId="0" borderId="33" xfId="0" applyFont="1" applyBorder="1" applyProtection="1">
      <protection hidden="1"/>
    </xf>
    <xf numFmtId="0" fontId="5" fillId="0" borderId="0" xfId="0" applyFont="1" applyFill="1" applyBorder="1" applyAlignment="1" applyProtection="1">
      <alignment horizontal="left" vertical="center" wrapText="1"/>
      <protection hidden="1"/>
    </xf>
    <xf numFmtId="0" fontId="5" fillId="0" borderId="0" xfId="0" applyFont="1" applyAlignment="1" applyProtection="1">
      <alignment wrapText="1"/>
      <protection hidden="1"/>
    </xf>
    <xf numFmtId="164" fontId="10" fillId="0" borderId="0" xfId="1" applyNumberFormat="1" applyFont="1" applyFill="1" applyBorder="1" applyAlignment="1" applyProtection="1">
      <alignment horizontal="center" vertical="center"/>
      <protection hidden="1"/>
    </xf>
    <xf numFmtId="0" fontId="9" fillId="8" borderId="12" xfId="0" applyFont="1" applyFill="1" applyBorder="1" applyAlignment="1">
      <alignment horizontal="center" vertical="center" wrapText="1"/>
    </xf>
    <xf numFmtId="0" fontId="9" fillId="8" borderId="43" xfId="0" applyFont="1" applyFill="1" applyBorder="1" applyAlignment="1">
      <alignment horizontal="center" vertical="center" wrapText="1"/>
    </xf>
    <xf numFmtId="7" fontId="8" fillId="0" borderId="44" xfId="0" applyNumberFormat="1" applyFont="1" applyBorder="1" applyAlignment="1" applyProtection="1">
      <alignment horizontal="right" wrapText="1"/>
      <protection hidden="1"/>
    </xf>
    <xf numFmtId="7" fontId="26" fillId="0" borderId="44" xfId="0" applyNumberFormat="1" applyFont="1" applyBorder="1" applyAlignment="1" applyProtection="1">
      <alignment horizontal="right" wrapText="1"/>
      <protection hidden="1"/>
    </xf>
    <xf numFmtId="0" fontId="5" fillId="0" borderId="41" xfId="0" applyFont="1" applyBorder="1" applyAlignment="1">
      <alignment horizontal="left" vertical="center"/>
    </xf>
    <xf numFmtId="7" fontId="8" fillId="0" borderId="44" xfId="0" applyNumberFormat="1" applyFont="1" applyBorder="1" applyAlignment="1" applyProtection="1">
      <alignment horizontal="right" vertical="center"/>
      <protection hidden="1"/>
    </xf>
    <xf numFmtId="0" fontId="5" fillId="0" borderId="41" xfId="0" applyFont="1" applyBorder="1" applyAlignment="1">
      <alignment vertical="center"/>
    </xf>
    <xf numFmtId="7" fontId="8" fillId="0" borderId="45" xfId="0" applyNumberFormat="1" applyFont="1" applyBorder="1" applyAlignment="1" applyProtection="1">
      <alignment horizontal="right" vertical="center" wrapText="1"/>
      <protection hidden="1"/>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0" fontId="18" fillId="0" borderId="9" xfId="0" applyFont="1" applyBorder="1" applyAlignment="1" applyProtection="1">
      <alignment vertical="center"/>
      <protection hidden="1"/>
    </xf>
    <xf numFmtId="14" fontId="5" fillId="7"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1" borderId="0" xfId="0" applyNumberFormat="1" applyFill="1" applyBorder="1"/>
    <xf numFmtId="0" fontId="5" fillId="0" borderId="0" xfId="0" applyFont="1" applyBorder="1" applyAlignment="1">
      <alignment horizontal="center" vertical="center"/>
    </xf>
    <xf numFmtId="14" fontId="5" fillId="0" borderId="0" xfId="0" applyNumberFormat="1" applyFont="1" applyFill="1" applyBorder="1" applyAlignment="1" applyProtection="1">
      <alignment horizontal="center" vertical="center"/>
      <protection hidden="1"/>
    </xf>
    <xf numFmtId="0" fontId="0" fillId="0" borderId="0" xfId="0" applyAlignment="1"/>
    <xf numFmtId="0" fontId="0" fillId="10" borderId="0" xfId="0" applyFill="1"/>
    <xf numFmtId="0" fontId="5" fillId="0" borderId="0" xfId="0" applyFont="1" applyBorder="1" applyAlignment="1">
      <alignment vertical="center"/>
    </xf>
    <xf numFmtId="0" fontId="5" fillId="0" borderId="0" xfId="0" applyFont="1" applyBorder="1" applyAlignment="1" applyProtection="1">
      <alignment horizontal="center" vertical="center"/>
      <protection hidden="1"/>
    </xf>
    <xf numFmtId="0" fontId="5" fillId="0" borderId="0" xfId="0" applyFont="1" applyAlignment="1">
      <alignment vertical="top"/>
    </xf>
    <xf numFmtId="0" fontId="5" fillId="0" borderId="33" xfId="0" applyFont="1" applyBorder="1"/>
    <xf numFmtId="0" fontId="25" fillId="0" borderId="31" xfId="0" applyFont="1" applyBorder="1" applyAlignment="1">
      <alignment vertical="center" wrapText="1"/>
    </xf>
    <xf numFmtId="0" fontId="27" fillId="0" borderId="0" xfId="0" applyFont="1" applyAlignment="1">
      <alignment vertical="top"/>
    </xf>
    <xf numFmtId="44" fontId="16" fillId="12" borderId="1" xfId="1" applyFont="1" applyFill="1" applyBorder="1" applyAlignment="1" applyProtection="1">
      <alignment vertical="center" wrapText="1" shrinkToFit="1"/>
    </xf>
    <xf numFmtId="44" fontId="16" fillId="12" borderId="1" xfId="1" applyFont="1" applyFill="1" applyBorder="1" applyAlignment="1" applyProtection="1">
      <alignment vertical="center" wrapText="1" shrinkToFit="1"/>
      <protection hidden="1"/>
    </xf>
    <xf numFmtId="0" fontId="5" fillId="0" borderId="0" xfId="0" applyFont="1" applyBorder="1" applyAlignment="1" applyProtection="1">
      <alignment vertical="top" wrapText="1"/>
      <protection hidden="1"/>
    </xf>
    <xf numFmtId="164" fontId="9" fillId="0" borderId="0" xfId="0" applyNumberFormat="1" applyFont="1" applyBorder="1" applyAlignment="1" applyProtection="1">
      <alignment horizontal="center" vertical="center" wrapText="1"/>
      <protection hidden="1"/>
    </xf>
    <xf numFmtId="164" fontId="9" fillId="0" borderId="0" xfId="0" applyNumberFormat="1" applyFont="1" applyBorder="1" applyAlignment="1" applyProtection="1">
      <alignment horizontal="center" vertical="top" wrapText="1"/>
      <protection hidden="1"/>
    </xf>
    <xf numFmtId="0" fontId="8" fillId="0" borderId="0" xfId="0" applyFont="1" applyAlignment="1" applyProtection="1">
      <alignment vertical="center"/>
      <protection hidden="1"/>
    </xf>
    <xf numFmtId="0" fontId="5" fillId="0" borderId="0" xfId="0" applyFont="1" applyFill="1" applyProtection="1">
      <protection hidden="1"/>
    </xf>
    <xf numFmtId="164" fontId="5" fillId="0" borderId="1" xfId="0" applyNumberFormat="1" applyFont="1" applyBorder="1" applyAlignment="1" applyProtection="1">
      <alignment vertical="center"/>
      <protection hidden="1"/>
    </xf>
    <xf numFmtId="0" fontId="16" fillId="0" borderId="0" xfId="0" applyFont="1" applyFill="1" applyBorder="1" applyAlignment="1" applyProtection="1">
      <alignment vertical="top" wrapText="1"/>
      <protection hidden="1"/>
    </xf>
    <xf numFmtId="0" fontId="5" fillId="4" borderId="56" xfId="0" applyFont="1" applyFill="1" applyBorder="1" applyAlignment="1" applyProtection="1">
      <alignment vertical="center" wrapText="1"/>
      <protection hidden="1"/>
    </xf>
    <xf numFmtId="0" fontId="9" fillId="0" borderId="34" xfId="0" applyFont="1" applyBorder="1" applyAlignment="1" applyProtection="1">
      <alignment horizontal="left" vertical="top" wrapText="1"/>
      <protection hidden="1"/>
    </xf>
    <xf numFmtId="0" fontId="5" fillId="8" borderId="28" xfId="0" applyFont="1" applyFill="1" applyBorder="1" applyAlignment="1" applyProtection="1">
      <alignment horizontal="left" vertical="center"/>
      <protection hidden="1"/>
    </xf>
    <xf numFmtId="0" fontId="9" fillId="0" borderId="58" xfId="0" applyFont="1" applyBorder="1" applyAlignment="1" applyProtection="1">
      <alignment vertical="top"/>
      <protection hidden="1"/>
    </xf>
    <xf numFmtId="0" fontId="29" fillId="0" borderId="0" xfId="0" applyFont="1"/>
    <xf numFmtId="0" fontId="2" fillId="0" borderId="0" xfId="0" applyFont="1"/>
    <xf numFmtId="0" fontId="2" fillId="0" borderId="0" xfId="0" applyFont="1" applyAlignment="1"/>
    <xf numFmtId="0" fontId="30" fillId="11" borderId="0" xfId="0" applyFont="1" applyFill="1" applyBorder="1"/>
    <xf numFmtId="14" fontId="0" fillId="0" borderId="0" xfId="0" applyNumberFormat="1"/>
    <xf numFmtId="0" fontId="9" fillId="0" borderId="0" xfId="0" applyFont="1" applyBorder="1" applyProtection="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vertical="top"/>
      <protection hidden="1"/>
    </xf>
    <xf numFmtId="0" fontId="1" fillId="0" borderId="0" xfId="0" applyFont="1"/>
    <xf numFmtId="0" fontId="5" fillId="0" borderId="0" xfId="0" applyFont="1" applyAlignment="1">
      <alignment vertical="center"/>
    </xf>
    <xf numFmtId="0" fontId="31" fillId="0" borderId="0" xfId="0" applyFont="1" applyBorder="1" applyAlignment="1">
      <alignment vertical="center" wrapText="1"/>
    </xf>
    <xf numFmtId="0" fontId="31" fillId="0" borderId="57" xfId="0" applyFont="1" applyBorder="1" applyAlignment="1">
      <alignment vertical="center" wrapText="1"/>
    </xf>
    <xf numFmtId="0" fontId="31" fillId="0" borderId="57" xfId="0" applyFont="1" applyFill="1" applyBorder="1" applyAlignment="1">
      <alignment vertical="center"/>
    </xf>
    <xf numFmtId="0" fontId="31" fillId="0" borderId="0" xfId="0" applyFont="1" applyFill="1" applyBorder="1" applyAlignment="1">
      <alignment vertical="center"/>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vertical="center" wrapText="1"/>
      <protection hidden="1"/>
    </xf>
    <xf numFmtId="164" fontId="9" fillId="0" borderId="0" xfId="1" applyNumberFormat="1" applyFont="1" applyFill="1" applyBorder="1" applyAlignment="1" applyProtection="1">
      <alignment horizontal="center" vertical="center"/>
      <protection hidden="1"/>
    </xf>
    <xf numFmtId="0" fontId="11" fillId="0" borderId="0" xfId="0" applyFont="1" applyAlignment="1">
      <alignment vertical="center"/>
    </xf>
    <xf numFmtId="0" fontId="0" fillId="0" borderId="59" xfId="0" applyBorder="1"/>
    <xf numFmtId="0" fontId="0" fillId="11" borderId="60" xfId="0" applyFill="1" applyBorder="1"/>
    <xf numFmtId="6" fontId="0" fillId="0" borderId="0" xfId="0" applyNumberFormat="1"/>
    <xf numFmtId="0" fontId="5" fillId="8" borderId="12" xfId="0" applyFont="1" applyFill="1" applyBorder="1" applyAlignment="1" applyProtection="1">
      <alignment horizontal="center" vertical="center" wrapText="1"/>
      <protection hidden="1"/>
    </xf>
    <xf numFmtId="0" fontId="5" fillId="0" borderId="31" xfId="0" applyFont="1" applyBorder="1" applyAlignment="1" applyProtection="1">
      <alignment vertical="top" wrapText="1"/>
      <protection hidden="1"/>
    </xf>
    <xf numFmtId="0" fontId="5" fillId="0" borderId="58" xfId="0" applyFont="1" applyBorder="1" applyAlignment="1" applyProtection="1">
      <alignment vertical="top"/>
      <protection hidden="1"/>
    </xf>
    <xf numFmtId="0" fontId="5" fillId="8" borderId="24" xfId="0" applyFont="1" applyFill="1" applyBorder="1" applyAlignment="1" applyProtection="1">
      <alignment horizontal="center" vertical="center" wrapText="1"/>
      <protection hidden="1"/>
    </xf>
    <xf numFmtId="164" fontId="9" fillId="7" borderId="44" xfId="0" applyNumberFormat="1" applyFont="1" applyFill="1" applyBorder="1" applyAlignment="1" applyProtection="1">
      <alignment horizontal="center" vertical="center" wrapText="1"/>
    </xf>
    <xf numFmtId="0" fontId="5" fillId="6" borderId="39" xfId="0" applyFont="1" applyFill="1" applyBorder="1" applyAlignment="1">
      <alignment vertical="center" wrapText="1"/>
    </xf>
    <xf numFmtId="0" fontId="5" fillId="6" borderId="40" xfId="0" applyFont="1" applyFill="1" applyBorder="1" applyAlignment="1">
      <alignment vertical="center" wrapText="1"/>
    </xf>
    <xf numFmtId="165" fontId="9" fillId="4" borderId="1" xfId="0" applyNumberFormat="1" applyFont="1" applyFill="1" applyBorder="1" applyAlignment="1" applyProtection="1">
      <alignment horizontal="center" vertical="center" wrapText="1"/>
      <protection locked="0"/>
    </xf>
    <xf numFmtId="164" fontId="9" fillId="0" borderId="44" xfId="0" applyNumberFormat="1" applyFont="1" applyFill="1" applyBorder="1" applyAlignment="1" applyProtection="1">
      <alignment horizontal="center" vertical="center" wrapText="1"/>
    </xf>
    <xf numFmtId="0" fontId="32" fillId="0" borderId="0" xfId="0" applyFont="1"/>
    <xf numFmtId="0" fontId="5" fillId="6" borderId="0" xfId="0" applyFont="1" applyFill="1" applyProtection="1">
      <protection hidden="1"/>
    </xf>
    <xf numFmtId="0" fontId="15" fillId="0" borderId="0" xfId="0" applyFont="1" applyAlignment="1" applyProtection="1">
      <alignment horizontal="right" vertical="center"/>
      <protection hidden="1"/>
    </xf>
    <xf numFmtId="0" fontId="30" fillId="0" borderId="0" xfId="0" applyFont="1"/>
    <xf numFmtId="0" fontId="0" fillId="0" borderId="0" xfId="0" applyAlignment="1">
      <alignment horizontal="right"/>
    </xf>
    <xf numFmtId="0" fontId="0" fillId="0" borderId="62" xfId="0" applyBorder="1"/>
    <xf numFmtId="0" fontId="0" fillId="0" borderId="3" xfId="0" applyBorder="1"/>
    <xf numFmtId="0" fontId="30" fillId="0" borderId="0" xfId="0" applyNumberFormat="1" applyFont="1"/>
    <xf numFmtId="165" fontId="9" fillId="0" borderId="0" xfId="0" applyNumberFormat="1" applyFont="1" applyBorder="1" applyProtection="1">
      <protection hidden="1"/>
    </xf>
    <xf numFmtId="164" fontId="9" fillId="4" borderId="13" xfId="0" applyNumberFormat="1" applyFont="1" applyFill="1" applyBorder="1" applyAlignment="1" applyProtection="1">
      <alignment horizontal="center" vertical="center" wrapText="1"/>
      <protection locked="0"/>
    </xf>
    <xf numFmtId="0" fontId="5" fillId="8" borderId="46" xfId="0" applyFont="1" applyFill="1"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17" fillId="0" borderId="0" xfId="0" applyFont="1" applyAlignment="1">
      <alignment horizontal="left" vertical="top" wrapText="1"/>
    </xf>
    <xf numFmtId="0" fontId="5" fillId="7" borderId="0" xfId="0" applyFont="1" applyFill="1" applyBorder="1" applyAlignment="1" applyProtection="1">
      <alignment vertical="center" wrapText="1"/>
      <protection hidden="1"/>
    </xf>
    <xf numFmtId="0" fontId="5" fillId="7" borderId="0" xfId="0" applyFont="1" applyFill="1" applyBorder="1" applyAlignment="1" applyProtection="1">
      <alignment horizontal="left" vertical="center" wrapText="1"/>
      <protection hidden="1"/>
    </xf>
    <xf numFmtId="0" fontId="5" fillId="7" borderId="0" xfId="0" applyFont="1" applyFill="1" applyBorder="1" applyAlignment="1" applyProtection="1">
      <alignment horizontal="left" vertical="center"/>
      <protection hidden="1"/>
    </xf>
    <xf numFmtId="0" fontId="5" fillId="8" borderId="12" xfId="0" applyFont="1" applyFill="1" applyBorder="1" applyAlignment="1" applyProtection="1">
      <alignment horizontal="left" vertical="center" wrapText="1"/>
      <protection hidden="1"/>
    </xf>
    <xf numFmtId="165" fontId="9" fillId="4" borderId="22" xfId="0" applyNumberFormat="1" applyFont="1" applyFill="1" applyBorder="1" applyAlignment="1" applyProtection="1">
      <alignment horizontal="center" vertical="center" wrapText="1"/>
      <protection locked="0"/>
    </xf>
    <xf numFmtId="0" fontId="30" fillId="11" borderId="9" xfId="0" applyFont="1" applyFill="1" applyBorder="1" applyAlignment="1"/>
    <xf numFmtId="0" fontId="0" fillId="11" borderId="0" xfId="0" applyFill="1"/>
    <xf numFmtId="0" fontId="27" fillId="0" borderId="0" xfId="0" applyFont="1"/>
    <xf numFmtId="164" fontId="9" fillId="0" borderId="28" xfId="0" applyNumberFormat="1" applyFont="1" applyFill="1" applyBorder="1" applyAlignment="1" applyProtection="1">
      <alignment horizontal="center" vertical="center" wrapText="1"/>
    </xf>
    <xf numFmtId="0" fontId="17" fillId="0" borderId="0" xfId="0" applyFont="1" applyAlignment="1">
      <alignment horizontal="left" vertical="top" wrapText="1"/>
    </xf>
    <xf numFmtId="0" fontId="5" fillId="0" borderId="0" xfId="0" applyFont="1" applyBorder="1" applyAlignment="1">
      <alignment horizontal="center" vertical="center"/>
    </xf>
    <xf numFmtId="0" fontId="9" fillId="0" borderId="0" xfId="0" applyNumberFormat="1" applyFont="1" applyFill="1" applyBorder="1" applyAlignment="1" applyProtection="1">
      <alignment horizontal="left" vertical="center"/>
      <protection hidden="1"/>
    </xf>
    <xf numFmtId="0" fontId="8" fillId="8" borderId="44" xfId="0" applyFont="1" applyFill="1" applyBorder="1" applyAlignment="1">
      <alignment vertical="center" wrapText="1"/>
    </xf>
    <xf numFmtId="0" fontId="5" fillId="8" borderId="44" xfId="0" applyFont="1" applyFill="1" applyBorder="1" applyAlignment="1" applyProtection="1">
      <alignment horizontal="right" vertical="center"/>
      <protection hidden="1"/>
    </xf>
    <xf numFmtId="0" fontId="15" fillId="0" borderId="33" xfId="0" applyFont="1" applyBorder="1" applyAlignment="1" applyProtection="1">
      <alignment horizontal="right" vertical="center"/>
      <protection hidden="1"/>
    </xf>
    <xf numFmtId="0" fontId="5" fillId="0" borderId="0" xfId="0" applyFont="1" applyProtection="1"/>
    <xf numFmtId="0" fontId="18" fillId="0" borderId="0" xfId="0" applyFont="1" applyAlignment="1" applyProtection="1">
      <alignment vertical="center"/>
    </xf>
    <xf numFmtId="0" fontId="5" fillId="0" borderId="0" xfId="0" applyFont="1" applyBorder="1" applyProtection="1"/>
    <xf numFmtId="0" fontId="5" fillId="0" borderId="0" xfId="0" applyFont="1" applyBorder="1" applyAlignment="1" applyProtection="1">
      <alignment horizontal="center"/>
    </xf>
    <xf numFmtId="0" fontId="8" fillId="0" borderId="0" xfId="0" applyFont="1" applyBorder="1" applyAlignment="1" applyProtection="1">
      <alignment vertical="center"/>
    </xf>
    <xf numFmtId="0" fontId="12"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8" fillId="0" borderId="0" xfId="0" applyFont="1" applyFill="1" applyBorder="1" applyAlignment="1" applyProtection="1">
      <alignment vertical="center"/>
    </xf>
    <xf numFmtId="164" fontId="5"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xf numFmtId="164" fontId="5"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0" fillId="0" borderId="0" xfId="0" applyFont="1" applyAlignment="1">
      <alignment horizontal="center" wrapText="1"/>
    </xf>
    <xf numFmtId="165" fontId="9" fillId="4" borderId="13" xfId="0" applyNumberFormat="1" applyFont="1" applyFill="1" applyBorder="1" applyAlignment="1" applyProtection="1">
      <alignment horizontal="center" vertical="center" wrapText="1"/>
      <protection locked="0"/>
    </xf>
    <xf numFmtId="0" fontId="9" fillId="4" borderId="56" xfId="0" applyFont="1" applyFill="1" applyBorder="1" applyAlignment="1" applyProtection="1">
      <alignment vertical="center"/>
      <protection hidden="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8" borderId="52" xfId="0" applyFont="1" applyFill="1" applyBorder="1" applyAlignment="1" applyProtection="1">
      <alignment vertical="center"/>
      <protection hidden="1"/>
    </xf>
    <xf numFmtId="0" fontId="0" fillId="11" borderId="61" xfId="0" applyFill="1" applyBorder="1"/>
    <xf numFmtId="0" fontId="20" fillId="0" borderId="0" xfId="0" applyFont="1" applyProtection="1">
      <protection hidden="1"/>
    </xf>
    <xf numFmtId="0" fontId="5" fillId="12" borderId="2" xfId="0" applyFont="1" applyFill="1" applyBorder="1" applyAlignment="1" applyProtection="1">
      <alignment horizontal="right" vertical="center" wrapText="1"/>
      <protection hidden="1"/>
    </xf>
    <xf numFmtId="0" fontId="5" fillId="0" borderId="0" xfId="0" applyFont="1" applyBorder="1" applyAlignment="1">
      <alignment horizontal="center" vertical="center"/>
    </xf>
    <xf numFmtId="0" fontId="14" fillId="0" borderId="0" xfId="0" applyFont="1" applyBorder="1" applyAlignment="1">
      <alignment horizontal="left" vertical="center"/>
    </xf>
    <xf numFmtId="0" fontId="5" fillId="0" borderId="0" xfId="0" applyFont="1" applyFill="1" applyBorder="1" applyAlignment="1" applyProtection="1"/>
    <xf numFmtId="0" fontId="17" fillId="0" borderId="0" xfId="0" applyFont="1" applyAlignment="1">
      <alignment horizontal="left" vertical="top" wrapText="1"/>
    </xf>
    <xf numFmtId="0" fontId="25" fillId="0" borderId="0" xfId="0" applyFont="1" applyBorder="1" applyAlignment="1">
      <alignment vertical="center" wrapText="1"/>
    </xf>
    <xf numFmtId="0" fontId="20" fillId="0" borderId="0" xfId="0" applyFont="1" applyAlignment="1" applyProtection="1">
      <alignment horizontal="left" vertical="center"/>
      <protection hidden="1"/>
    </xf>
    <xf numFmtId="0" fontId="10" fillId="0" borderId="0" xfId="0" applyFont="1" applyFill="1"/>
    <xf numFmtId="3" fontId="0" fillId="11" borderId="64" xfId="0" applyNumberFormat="1" applyFill="1" applyBorder="1"/>
    <xf numFmtId="0" fontId="0" fillId="0" borderId="43" xfId="0" applyBorder="1"/>
    <xf numFmtId="3" fontId="0" fillId="11" borderId="21" xfId="0" applyNumberFormat="1" applyFill="1" applyBorder="1"/>
    <xf numFmtId="0" fontId="0" fillId="0" borderId="44" xfId="0" applyBorder="1"/>
    <xf numFmtId="3" fontId="0" fillId="11" borderId="22" xfId="0" applyNumberFormat="1" applyFill="1" applyBorder="1"/>
    <xf numFmtId="0" fontId="0" fillId="0" borderId="45" xfId="0" applyBorder="1"/>
    <xf numFmtId="14" fontId="30" fillId="0" borderId="0" xfId="0" applyNumberFormat="1" applyFont="1" applyBorder="1"/>
    <xf numFmtId="164" fontId="0" fillId="11" borderId="1" xfId="0" applyNumberFormat="1" applyFill="1" applyBorder="1"/>
    <xf numFmtId="0" fontId="30" fillId="0" borderId="0" xfId="0" applyFont="1" applyAlignment="1">
      <alignment horizontal="left"/>
    </xf>
    <xf numFmtId="0" fontId="0" fillId="14" borderId="0" xfId="0" applyFill="1" applyBorder="1"/>
    <xf numFmtId="0" fontId="0" fillId="0" borderId="39" xfId="0" applyBorder="1"/>
    <xf numFmtId="0" fontId="0" fillId="0" borderId="34" xfId="0" applyBorder="1"/>
    <xf numFmtId="0" fontId="0" fillId="0" borderId="35" xfId="0" applyBorder="1"/>
    <xf numFmtId="0" fontId="30" fillId="0" borderId="40" xfId="0" applyFont="1" applyBorder="1"/>
    <xf numFmtId="0" fontId="30" fillId="0" borderId="33" xfId="0" applyFont="1" applyBorder="1"/>
    <xf numFmtId="0" fontId="30" fillId="0" borderId="38" xfId="0" applyFont="1" applyBorder="1"/>
    <xf numFmtId="0" fontId="0" fillId="0" borderId="4" xfId="0" applyBorder="1"/>
    <xf numFmtId="0" fontId="0" fillId="0" borderId="26" xfId="0" applyBorder="1"/>
    <xf numFmtId="0" fontId="0" fillId="0" borderId="30" xfId="0" applyBorder="1"/>
    <xf numFmtId="0" fontId="30" fillId="0" borderId="41" xfId="0" applyFont="1" applyBorder="1"/>
    <xf numFmtId="0" fontId="30" fillId="0" borderId="0" xfId="0" applyFont="1" applyBorder="1"/>
    <xf numFmtId="164" fontId="0" fillId="11" borderId="28" xfId="0" applyNumberFormat="1" applyFill="1" applyBorder="1"/>
    <xf numFmtId="0" fontId="0" fillId="0" borderId="41" xfId="0" applyBorder="1" applyAlignment="1">
      <alignment horizontal="left" indent="2"/>
    </xf>
    <xf numFmtId="0" fontId="0" fillId="15" borderId="0" xfId="0" applyFill="1" applyBorder="1"/>
    <xf numFmtId="0" fontId="0" fillId="15" borderId="44" xfId="0" applyFill="1" applyBorder="1"/>
    <xf numFmtId="164" fontId="0" fillId="11" borderId="44" xfId="0" applyNumberFormat="1" applyFill="1" applyBorder="1"/>
    <xf numFmtId="0" fontId="42" fillId="0" borderId="0" xfId="0" applyFont="1" applyFill="1" applyBorder="1"/>
    <xf numFmtId="0" fontId="42" fillId="15"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42" fillId="0" borderId="0" xfId="0" applyFont="1" applyBorder="1"/>
    <xf numFmtId="0" fontId="0" fillId="0" borderId="9" xfId="0" applyFill="1" applyBorder="1"/>
    <xf numFmtId="0" fontId="30" fillId="11" borderId="9" xfId="0" applyFont="1" applyFill="1" applyBorder="1"/>
    <xf numFmtId="0" fontId="30" fillId="11" borderId="0" xfId="0" applyFont="1" applyFill="1" applyAlignment="1">
      <alignment horizontal="left"/>
    </xf>
    <xf numFmtId="0" fontId="20" fillId="0" borderId="14" xfId="0" applyFont="1" applyBorder="1" applyAlignment="1" applyProtection="1">
      <alignment horizontal="left" vertical="center" wrapText="1"/>
      <protection hidden="1"/>
    </xf>
    <xf numFmtId="0" fontId="5" fillId="0" borderId="0" xfId="0" applyFont="1" applyBorder="1" applyAlignment="1">
      <alignment horizontal="center" vertical="center"/>
    </xf>
    <xf numFmtId="0" fontId="9" fillId="0" borderId="0" xfId="0" applyFont="1" applyBorder="1" applyAlignment="1" applyProtection="1">
      <alignment vertical="top" wrapText="1"/>
      <protection hidden="1"/>
    </xf>
    <xf numFmtId="0" fontId="37" fillId="8" borderId="42" xfId="0" applyFont="1" applyFill="1" applyBorder="1" applyAlignment="1">
      <alignment horizontal="left" vertical="center" wrapText="1"/>
    </xf>
    <xf numFmtId="0" fontId="37" fillId="8" borderId="42" xfId="0" applyFont="1" applyFill="1" applyBorder="1" applyAlignment="1" applyProtection="1">
      <alignment horizontal="left" vertical="center" wrapText="1"/>
    </xf>
    <xf numFmtId="0" fontId="36" fillId="4" borderId="41" xfId="0" applyFont="1" applyFill="1" applyBorder="1" applyAlignment="1" applyProtection="1">
      <alignment horizontal="left" vertical="center" wrapText="1"/>
    </xf>
    <xf numFmtId="0" fontId="36" fillId="4" borderId="54" xfId="0" applyFont="1" applyFill="1" applyBorder="1" applyAlignment="1" applyProtection="1">
      <alignment horizontal="left" vertical="center"/>
    </xf>
    <xf numFmtId="0" fontId="36" fillId="4" borderId="40" xfId="0" applyFont="1" applyFill="1" applyBorder="1" applyAlignment="1" applyProtection="1">
      <alignment horizontal="left" vertical="center"/>
    </xf>
    <xf numFmtId="0" fontId="30" fillId="0" borderId="39" xfId="0" applyFont="1" applyFill="1" applyBorder="1"/>
    <xf numFmtId="0" fontId="30" fillId="0" borderId="34" xfId="0" applyFont="1" applyFill="1" applyBorder="1" applyAlignment="1">
      <alignment horizontal="center"/>
    </xf>
    <xf numFmtId="0" fontId="30" fillId="0" borderId="35" xfId="0" applyFont="1" applyFill="1" applyBorder="1" applyAlignment="1">
      <alignment horizontal="center"/>
    </xf>
    <xf numFmtId="0" fontId="0" fillId="8" borderId="41" xfId="0" applyFill="1" applyBorder="1"/>
    <xf numFmtId="0" fontId="0" fillId="8" borderId="0" xfId="0" applyFill="1" applyBorder="1"/>
    <xf numFmtId="0" fontId="0" fillId="8" borderId="31" xfId="0" applyFill="1" applyBorder="1"/>
    <xf numFmtId="0" fontId="0" fillId="7" borderId="41" xfId="0" applyFill="1" applyBorder="1"/>
    <xf numFmtId="0" fontId="0" fillId="7" borderId="0" xfId="0" applyFill="1" applyBorder="1"/>
    <xf numFmtId="0" fontId="0" fillId="0" borderId="41" xfId="0" applyFill="1" applyBorder="1"/>
    <xf numFmtId="0" fontId="0" fillId="0" borderId="31" xfId="0" applyFill="1" applyBorder="1"/>
    <xf numFmtId="0" fontId="30" fillId="0" borderId="41" xfId="0" applyFont="1" applyFill="1" applyBorder="1"/>
    <xf numFmtId="0" fontId="30"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8" borderId="0" xfId="0" applyFill="1" applyBorder="1" applyAlignment="1"/>
    <xf numFmtId="0" fontId="0" fillId="0" borderId="0" xfId="0" applyFill="1" applyBorder="1" applyAlignment="1"/>
    <xf numFmtId="2" fontId="0" fillId="8" borderId="0" xfId="0" applyNumberFormat="1" applyFill="1" applyBorder="1"/>
    <xf numFmtId="0" fontId="0" fillId="8" borderId="40" xfId="0" applyFill="1" applyBorder="1"/>
    <xf numFmtId="0" fontId="0" fillId="8" borderId="33" xfId="0" applyFill="1" applyBorder="1" applyAlignment="1"/>
    <xf numFmtId="0" fontId="0" fillId="0" borderId="34" xfId="0" applyFill="1" applyBorder="1" applyAlignment="1"/>
    <xf numFmtId="0" fontId="0" fillId="8"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1" fillId="0" borderId="34" xfId="0" applyFont="1" applyFill="1" applyBorder="1" applyAlignment="1">
      <alignment vertical="center"/>
    </xf>
    <xf numFmtId="0" fontId="31" fillId="0" borderId="33" xfId="0" applyFont="1" applyFill="1" applyBorder="1" applyAlignment="1">
      <alignment vertical="center"/>
    </xf>
    <xf numFmtId="0" fontId="33" fillId="0" borderId="0" xfId="0" applyFont="1" applyAlignment="1">
      <alignment horizontal="left" vertical="top" wrapText="1"/>
    </xf>
    <xf numFmtId="0" fontId="0" fillId="0" borderId="15" xfId="0" applyBorder="1"/>
    <xf numFmtId="0" fontId="0" fillId="0" borderId="7" xfId="0" applyBorder="1"/>
    <xf numFmtId="0" fontId="5" fillId="0" borderId="9" xfId="0" applyFont="1" applyBorder="1"/>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16" fillId="0" borderId="4" xfId="0" applyFont="1" applyFill="1" applyBorder="1" applyAlignment="1" applyProtection="1">
      <alignment vertical="top" wrapText="1"/>
      <protection hidden="1"/>
    </xf>
    <xf numFmtId="0" fontId="9" fillId="3" borderId="14" xfId="0" applyNumberFormat="1" applyFont="1" applyFill="1" applyBorder="1" applyAlignment="1" applyProtection="1">
      <alignment horizontal="left" vertical="center"/>
      <protection hidden="1"/>
    </xf>
    <xf numFmtId="0" fontId="40" fillId="0" borderId="0" xfId="0" applyFont="1" applyAlignment="1">
      <alignment horizontal="left" vertical="top" wrapText="1"/>
    </xf>
    <xf numFmtId="0" fontId="0" fillId="0" borderId="0" xfId="0" applyAlignment="1"/>
    <xf numFmtId="0" fontId="5" fillId="6" borderId="56" xfId="0" applyFont="1" applyFill="1" applyBorder="1" applyAlignment="1">
      <alignment vertical="center" wrapText="1"/>
    </xf>
    <xf numFmtId="14" fontId="27" fillId="0" borderId="0" xfId="0" applyNumberFormat="1" applyFont="1" applyAlignment="1" applyProtection="1">
      <protection hidden="1"/>
    </xf>
    <xf numFmtId="0" fontId="27" fillId="0" borderId="0" xfId="0" applyFont="1" applyAlignment="1" applyProtection="1">
      <protection hidden="1"/>
    </xf>
    <xf numFmtId="14" fontId="27" fillId="0" borderId="0" xfId="0" applyNumberFormat="1" applyFont="1" applyAlignment="1" applyProtection="1">
      <alignment vertical="center"/>
      <protection hidden="1"/>
    </xf>
    <xf numFmtId="0" fontId="15" fillId="0" borderId="0" xfId="0" applyFont="1" applyBorder="1" applyAlignment="1" applyProtection="1">
      <alignment horizontal="right" vertical="center"/>
      <protection hidden="1"/>
    </xf>
    <xf numFmtId="14" fontId="5" fillId="0" borderId="32" xfId="0" applyNumberFormat="1" applyFont="1" applyFill="1" applyBorder="1" applyAlignment="1" applyProtection="1">
      <alignment horizontal="center" vertical="center"/>
    </xf>
    <xf numFmtId="0" fontId="30" fillId="11" borderId="0" xfId="0" applyFont="1" applyFill="1"/>
    <xf numFmtId="0" fontId="45" fillId="0" borderId="0" xfId="0" applyFont="1"/>
    <xf numFmtId="0" fontId="30" fillId="0" borderId="0" xfId="0" applyFont="1" applyAlignment="1">
      <alignment horizontal="center"/>
    </xf>
    <xf numFmtId="0" fontId="0" fillId="0" borderId="0" xfId="0" applyNumberFormat="1"/>
    <xf numFmtId="14" fontId="15" fillId="0" borderId="0" xfId="0" applyNumberFormat="1" applyFont="1" applyAlignment="1" applyProtection="1">
      <alignment horizontal="right" vertical="center"/>
      <protection hidden="1"/>
    </xf>
    <xf numFmtId="0" fontId="9" fillId="0" borderId="0" xfId="0" applyFont="1" applyBorder="1" applyAlignment="1">
      <alignment horizontal="left" wrapText="1"/>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xf numFmtId="0" fontId="5" fillId="0" borderId="0" xfId="0" applyFont="1" applyAlignment="1" applyProtection="1">
      <alignment vertical="top"/>
    </xf>
    <xf numFmtId="0" fontId="33" fillId="0" borderId="0" xfId="0" applyFont="1" applyAlignment="1" applyProtection="1">
      <alignment horizontal="left" vertical="top" wrapText="1"/>
    </xf>
    <xf numFmtId="0" fontId="9" fillId="0" borderId="0" xfId="0" applyFont="1" applyFill="1" applyBorder="1" applyAlignment="1" applyProtection="1">
      <alignment vertical="center"/>
    </xf>
    <xf numFmtId="0" fontId="4" fillId="0" borderId="0" xfId="2" applyAlignment="1"/>
    <xf numFmtId="0" fontId="14" fillId="0" borderId="33" xfId="0" applyFont="1" applyFill="1" applyBorder="1" applyAlignment="1" applyProtection="1">
      <alignment horizontal="left" vertical="center"/>
    </xf>
    <xf numFmtId="0" fontId="9" fillId="0" borderId="33" xfId="0" applyFont="1" applyFill="1" applyBorder="1" applyAlignment="1" applyProtection="1">
      <alignment horizontal="center" vertical="center"/>
    </xf>
    <xf numFmtId="0" fontId="5" fillId="0" borderId="31" xfId="0" applyFont="1" applyBorder="1" applyProtection="1"/>
    <xf numFmtId="0" fontId="5" fillId="0" borderId="0" xfId="0" applyFont="1" applyFill="1" applyBorder="1" applyAlignment="1" applyProtection="1">
      <alignment horizontal="right" vertical="center"/>
    </xf>
    <xf numFmtId="0" fontId="5" fillId="0" borderId="40" xfId="0" applyFont="1" applyFill="1" applyBorder="1" applyAlignment="1" applyProtection="1">
      <alignment horizontal="right" vertical="center"/>
    </xf>
    <xf numFmtId="0" fontId="5" fillId="0" borderId="0" xfId="0" applyFont="1" applyFill="1" applyBorder="1" applyAlignment="1" applyProtection="1">
      <alignment vertical="top"/>
    </xf>
    <xf numFmtId="0" fontId="0" fillId="0" borderId="0" xfId="0" applyFont="1" applyAlignment="1">
      <alignment wrapText="1"/>
    </xf>
    <xf numFmtId="0" fontId="5" fillId="0" borderId="0" xfId="0" applyFont="1" applyAlignment="1">
      <alignment horizontal="right"/>
    </xf>
    <xf numFmtId="0" fontId="5" fillId="0" borderId="0" xfId="0" applyFont="1" applyAlignment="1">
      <alignment horizontal="left" vertical="center"/>
    </xf>
    <xf numFmtId="0" fontId="8" fillId="0" borderId="0" xfId="0" applyFont="1" applyProtection="1">
      <protection hidden="1"/>
    </xf>
    <xf numFmtId="0" fontId="5" fillId="0" borderId="1" xfId="0" applyFont="1" applyBorder="1" applyProtection="1">
      <protection hidden="1"/>
    </xf>
    <xf numFmtId="3" fontId="5" fillId="0" borderId="1" xfId="0" applyNumberFormat="1" applyFont="1" applyBorder="1" applyProtection="1">
      <protection hidden="1"/>
    </xf>
    <xf numFmtId="0" fontId="5" fillId="6" borderId="1"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48" fillId="12" borderId="8" xfId="0" applyFont="1" applyFill="1" applyBorder="1" applyAlignment="1">
      <alignment horizontal="center" vertical="center"/>
    </xf>
    <xf numFmtId="0" fontId="5" fillId="12" borderId="0" xfId="0" applyFont="1" applyFill="1" applyBorder="1" applyAlignment="1"/>
    <xf numFmtId="0" fontId="5" fillId="12"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0" fillId="0" borderId="0" xfId="0" applyNumberFormat="1" applyFont="1"/>
    <xf numFmtId="44" fontId="0" fillId="0" borderId="0" xfId="0" applyNumberFormat="1"/>
    <xf numFmtId="164" fontId="30" fillId="0" borderId="0" xfId="0" applyNumberFormat="1" applyFont="1"/>
    <xf numFmtId="166" fontId="0" fillId="0" borderId="15" xfId="0" applyNumberFormat="1" applyBorder="1"/>
    <xf numFmtId="44" fontId="0" fillId="0" borderId="0" xfId="0" applyNumberFormat="1" applyBorder="1"/>
    <xf numFmtId="0" fontId="49" fillId="0" borderId="15" xfId="0" applyFont="1" applyBorder="1"/>
    <xf numFmtId="166" fontId="50" fillId="0" borderId="15" xfId="0" applyNumberFormat="1" applyFont="1" applyBorder="1"/>
    <xf numFmtId="0" fontId="30" fillId="0" borderId="1" xfId="0" applyFont="1" applyBorder="1"/>
    <xf numFmtId="0" fontId="5" fillId="8" borderId="24" xfId="0" applyFont="1" applyFill="1" applyBorder="1" applyAlignment="1" applyProtection="1">
      <alignment horizontal="center" vertical="center" wrapText="1"/>
      <protection hidden="1"/>
    </xf>
    <xf numFmtId="164" fontId="30" fillId="11" borderId="0" xfId="0" applyNumberFormat="1" applyFont="1" applyFill="1"/>
    <xf numFmtId="0" fontId="51" fillId="0" borderId="0" xfId="0" applyFont="1"/>
    <xf numFmtId="1" fontId="6" fillId="0" borderId="44"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47" fillId="7" borderId="0" xfId="2" applyFont="1" applyFill="1" applyBorder="1" applyAlignment="1" applyProtection="1">
      <alignment vertical="center"/>
    </xf>
    <xf numFmtId="0" fontId="5"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10" fillId="0" borderId="0" xfId="0" applyFont="1" applyBorder="1" applyAlignment="1" applyProtection="1">
      <alignment horizontal="left" vertical="center"/>
      <protection hidden="1"/>
    </xf>
    <xf numFmtId="0" fontId="5" fillId="0" borderId="1" xfId="0" applyNumberFormat="1" applyFont="1" applyFill="1" applyBorder="1" applyAlignment="1" applyProtection="1">
      <alignment horizontal="center" vertical="center" wrapText="1"/>
    </xf>
    <xf numFmtId="0" fontId="4" fillId="0" borderId="0" xfId="2" applyBorder="1" applyAlignment="1" applyProtection="1">
      <alignment horizontal="left" vertical="center"/>
      <protection hidden="1"/>
    </xf>
    <xf numFmtId="0" fontId="52" fillId="0" borderId="0" xfId="0" applyFont="1" applyFill="1" applyAlignment="1">
      <alignment vertical="center"/>
    </xf>
    <xf numFmtId="0" fontId="39" fillId="0" borderId="0" xfId="0" applyFont="1" applyFill="1"/>
    <xf numFmtId="0" fontId="39"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3" fillId="0" borderId="34" xfId="0" applyFont="1" applyFill="1" applyBorder="1"/>
    <xf numFmtId="0" fontId="43" fillId="0" borderId="35" xfId="0" applyFont="1" applyFill="1" applyBorder="1"/>
    <xf numFmtId="0" fontId="0" fillId="8" borderId="33" xfId="0" applyFill="1" applyBorder="1"/>
    <xf numFmtId="0" fontId="0" fillId="8" borderId="38" xfId="0" applyFill="1" applyBorder="1"/>
    <xf numFmtId="2" fontId="0" fillId="8" borderId="33" xfId="0" applyNumberFormat="1" applyFill="1" applyBorder="1"/>
    <xf numFmtId="0" fontId="39" fillId="0" borderId="31" xfId="0" applyFont="1" applyFill="1" applyBorder="1"/>
    <xf numFmtId="3" fontId="0" fillId="0" borderId="0" xfId="0" applyNumberFormat="1"/>
    <xf numFmtId="0" fontId="0" fillId="0" borderId="0" xfId="0" applyAlignment="1"/>
    <xf numFmtId="0" fontId="8" fillId="0" borderId="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8" fillId="0" borderId="0" xfId="0" applyFont="1" applyFill="1" applyBorder="1" applyProtection="1">
      <protection hidden="1"/>
    </xf>
    <xf numFmtId="0" fontId="5" fillId="0" borderId="0" xfId="0" applyFont="1" applyFill="1" applyProtection="1"/>
    <xf numFmtId="0" fontId="5" fillId="0" borderId="0" xfId="0" applyFont="1" applyFill="1" applyBorder="1" applyAlignment="1" applyProtection="1">
      <alignment horizontal="left" vertical="top" wrapText="1"/>
      <protection hidden="1"/>
    </xf>
    <xf numFmtId="0" fontId="5" fillId="0" borderId="4" xfId="0" applyFont="1" applyFill="1" applyBorder="1" applyAlignment="1" applyProtection="1">
      <alignment horizontal="left" vertical="top" wrapText="1"/>
      <protection hidden="1"/>
    </xf>
    <xf numFmtId="0" fontId="53" fillId="0" borderId="0" xfId="0" applyFont="1"/>
    <xf numFmtId="0" fontId="53" fillId="0" borderId="0" xfId="0" applyFont="1" applyBorder="1" applyProtection="1"/>
    <xf numFmtId="1" fontId="0" fillId="0" borderId="0" xfId="0" applyNumberFormat="1"/>
    <xf numFmtId="166" fontId="0" fillId="0" borderId="0" xfId="0" applyNumberFormat="1" applyAlignment="1">
      <alignment textRotation="180"/>
    </xf>
    <xf numFmtId="0" fontId="14" fillId="0" borderId="0" xfId="0" applyFont="1" applyAlignment="1" applyProtection="1">
      <alignment horizontal="right" vertical="center"/>
      <protection hidden="1"/>
    </xf>
    <xf numFmtId="166" fontId="0" fillId="0" borderId="0" xfId="0" applyNumberFormat="1" applyAlignment="1">
      <alignment horizontal="center" textRotation="180"/>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9" fillId="0" borderId="0" xfId="0" applyFont="1" applyBorder="1" applyAlignment="1" applyProtection="1">
      <alignment horizontal="left" vertical="top" wrapText="1"/>
      <protection hidden="1"/>
    </xf>
    <xf numFmtId="165" fontId="20" fillId="0" borderId="0" xfId="0" applyNumberFormat="1" applyFont="1" applyBorder="1" applyProtection="1">
      <protection hidden="1"/>
    </xf>
    <xf numFmtId="0" fontId="55" fillId="0" borderId="0" xfId="0" applyFont="1" applyAlignment="1" applyProtection="1">
      <alignment horizontal="left" vertical="center"/>
      <protection hidden="1"/>
    </xf>
    <xf numFmtId="0" fontId="55" fillId="0" borderId="0" xfId="0" applyFont="1" applyAlignment="1" applyProtection="1">
      <alignment horizontal="left" vertical="center"/>
      <protection hidden="1"/>
    </xf>
    <xf numFmtId="0" fontId="17" fillId="0" borderId="0" xfId="0" applyFont="1" applyBorder="1" applyAlignment="1">
      <alignment horizontal="left" vertical="top" wrapText="1"/>
    </xf>
    <xf numFmtId="0" fontId="25" fillId="0" borderId="0" xfId="0" applyFont="1" applyAlignment="1">
      <alignment horizontal="center" vertical="center"/>
    </xf>
    <xf numFmtId="0" fontId="5" fillId="0" borderId="0" xfId="0" applyFont="1" applyFill="1" applyBorder="1" applyProtection="1"/>
    <xf numFmtId="0" fontId="37" fillId="0" borderId="42" xfId="0" applyFont="1" applyFill="1" applyBorder="1" applyAlignment="1" applyProtection="1">
      <alignment horizontal="left" vertical="center" wrapText="1"/>
    </xf>
    <xf numFmtId="0" fontId="20" fillId="0" borderId="0" xfId="0" applyFont="1" applyAlignment="1" applyProtection="1">
      <alignment vertical="center"/>
      <protection hidden="1"/>
    </xf>
    <xf numFmtId="0" fontId="5" fillId="0" borderId="0" xfId="0" applyFont="1" applyFill="1" applyBorder="1" applyAlignment="1" applyProtection="1">
      <alignment horizontal="left" vertical="top" wrapText="1"/>
    </xf>
    <xf numFmtId="0" fontId="58" fillId="0" borderId="0" xfId="0" applyFont="1" applyAlignment="1">
      <alignment vertical="top" wrapText="1"/>
    </xf>
    <xf numFmtId="164" fontId="9" fillId="0" borderId="1" xfId="0" applyNumberFormat="1" applyFont="1" applyBorder="1" applyAlignment="1" applyProtection="1">
      <alignment vertical="center"/>
      <protection hidden="1"/>
    </xf>
    <xf numFmtId="0" fontId="0" fillId="0" borderId="0" xfId="0" applyFont="1"/>
    <xf numFmtId="0" fontId="25" fillId="0" borderId="0" xfId="0" applyFont="1" applyBorder="1" applyAlignment="1" applyProtection="1">
      <alignment vertical="center" wrapText="1"/>
    </xf>
    <xf numFmtId="0" fontId="5" fillId="17" borderId="0" xfId="0" applyFont="1" applyFill="1"/>
    <xf numFmtId="0" fontId="5" fillId="17" borderId="0" xfId="0" applyFont="1" applyFill="1" applyAlignment="1">
      <alignment vertical="top"/>
    </xf>
    <xf numFmtId="0" fontId="5" fillId="17" borderId="0" xfId="0" applyFont="1" applyFill="1" applyAlignment="1">
      <alignment horizontal="right" vertical="center"/>
    </xf>
    <xf numFmtId="0" fontId="5" fillId="17" borderId="0" xfId="0" applyFont="1" applyFill="1" applyAlignment="1" applyProtection="1">
      <alignment vertical="top"/>
    </xf>
    <xf numFmtId="0" fontId="4" fillId="17" borderId="0" xfId="2" applyFill="1" applyBorder="1" applyAlignment="1" applyProtection="1">
      <alignment horizontal="left" vertical="center"/>
      <protection locked="0"/>
    </xf>
    <xf numFmtId="0" fontId="5" fillId="17" borderId="0" xfId="0" applyFont="1" applyFill="1" applyAlignment="1">
      <alignment vertical="top" wrapText="1"/>
    </xf>
    <xf numFmtId="0" fontId="14" fillId="17" borderId="0" xfId="0" applyFont="1" applyFill="1" applyAlignment="1">
      <alignment vertical="top"/>
    </xf>
    <xf numFmtId="0" fontId="5" fillId="17" borderId="0" xfId="0" applyFont="1" applyFill="1" applyAlignment="1">
      <alignment vertical="center"/>
    </xf>
    <xf numFmtId="0" fontId="8" fillId="17" borderId="0" xfId="0" applyFont="1" applyFill="1" applyAlignment="1">
      <alignment vertical="top"/>
    </xf>
    <xf numFmtId="0" fontId="5" fillId="17" borderId="0" xfId="0" applyFont="1" applyFill="1" applyBorder="1"/>
    <xf numFmtId="14" fontId="5" fillId="17" borderId="0" xfId="0" applyNumberFormat="1" applyFont="1" applyFill="1"/>
    <xf numFmtId="14" fontId="5" fillId="17" borderId="0" xfId="0" applyNumberFormat="1" applyFont="1" applyFill="1" applyBorder="1"/>
    <xf numFmtId="0" fontId="5" fillId="17" borderId="0" xfId="0" applyFont="1" applyFill="1" applyBorder="1" applyAlignment="1">
      <alignment vertical="center" wrapText="1"/>
    </xf>
    <xf numFmtId="0" fontId="5" fillId="17" borderId="0" xfId="0" applyFont="1" applyFill="1" applyBorder="1" applyAlignment="1">
      <alignment vertical="top"/>
    </xf>
    <xf numFmtId="0" fontId="5" fillId="17" borderId="0" xfId="0" applyFont="1" applyFill="1" applyBorder="1" applyAlignment="1">
      <alignment vertical="top" wrapText="1"/>
    </xf>
    <xf numFmtId="0" fontId="5" fillId="17" borderId="0" xfId="0" applyFont="1" applyFill="1" applyBorder="1" applyAlignment="1">
      <alignment horizontal="center"/>
    </xf>
    <xf numFmtId="39" fontId="5" fillId="17" borderId="0" xfId="1" applyNumberFormat="1" applyFont="1" applyFill="1" applyBorder="1" applyAlignment="1">
      <alignment horizontal="center" vertical="center"/>
    </xf>
    <xf numFmtId="0" fontId="10" fillId="17" borderId="0" xfId="0" applyFont="1" applyFill="1" applyAlignment="1">
      <alignment vertical="top" wrapText="1"/>
    </xf>
    <xf numFmtId="0" fontId="5" fillId="17" borderId="0" xfId="0" applyFont="1" applyFill="1" applyAlignment="1" applyProtection="1">
      <alignment vertical="top"/>
      <protection hidden="1"/>
    </xf>
    <xf numFmtId="0" fontId="9" fillId="17" borderId="0" xfId="0" applyFont="1" applyFill="1" applyBorder="1" applyAlignment="1" applyProtection="1">
      <alignment vertical="center" wrapText="1"/>
      <protection hidden="1"/>
    </xf>
    <xf numFmtId="0" fontId="9" fillId="17" borderId="0" xfId="0" applyFont="1" applyFill="1" applyBorder="1" applyAlignment="1">
      <alignment vertical="center" wrapText="1"/>
    </xf>
    <xf numFmtId="0" fontId="5" fillId="17" borderId="0" xfId="0" applyFont="1" applyFill="1" applyBorder="1" applyProtection="1">
      <protection hidden="1"/>
    </xf>
    <xf numFmtId="0" fontId="5" fillId="17" borderId="0" xfId="0" applyFont="1" applyFill="1" applyProtection="1">
      <protection hidden="1"/>
    </xf>
    <xf numFmtId="0" fontId="5" fillId="17" borderId="0" xfId="0" applyFont="1" applyFill="1" applyProtection="1"/>
    <xf numFmtId="0" fontId="5" fillId="17" borderId="0" xfId="0" applyFont="1" applyFill="1" applyBorder="1" applyProtection="1"/>
    <xf numFmtId="0" fontId="5" fillId="17" borderId="0" xfId="0" applyFont="1" applyFill="1" applyBorder="1" applyAlignment="1" applyProtection="1">
      <alignment vertical="center"/>
    </xf>
    <xf numFmtId="0" fontId="5" fillId="17" borderId="0" xfId="0" applyFont="1" applyFill="1" applyBorder="1" applyAlignment="1" applyProtection="1">
      <alignment vertical="top"/>
    </xf>
    <xf numFmtId="0" fontId="9" fillId="17" borderId="0" xfId="0" applyFont="1" applyFill="1" applyBorder="1" applyAlignment="1" applyProtection="1">
      <alignment vertical="center"/>
    </xf>
    <xf numFmtId="0" fontId="5" fillId="17" borderId="0" xfId="0" applyFont="1" applyFill="1" applyBorder="1" applyAlignment="1" applyProtection="1">
      <alignment horizontal="right" vertical="top"/>
    </xf>
    <xf numFmtId="0" fontId="8" fillId="17" borderId="0" xfId="0" applyFont="1" applyFill="1" applyBorder="1" applyAlignment="1" applyProtection="1">
      <alignment vertical="top"/>
    </xf>
    <xf numFmtId="0" fontId="5" fillId="17" borderId="0" xfId="0" applyFont="1" applyFill="1" applyBorder="1" applyAlignment="1" applyProtection="1">
      <alignment vertical="top" wrapText="1"/>
    </xf>
    <xf numFmtId="0" fontId="0" fillId="17" borderId="0" xfId="0" applyFill="1"/>
    <xf numFmtId="0" fontId="10" fillId="17" borderId="0" xfId="0" applyFont="1" applyFill="1" applyProtection="1">
      <protection hidden="1"/>
    </xf>
    <xf numFmtId="0" fontId="8" fillId="17" borderId="0" xfId="0" applyFont="1" applyFill="1" applyBorder="1" applyAlignment="1" applyProtection="1">
      <alignment vertical="center"/>
      <protection hidden="1"/>
    </xf>
    <xf numFmtId="0" fontId="5" fillId="17" borderId="0" xfId="0" applyFont="1" applyFill="1" applyBorder="1" applyAlignment="1" applyProtection="1">
      <alignment vertical="center"/>
      <protection hidden="1"/>
    </xf>
    <xf numFmtId="0" fontId="5" fillId="17" borderId="0" xfId="0" applyFont="1" applyFill="1" applyBorder="1" applyAlignment="1">
      <alignment vertical="center"/>
    </xf>
    <xf numFmtId="0" fontId="5" fillId="17" borderId="0" xfId="0" applyFont="1" applyFill="1" applyBorder="1" applyAlignment="1">
      <alignment horizontal="center" vertical="center"/>
    </xf>
    <xf numFmtId="0" fontId="5" fillId="17" borderId="0" xfId="0" applyFont="1" applyFill="1" applyBorder="1" applyAlignment="1">
      <alignment horizontal="left" vertical="center"/>
    </xf>
    <xf numFmtId="0" fontId="8" fillId="17" borderId="0" xfId="0" applyFont="1" applyFill="1" applyBorder="1" applyAlignment="1">
      <alignment vertical="top"/>
    </xf>
    <xf numFmtId="0" fontId="5" fillId="17" borderId="0" xfId="0" applyFont="1" applyFill="1" applyBorder="1" applyAlignment="1"/>
    <xf numFmtId="0" fontId="11" fillId="17" borderId="0" xfId="0" applyFont="1" applyFill="1" applyAlignment="1">
      <alignment vertical="center"/>
    </xf>
    <xf numFmtId="0" fontId="4" fillId="17" borderId="0" xfId="2" applyFill="1" applyAlignment="1">
      <alignment vertical="top"/>
    </xf>
    <xf numFmtId="0" fontId="9" fillId="17" borderId="0" xfId="0" applyFont="1" applyFill="1" applyBorder="1" applyAlignment="1">
      <alignment horizontal="left" vertical="center" wrapText="1"/>
    </xf>
    <xf numFmtId="0" fontId="5" fillId="17" borderId="0" xfId="0" applyFont="1" applyFill="1" applyBorder="1" applyAlignment="1">
      <alignment horizontal="left" vertical="center" wrapText="1"/>
    </xf>
    <xf numFmtId="0" fontId="47" fillId="17" borderId="0" xfId="2" applyFont="1" applyFill="1" applyBorder="1" applyAlignment="1" applyProtection="1">
      <alignment vertical="center"/>
    </xf>
    <xf numFmtId="0" fontId="16" fillId="17" borderId="0" xfId="0" applyFont="1" applyFill="1" applyBorder="1" applyAlignment="1">
      <alignment vertical="top"/>
    </xf>
    <xf numFmtId="0" fontId="5" fillId="17" borderId="0" xfId="0" applyFont="1" applyFill="1" applyBorder="1" applyAlignment="1" applyProtection="1"/>
    <xf numFmtId="0" fontId="5" fillId="17" borderId="0" xfId="0" applyFont="1" applyFill="1" applyBorder="1" applyAlignment="1" applyProtection="1">
      <alignment vertical="center" wrapText="1"/>
      <protection hidden="1"/>
    </xf>
    <xf numFmtId="0" fontId="18" fillId="17" borderId="0" xfId="0" applyFont="1" applyFill="1" applyAlignment="1" applyProtection="1">
      <alignment vertical="center"/>
      <protection hidden="1"/>
    </xf>
    <xf numFmtId="0" fontId="5" fillId="17" borderId="0" xfId="0" applyFont="1" applyFill="1" applyBorder="1" applyAlignment="1" applyProtection="1">
      <alignment horizontal="center" vertical="center" wrapText="1"/>
      <protection hidden="1"/>
    </xf>
    <xf numFmtId="164" fontId="9" fillId="17" borderId="0" xfId="0" applyNumberFormat="1" applyFont="1" applyFill="1" applyBorder="1" applyAlignment="1" applyProtection="1">
      <alignment horizontal="center" vertical="center" wrapText="1"/>
    </xf>
    <xf numFmtId="0" fontId="5" fillId="17" borderId="0" xfId="0" applyFont="1" applyFill="1" applyBorder="1" applyAlignment="1" applyProtection="1">
      <alignment horizontal="center" vertical="center"/>
    </xf>
    <xf numFmtId="164" fontId="9" fillId="17" borderId="0" xfId="0" applyNumberFormat="1" applyFont="1" applyFill="1" applyBorder="1" applyAlignment="1" applyProtection="1">
      <alignment vertical="top"/>
      <protection hidden="1"/>
    </xf>
    <xf numFmtId="0" fontId="5" fillId="17" borderId="0" xfId="0" applyFont="1" applyFill="1" applyBorder="1" applyAlignment="1" applyProtection="1">
      <alignment horizontal="center" vertical="center"/>
      <protection hidden="1"/>
    </xf>
    <xf numFmtId="164" fontId="10" fillId="17" borderId="0" xfId="0" applyNumberFormat="1" applyFont="1" applyFill="1" applyBorder="1" applyAlignment="1" applyProtection="1">
      <alignment horizontal="right" vertical="top"/>
      <protection hidden="1"/>
    </xf>
    <xf numFmtId="164" fontId="9" fillId="17" borderId="0" xfId="0" applyNumberFormat="1" applyFont="1" applyFill="1" applyBorder="1" applyAlignment="1" applyProtection="1">
      <alignment horizontal="center" vertical="center"/>
      <protection hidden="1"/>
    </xf>
    <xf numFmtId="0" fontId="7" fillId="17" borderId="0" xfId="0" applyFont="1" applyFill="1" applyBorder="1" applyAlignment="1" applyProtection="1">
      <protection hidden="1"/>
    </xf>
    <xf numFmtId="7" fontId="8" fillId="0" borderId="2" xfId="0" applyNumberFormat="1" applyFont="1" applyBorder="1" applyAlignment="1" applyProtection="1">
      <alignment horizontal="right" vertical="center" wrapText="1"/>
      <protection hidden="1"/>
    </xf>
    <xf numFmtId="7" fontId="26" fillId="0" borderId="2" xfId="0" applyNumberFormat="1" applyFont="1" applyBorder="1" applyAlignment="1" applyProtection="1">
      <alignment horizontal="right" vertical="center"/>
      <protection hidden="1"/>
    </xf>
    <xf numFmtId="0" fontId="9" fillId="8" borderId="19" xfId="0" applyFont="1" applyFill="1" applyBorder="1" applyAlignment="1">
      <alignment horizontal="center" vertical="center" wrapText="1"/>
    </xf>
    <xf numFmtId="0" fontId="0" fillId="0" borderId="16" xfId="0" applyBorder="1"/>
    <xf numFmtId="0" fontId="0" fillId="8" borderId="31" xfId="0" applyFill="1" applyBorder="1" applyAlignment="1"/>
    <xf numFmtId="0" fontId="0" fillId="8" borderId="38" xfId="0" applyFill="1" applyBorder="1" applyAlignment="1"/>
    <xf numFmtId="0" fontId="62" fillId="7" borderId="0" xfId="0" applyFont="1" applyFill="1" applyAlignment="1">
      <alignment horizontal="left" vertical="top" wrapText="1"/>
    </xf>
    <xf numFmtId="0" fontId="0" fillId="7" borderId="0" xfId="0" applyFill="1" applyAlignment="1">
      <alignment wrapText="1"/>
    </xf>
    <xf numFmtId="0" fontId="5" fillId="12" borderId="1" xfId="0" applyFont="1" applyFill="1" applyBorder="1" applyAlignment="1" applyProtection="1">
      <alignment horizontal="left" vertical="center" wrapText="1"/>
      <protection hidden="1"/>
    </xf>
    <xf numFmtId="0" fontId="0" fillId="7" borderId="1" xfId="0" applyFill="1" applyBorder="1" applyAlignment="1">
      <alignment horizontal="left" vertical="center" wrapText="1"/>
    </xf>
    <xf numFmtId="0" fontId="0" fillId="7" borderId="1" xfId="0" applyFill="1" applyBorder="1" applyAlignment="1">
      <alignment wrapText="1"/>
    </xf>
    <xf numFmtId="0" fontId="0" fillId="0" borderId="1" xfId="0" applyBorder="1" applyAlignment="1">
      <alignment wrapText="1"/>
    </xf>
    <xf numFmtId="0" fontId="67" fillId="0" borderId="0" xfId="0" applyFont="1" applyAlignment="1">
      <alignment wrapText="1"/>
    </xf>
    <xf numFmtId="0" fontId="67" fillId="7" borderId="0" xfId="0" applyFont="1" applyFill="1" applyAlignment="1">
      <alignment wrapText="1"/>
    </xf>
    <xf numFmtId="0" fontId="66" fillId="11" borderId="1" xfId="0" applyFont="1" applyFill="1" applyBorder="1" applyAlignment="1" applyProtection="1">
      <alignment horizontal="left" vertical="center" wrapText="1"/>
      <protection hidden="1"/>
    </xf>
    <xf numFmtId="0" fontId="30" fillId="0" borderId="1" xfId="0" applyFont="1" applyBorder="1" applyAlignment="1">
      <alignment horizontal="left" vertical="top" wrapText="1"/>
    </xf>
    <xf numFmtId="0" fontId="0" fillId="7" borderId="0" xfId="0" applyFill="1" applyAlignment="1">
      <alignment horizontal="left" vertical="top" wrapText="1"/>
    </xf>
    <xf numFmtId="0" fontId="0" fillId="0" borderId="0" xfId="0" applyAlignment="1">
      <alignment horizontal="left" vertical="top" wrapText="1"/>
    </xf>
    <xf numFmtId="0" fontId="9" fillId="18" borderId="47" xfId="0" applyFont="1" applyFill="1" applyBorder="1" applyAlignment="1" applyProtection="1">
      <alignment horizontal="left" vertical="top" wrapText="1"/>
      <protection locked="0"/>
    </xf>
    <xf numFmtId="0" fontId="0" fillId="0" borderId="1" xfId="0" applyBorder="1" applyAlignment="1">
      <alignment vertical="top" wrapText="1"/>
    </xf>
    <xf numFmtId="0" fontId="0" fillId="7" borderId="0" xfId="0" applyFill="1" applyAlignment="1">
      <alignment vertical="top" wrapText="1"/>
    </xf>
    <xf numFmtId="164" fontId="5" fillId="4" borderId="2" xfId="0" applyNumberFormat="1" applyFont="1" applyFill="1" applyBorder="1" applyAlignment="1" applyProtection="1">
      <alignment horizontal="center" vertical="center"/>
      <protection locked="0"/>
    </xf>
    <xf numFmtId="164" fontId="5" fillId="4" borderId="20" xfId="0" applyNumberFormat="1" applyFont="1" applyFill="1" applyBorder="1" applyAlignment="1" applyProtection="1">
      <alignment horizontal="center" vertical="center"/>
      <protection locked="0"/>
    </xf>
    <xf numFmtId="164" fontId="5" fillId="0" borderId="1"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5" fillId="8" borderId="19" xfId="0" applyFont="1" applyFill="1" applyBorder="1" applyAlignment="1">
      <alignment horizontal="center" vertical="center"/>
    </xf>
    <xf numFmtId="0" fontId="5" fillId="0" borderId="2" xfId="0" applyNumberFormat="1" applyFont="1" applyBorder="1" applyAlignment="1">
      <alignment horizontal="center" vertical="center"/>
    </xf>
    <xf numFmtId="0" fontId="5" fillId="8" borderId="49" xfId="0" applyFont="1" applyFill="1" applyBorder="1" applyAlignment="1">
      <alignment horizontal="center" vertical="center"/>
    </xf>
    <xf numFmtId="164" fontId="5" fillId="6" borderId="2" xfId="0" applyNumberFormat="1" applyFont="1" applyFill="1" applyBorder="1" applyAlignment="1" applyProtection="1">
      <alignment horizontal="center" vertical="center"/>
      <protection locked="0"/>
    </xf>
    <xf numFmtId="0" fontId="53" fillId="0" borderId="0" xfId="0" applyFont="1" applyAlignment="1">
      <alignment vertical="center"/>
    </xf>
    <xf numFmtId="0" fontId="5" fillId="8" borderId="57" xfId="0" applyFont="1" applyFill="1" applyBorder="1" applyAlignment="1">
      <alignment horizontal="center" vertical="center" wrapText="1"/>
    </xf>
    <xf numFmtId="0" fontId="0" fillId="0" borderId="0" xfId="0" applyBorder="1" applyAlignment="1">
      <alignment wrapText="1"/>
    </xf>
    <xf numFmtId="0" fontId="66" fillId="11" borderId="62" xfId="0" applyFont="1" applyFill="1" applyBorder="1" applyAlignment="1" applyProtection="1">
      <alignment horizontal="left" vertical="center" wrapText="1"/>
      <protection hidden="1"/>
    </xf>
    <xf numFmtId="0" fontId="66" fillId="11" borderId="61" xfId="0" applyFont="1" applyFill="1" applyBorder="1" applyAlignment="1" applyProtection="1">
      <alignment horizontal="left" vertical="center" wrapText="1"/>
      <protection hidden="1"/>
    </xf>
    <xf numFmtId="0" fontId="5" fillId="8" borderId="41" xfId="0" applyFont="1" applyFill="1" applyBorder="1" applyAlignment="1" applyProtection="1">
      <alignment horizontal="left" vertical="top" wrapText="1"/>
      <protection hidden="1"/>
    </xf>
    <xf numFmtId="0" fontId="5" fillId="8" borderId="39" xfId="0" applyFont="1" applyFill="1" applyBorder="1" applyAlignment="1" applyProtection="1">
      <alignment horizontal="left" vertical="top" wrapText="1"/>
      <protection hidden="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5" fillId="19" borderId="14" xfId="0" applyFont="1" applyFill="1" applyBorder="1" applyAlignment="1" applyProtection="1">
      <alignment horizontal="left" vertical="top" wrapText="1"/>
      <protection hidden="1"/>
    </xf>
    <xf numFmtId="0" fontId="67" fillId="20" borderId="0" xfId="0" applyFont="1" applyFill="1" applyAlignment="1">
      <alignment wrapText="1"/>
    </xf>
    <xf numFmtId="0" fontId="9" fillId="0" borderId="0" xfId="0" applyFont="1" applyFill="1" applyBorder="1" applyAlignment="1" applyProtection="1">
      <alignment horizontal="left" vertical="top" wrapText="1"/>
      <protection locked="0"/>
    </xf>
    <xf numFmtId="0" fontId="0" fillId="0" borderId="0" xfId="0" applyFill="1" applyBorder="1" applyAlignment="1">
      <alignment wrapText="1"/>
    </xf>
    <xf numFmtId="0" fontId="0" fillId="0" borderId="5" xfId="0" applyBorder="1" applyAlignment="1">
      <alignment vertical="top" wrapText="1"/>
    </xf>
    <xf numFmtId="0" fontId="9" fillId="18" borderId="4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9" fillId="18" borderId="15" xfId="0" applyFont="1" applyFill="1" applyBorder="1" applyAlignment="1" applyProtection="1">
      <alignment horizontal="left" vertical="top" wrapText="1"/>
      <protection locked="0"/>
    </xf>
    <xf numFmtId="0" fontId="0" fillId="0" borderId="60" xfId="0" applyNumberFormat="1" applyBorder="1" applyAlignment="1">
      <alignment vertical="center"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73" xfId="0" applyNumberFormat="1" applyBorder="1" applyAlignment="1">
      <alignment vertical="center" wrapText="1"/>
    </xf>
    <xf numFmtId="0" fontId="0" fillId="0" borderId="7" xfId="0" applyBorder="1" applyAlignment="1">
      <alignment vertical="top" wrapText="1"/>
    </xf>
    <xf numFmtId="0" fontId="0" fillId="0" borderId="0" xfId="0" applyFill="1" applyAlignment="1">
      <alignment wrapText="1"/>
    </xf>
    <xf numFmtId="0" fontId="7" fillId="4" borderId="13" xfId="0" applyFont="1" applyFill="1" applyBorder="1" applyAlignment="1" applyProtection="1">
      <alignment horizontal="center" vertical="center" wrapText="1"/>
      <protection locked="0"/>
    </xf>
    <xf numFmtId="0" fontId="8" fillId="0" borderId="0" xfId="0" applyFont="1" applyFill="1" applyBorder="1" applyAlignment="1">
      <alignment vertical="center"/>
    </xf>
    <xf numFmtId="0" fontId="0" fillId="11" borderId="1" xfId="0" applyFill="1" applyBorder="1"/>
    <xf numFmtId="14" fontId="0" fillId="11" borderId="1" xfId="0" applyNumberFormat="1" applyFill="1" applyBorder="1"/>
    <xf numFmtId="14" fontId="0" fillId="0" borderId="1" xfId="0" applyNumberFormat="1" applyBorder="1"/>
    <xf numFmtId="39" fontId="5" fillId="8" borderId="43" xfId="1" applyNumberFormat="1" applyFont="1" applyFill="1" applyBorder="1" applyAlignment="1">
      <alignment horizontal="center" vertical="center"/>
    </xf>
    <xf numFmtId="0" fontId="5" fillId="17" borderId="0" xfId="0" applyFont="1" applyFill="1" applyBorder="1" applyAlignment="1">
      <alignment horizontal="left" vertical="top" wrapText="1"/>
    </xf>
    <xf numFmtId="0" fontId="5" fillId="17" borderId="0" xfId="0" applyFont="1" applyFill="1"/>
    <xf numFmtId="166" fontId="5" fillId="17" borderId="0" xfId="0" applyNumberFormat="1" applyFont="1" applyFill="1"/>
    <xf numFmtId="44" fontId="5" fillId="17" borderId="0" xfId="0" applyNumberFormat="1" applyFont="1" applyFill="1"/>
    <xf numFmtId="44" fontId="5" fillId="17" borderId="0" xfId="0" applyNumberFormat="1" applyFont="1" applyFill="1" applyAlignment="1"/>
    <xf numFmtId="2" fontId="30" fillId="0" borderId="0" xfId="0" applyNumberFormat="1" applyFont="1"/>
    <xf numFmtId="0" fontId="5" fillId="8" borderId="63"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14" fontId="5" fillId="0" borderId="1" xfId="0" applyNumberFormat="1"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14" fontId="5" fillId="0" borderId="13" xfId="0" applyNumberFormat="1" applyFont="1" applyBorder="1" applyAlignment="1" applyProtection="1">
      <alignment horizontal="center" vertical="center"/>
      <protection hidden="1"/>
    </xf>
    <xf numFmtId="14" fontId="5" fillId="4" borderId="1" xfId="0" applyNumberFormat="1" applyFont="1" applyFill="1" applyBorder="1" applyAlignment="1" applyProtection="1">
      <alignment horizontal="center" vertical="center"/>
      <protection locked="0"/>
    </xf>
    <xf numFmtId="0" fontId="0" fillId="0" borderId="62" xfId="0" applyFill="1" applyBorder="1"/>
    <xf numFmtId="0" fontId="5" fillId="12" borderId="6" xfId="0" applyFont="1" applyFill="1" applyBorder="1" applyAlignment="1">
      <alignment vertical="center"/>
    </xf>
    <xf numFmtId="0" fontId="24" fillId="0" borderId="0" xfId="0" applyFont="1" applyBorder="1" applyAlignment="1">
      <alignment horizontal="left" vertical="top" wrapText="1"/>
    </xf>
    <xf numFmtId="0" fontId="18" fillId="0" borderId="0" xfId="0" applyFont="1" applyAlignment="1" applyProtection="1">
      <alignment horizontal="left" vertical="center"/>
      <protection hidden="1"/>
    </xf>
    <xf numFmtId="0" fontId="5" fillId="8" borderId="46" xfId="0" applyFont="1" applyFill="1"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24" fillId="0" borderId="0" xfId="0" applyFont="1" applyBorder="1" applyAlignment="1">
      <alignment horizontal="left" vertical="top"/>
    </xf>
    <xf numFmtId="0" fontId="8" fillId="0" borderId="17" xfId="0" applyFont="1" applyBorder="1" applyAlignment="1" applyProtection="1">
      <alignment horizontal="center" vertical="center" wrapText="1"/>
      <protection hidden="1"/>
    </xf>
    <xf numFmtId="0" fontId="68" fillId="0" borderId="54" xfId="0" applyFont="1" applyBorder="1" applyAlignment="1">
      <alignment horizontal="left" vertical="center" wrapText="1"/>
    </xf>
    <xf numFmtId="0" fontId="68" fillId="0" borderId="14" xfId="0" applyFont="1" applyBorder="1" applyAlignment="1">
      <alignment horizontal="left" vertical="center" wrapText="1"/>
    </xf>
    <xf numFmtId="0" fontId="68" fillId="0" borderId="42" xfId="0" applyFont="1" applyBorder="1" applyAlignment="1">
      <alignment horizontal="left" vertical="center" wrapText="1"/>
    </xf>
    <xf numFmtId="0" fontId="68" fillId="0" borderId="15" xfId="0" applyFont="1" applyBorder="1" applyAlignment="1">
      <alignment horizontal="left" vertical="center" wrapText="1"/>
    </xf>
    <xf numFmtId="0" fontId="10" fillId="17" borderId="0" xfId="0" applyFont="1" applyFill="1"/>
    <xf numFmtId="0" fontId="5" fillId="17" borderId="0" xfId="0" applyFont="1" applyFill="1"/>
    <xf numFmtId="0" fontId="0" fillId="0" borderId="0" xfId="0" applyFont="1" applyAlignment="1">
      <alignment vertical="top" wrapText="1"/>
    </xf>
    <xf numFmtId="0" fontId="5" fillId="17" borderId="0" xfId="0" applyFont="1" applyFill="1" applyAlignment="1">
      <alignment horizontal="left" wrapText="1"/>
    </xf>
    <xf numFmtId="0" fontId="5" fillId="17" borderId="0" xfId="0" applyFont="1" applyFill="1"/>
    <xf numFmtId="0" fontId="35" fillId="0" borderId="1" xfId="0" applyFont="1" applyFill="1" applyBorder="1" applyAlignment="1" applyProtection="1">
      <alignment vertical="center" wrapText="1"/>
      <protection locked="0"/>
    </xf>
    <xf numFmtId="0" fontId="5" fillId="17" borderId="0" xfId="0" applyFont="1" applyFill="1" applyAlignment="1" applyProtection="1">
      <protection hidden="1"/>
    </xf>
    <xf numFmtId="0" fontId="41" fillId="0" borderId="0" xfId="0" applyFont="1" applyAlignment="1">
      <alignment vertical="center" wrapText="1"/>
    </xf>
    <xf numFmtId="0" fontId="28" fillId="0" borderId="15" xfId="0" applyFont="1" applyBorder="1" applyAlignment="1">
      <alignment vertical="top"/>
    </xf>
    <xf numFmtId="0" fontId="5" fillId="0" borderId="15" xfId="0" applyFont="1" applyBorder="1"/>
    <xf numFmtId="0" fontId="5" fillId="0" borderId="15" xfId="0" applyFont="1" applyBorder="1" applyAlignment="1">
      <alignment vertical="top"/>
    </xf>
    <xf numFmtId="0" fontId="5" fillId="0" borderId="0" xfId="0" applyFont="1" applyAlignment="1">
      <alignment wrapText="1"/>
    </xf>
    <xf numFmtId="14" fontId="15" fillId="0" borderId="0" xfId="0" applyNumberFormat="1" applyFont="1" applyAlignment="1"/>
    <xf numFmtId="0" fontId="14" fillId="0" borderId="0" xfId="0" applyFont="1" applyAlignment="1">
      <alignment horizontal="left" vertical="center"/>
    </xf>
    <xf numFmtId="0" fontId="35" fillId="0" borderId="61" xfId="0" applyFont="1" applyFill="1" applyBorder="1" applyAlignment="1" applyProtection="1">
      <alignment vertical="center" wrapText="1"/>
      <protection locked="0"/>
    </xf>
    <xf numFmtId="1" fontId="6" fillId="0" borderId="28" xfId="0" applyNumberFormat="1" applyFont="1" applyFill="1" applyBorder="1" applyAlignment="1" applyProtection="1">
      <alignment horizontal="center" vertical="center" wrapText="1"/>
      <protection locked="0"/>
    </xf>
    <xf numFmtId="0" fontId="35" fillId="0" borderId="13" xfId="0" applyFont="1" applyFill="1" applyBorder="1" applyAlignment="1" applyProtection="1">
      <alignment vertical="center" wrapText="1"/>
      <protection locked="0"/>
    </xf>
    <xf numFmtId="1" fontId="6" fillId="0" borderId="29" xfId="0" applyNumberFormat="1" applyFont="1" applyFill="1" applyBorder="1" applyAlignment="1" applyProtection="1">
      <alignment horizontal="center" vertical="center" wrapText="1"/>
      <protection locked="0"/>
    </xf>
    <xf numFmtId="0" fontId="27" fillId="0" borderId="0" xfId="0" applyFont="1" applyAlignment="1" applyProtection="1">
      <alignment vertical="center"/>
      <protection hidden="1"/>
    </xf>
    <xf numFmtId="14" fontId="27" fillId="0" borderId="0" xfId="0" applyNumberFormat="1"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1" fillId="8" borderId="34" xfId="0" applyFont="1" applyFill="1" applyBorder="1" applyAlignment="1">
      <alignment horizontal="center" vertical="center" wrapText="1"/>
    </xf>
    <xf numFmtId="0" fontId="31" fillId="8" borderId="14" xfId="0" applyFont="1" applyFill="1" applyBorder="1" applyAlignment="1">
      <alignment horizontal="center" vertical="center" wrapText="1"/>
    </xf>
    <xf numFmtId="0" fontId="8" fillId="8" borderId="1" xfId="0" applyFont="1" applyFill="1" applyBorder="1" applyAlignment="1">
      <alignment vertical="center" wrapText="1"/>
    </xf>
    <xf numFmtId="0" fontId="55" fillId="0" borderId="0" xfId="0" applyFont="1" applyAlignment="1" applyProtection="1">
      <alignment horizontal="left" vertical="center"/>
      <protection hidden="1"/>
    </xf>
    <xf numFmtId="44" fontId="0" fillId="21" borderId="0" xfId="0" applyNumberFormat="1" applyFill="1"/>
    <xf numFmtId="44" fontId="0" fillId="21" borderId="15" xfId="0" applyNumberFormat="1" applyFill="1" applyBorder="1"/>
    <xf numFmtId="44" fontId="50" fillId="21" borderId="15" xfId="0" applyNumberFormat="1" applyFont="1" applyFill="1" applyBorder="1"/>
    <xf numFmtId="0" fontId="5" fillId="17" borderId="0" xfId="0" applyFont="1" applyFill="1" applyAlignment="1">
      <alignment horizontal="center" vertical="center"/>
    </xf>
    <xf numFmtId="0" fontId="20" fillId="17" borderId="0" xfId="0" applyFont="1" applyFill="1" applyProtection="1">
      <protection hidden="1"/>
    </xf>
    <xf numFmtId="0" fontId="36" fillId="4" borderId="54" xfId="0" applyFont="1" applyFill="1" applyBorder="1" applyAlignment="1" applyProtection="1">
      <alignment horizontal="center" vertical="center"/>
      <protection locked="0"/>
    </xf>
    <xf numFmtId="0" fontId="37" fillId="8" borderId="15" xfId="0" applyFont="1" applyFill="1" applyBorder="1" applyAlignment="1">
      <alignment horizontal="left" vertical="center" wrapText="1"/>
    </xf>
    <xf numFmtId="0" fontId="36" fillId="4" borderId="14" xfId="0" applyFont="1" applyFill="1" applyBorder="1" applyAlignment="1" applyProtection="1">
      <alignment horizontal="center" vertical="center"/>
      <protection locked="0"/>
    </xf>
    <xf numFmtId="0" fontId="36" fillId="4" borderId="40" xfId="0" applyFont="1" applyFill="1" applyBorder="1" applyAlignment="1" applyProtection="1">
      <alignment horizontal="center" vertical="center"/>
      <protection locked="0"/>
    </xf>
    <xf numFmtId="0" fontId="36" fillId="4" borderId="33" xfId="0" applyFont="1" applyFill="1" applyBorder="1" applyAlignment="1" applyProtection="1">
      <alignment horizontal="center" vertical="center"/>
      <protection locked="0"/>
    </xf>
    <xf numFmtId="0" fontId="36" fillId="4" borderId="53" xfId="0"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vertical="center"/>
      <protection locked="0"/>
    </xf>
    <xf numFmtId="164" fontId="5" fillId="4" borderId="13" xfId="0" applyNumberFormat="1" applyFont="1" applyFill="1" applyBorder="1" applyAlignment="1" applyProtection="1">
      <alignment horizontal="center" vertical="center"/>
      <protection locked="0"/>
    </xf>
    <xf numFmtId="0" fontId="8" fillId="0" borderId="0" xfId="0" applyFont="1" applyBorder="1" applyAlignment="1">
      <alignment horizontal="left"/>
    </xf>
    <xf numFmtId="0" fontId="5" fillId="17" borderId="0" xfId="0" applyFont="1" applyFill="1"/>
    <xf numFmtId="0" fontId="5" fillId="17" borderId="0" xfId="0" applyFont="1" applyFill="1"/>
    <xf numFmtId="0" fontId="5" fillId="17" borderId="0" xfId="0" applyFont="1" applyFill="1"/>
    <xf numFmtId="0" fontId="18" fillId="0" borderId="0" xfId="0" applyFont="1" applyAlignment="1" applyProtection="1">
      <alignment horizontal="left" vertical="center"/>
      <protection hidden="1"/>
    </xf>
    <xf numFmtId="0" fontId="5" fillId="17" borderId="0" xfId="0" applyFont="1" applyFill="1" applyBorder="1" applyAlignment="1">
      <alignment horizontal="left" vertical="center" wrapText="1"/>
    </xf>
    <xf numFmtId="0" fontId="5" fillId="17" borderId="0" xfId="0" applyFont="1" applyFill="1" applyBorder="1" applyAlignment="1">
      <alignment horizontal="left" vertical="center"/>
    </xf>
    <xf numFmtId="0" fontId="5" fillId="0" borderId="0" xfId="0" applyFont="1" applyFill="1" applyBorder="1" applyAlignment="1">
      <alignment horizontal="left"/>
    </xf>
    <xf numFmtId="0" fontId="7" fillId="0" borderId="0" xfId="0" applyFont="1" applyBorder="1" applyAlignment="1">
      <alignment horizontal="center" wrapText="1"/>
    </xf>
    <xf numFmtId="0" fontId="5" fillId="0" borderId="0" xfId="0" applyFont="1" applyBorder="1" applyAlignment="1">
      <alignment horizontal="left"/>
    </xf>
    <xf numFmtId="0" fontId="20" fillId="0" borderId="0" xfId="0" applyFont="1" applyAlignment="1" applyProtection="1">
      <alignment horizontal="left" vertical="center"/>
      <protection hidden="1"/>
    </xf>
    <xf numFmtId="0" fontId="5" fillId="8" borderId="46" xfId="0" applyFont="1" applyFill="1" applyBorder="1" applyAlignment="1">
      <alignment vertical="center"/>
    </xf>
    <xf numFmtId="0" fontId="5" fillId="8" borderId="24" xfId="0" applyFont="1" applyFill="1" applyBorder="1" applyAlignment="1">
      <alignment vertical="center"/>
    </xf>
    <xf numFmtId="0" fontId="5" fillId="8" borderId="46" xfId="0" applyFont="1" applyFill="1" applyBorder="1" applyAlignment="1">
      <alignment horizontal="left" vertical="center"/>
    </xf>
    <xf numFmtId="14" fontId="9" fillId="6" borderId="43" xfId="0" applyNumberFormat="1" applyFont="1" applyFill="1" applyBorder="1" applyAlignment="1" applyProtection="1">
      <alignment horizontal="center" vertical="center"/>
      <protection locked="0"/>
    </xf>
    <xf numFmtId="14" fontId="8" fillId="0" borderId="13" xfId="0" applyNumberFormat="1" applyFont="1" applyFill="1" applyBorder="1" applyAlignment="1">
      <alignment horizontal="center" vertical="center"/>
    </xf>
    <xf numFmtId="14" fontId="8" fillId="0" borderId="61" xfId="0" applyNumberFormat="1" applyFont="1" applyFill="1" applyBorder="1" applyAlignment="1">
      <alignment horizontal="center" vertical="center"/>
    </xf>
    <xf numFmtId="10" fontId="0" fillId="0" borderId="0" xfId="0" applyNumberFormat="1"/>
    <xf numFmtId="2" fontId="0" fillId="21" borderId="0" xfId="0" applyNumberFormat="1" applyFill="1"/>
    <xf numFmtId="0" fontId="14" fillId="0" borderId="0" xfId="0" applyFont="1" applyFill="1" applyBorder="1" applyAlignment="1" applyProtection="1">
      <alignment horizontal="left" vertical="center"/>
      <protection hidden="1"/>
    </xf>
    <xf numFmtId="0" fontId="9" fillId="4" borderId="1" xfId="0" applyFont="1" applyFill="1" applyBorder="1" applyAlignment="1" applyProtection="1">
      <alignment horizontal="center" vertical="center"/>
      <protection locked="0"/>
    </xf>
    <xf numFmtId="0" fontId="8" fillId="8" borderId="12" xfId="0" applyFont="1" applyFill="1" applyBorder="1" applyAlignment="1">
      <alignment horizontal="center" vertical="center"/>
    </xf>
    <xf numFmtId="0" fontId="8" fillId="8" borderId="43" xfId="0" applyFont="1" applyFill="1" applyBorder="1" applyAlignment="1">
      <alignment horizontal="center" vertical="center"/>
    </xf>
    <xf numFmtId="0" fontId="8" fillId="8" borderId="24" xfId="0" applyFont="1" applyFill="1" applyBorder="1" applyAlignment="1">
      <alignment horizontal="center" vertical="center"/>
    </xf>
    <xf numFmtId="0" fontId="5" fillId="0" borderId="38" xfId="0" applyFont="1" applyBorder="1"/>
    <xf numFmtId="0" fontId="14" fillId="0" borderId="33" xfId="0" applyFont="1" applyFill="1" applyBorder="1" applyAlignment="1" applyProtection="1">
      <alignment horizontal="left" vertical="center"/>
      <protection hidden="1"/>
    </xf>
    <xf numFmtId="0" fontId="14" fillId="0" borderId="38" xfId="0" applyFont="1" applyFill="1" applyBorder="1" applyAlignment="1" applyProtection="1">
      <alignment horizontal="left" vertical="center"/>
      <protection hidden="1"/>
    </xf>
    <xf numFmtId="0" fontId="9" fillId="4" borderId="44"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45" xfId="0" applyFont="1" applyFill="1" applyBorder="1" applyAlignment="1" applyProtection="1">
      <alignment horizontal="center" vertical="center"/>
      <protection locked="0"/>
    </xf>
    <xf numFmtId="164" fontId="9" fillId="4" borderId="18" xfId="0" applyNumberFormat="1" applyFont="1" applyFill="1" applyBorder="1" applyAlignment="1" applyProtection="1">
      <alignment horizontal="center" vertical="center" wrapText="1"/>
      <protection locked="0"/>
    </xf>
    <xf numFmtId="0" fontId="8" fillId="8" borderId="64" xfId="0" applyFont="1" applyFill="1" applyBorder="1" applyAlignment="1">
      <alignment vertical="center"/>
    </xf>
    <xf numFmtId="0" fontId="8" fillId="8" borderId="43" xfId="0" applyFont="1" applyFill="1" applyBorder="1" applyAlignment="1">
      <alignment vertical="center"/>
    </xf>
    <xf numFmtId="0" fontId="5" fillId="0" borderId="0" xfId="0" applyFont="1" applyBorder="1" applyAlignment="1" applyProtection="1">
      <alignment horizontal="left" vertical="center"/>
      <protection hidden="1"/>
    </xf>
    <xf numFmtId="0" fontId="9" fillId="0" borderId="0" xfId="0" applyFont="1" applyFill="1" applyBorder="1" applyAlignment="1" applyProtection="1">
      <alignment vertical="center" wrapText="1"/>
      <protection hidden="1"/>
    </xf>
    <xf numFmtId="2" fontId="9" fillId="0" borderId="0" xfId="0" applyNumberFormat="1" applyFont="1" applyFill="1" applyBorder="1" applyAlignment="1" applyProtection="1">
      <alignment horizontal="center" vertical="center" wrapText="1"/>
      <protection hidden="1"/>
    </xf>
    <xf numFmtId="164" fontId="9" fillId="0" borderId="0" xfId="0" applyNumberFormat="1" applyFont="1" applyFill="1" applyBorder="1" applyAlignment="1" applyProtection="1">
      <alignment horizontal="center" vertical="center" wrapText="1"/>
      <protection hidden="1"/>
    </xf>
    <xf numFmtId="0" fontId="14" fillId="0" borderId="56" xfId="0" applyFont="1" applyFill="1" applyBorder="1" applyAlignment="1" applyProtection="1">
      <alignment horizontal="center" vertical="center" wrapText="1"/>
      <protection hidden="1"/>
    </xf>
    <xf numFmtId="164" fontId="9" fillId="0" borderId="44" xfId="0" applyNumberFormat="1" applyFont="1" applyFill="1" applyBorder="1" applyAlignment="1" applyProtection="1">
      <alignment horizontal="center" vertical="center" wrapText="1"/>
      <protection hidden="1"/>
    </xf>
    <xf numFmtId="0" fontId="5" fillId="0" borderId="41" xfId="0" applyFont="1" applyBorder="1" applyAlignment="1" applyProtection="1">
      <alignment horizontal="center" vertical="center"/>
      <protection hidden="1"/>
    </xf>
    <xf numFmtId="164" fontId="9" fillId="4" borderId="18" xfId="0" applyNumberFormat="1" applyFont="1" applyFill="1" applyBorder="1" applyAlignment="1" applyProtection="1">
      <alignment horizontal="center" vertical="center" wrapText="1"/>
      <protection locked="0" hidden="1"/>
    </xf>
    <xf numFmtId="164" fontId="9" fillId="4" borderId="5" xfId="0" applyNumberFormat="1" applyFont="1" applyFill="1" applyBorder="1" applyAlignment="1" applyProtection="1">
      <alignment horizontal="center" vertical="center" wrapText="1"/>
      <protection locked="0" hidden="1"/>
    </xf>
    <xf numFmtId="0" fontId="5" fillId="0" borderId="0" xfId="0" applyFont="1" applyAlignment="1" applyProtection="1">
      <alignment vertical="top"/>
      <protection hidden="1"/>
    </xf>
    <xf numFmtId="0" fontId="56" fillId="0" borderId="0" xfId="0" applyFont="1" applyAlignment="1" applyProtection="1">
      <alignment horizontal="left" vertical="top"/>
      <protection hidden="1"/>
    </xf>
    <xf numFmtId="0" fontId="40" fillId="0" borderId="0" xfId="0" applyFont="1" applyAlignment="1" applyProtection="1">
      <alignment horizontal="left" vertical="top" wrapText="1"/>
      <protection hidden="1"/>
    </xf>
    <xf numFmtId="0" fontId="40" fillId="0" borderId="0" xfId="0" applyFont="1" applyAlignment="1" applyProtection="1">
      <alignment horizontal="left" vertical="top"/>
      <protection hidden="1"/>
    </xf>
    <xf numFmtId="0" fontId="9" fillId="0" borderId="33" xfId="0" applyFont="1" applyFill="1" applyBorder="1" applyAlignment="1" applyProtection="1">
      <alignment horizontal="center" vertical="center"/>
      <protection hidden="1"/>
    </xf>
    <xf numFmtId="0" fontId="5" fillId="0" borderId="0" xfId="0" applyFont="1" applyFill="1" applyBorder="1" applyAlignment="1" applyProtection="1">
      <alignment horizontal="right" vertical="center"/>
      <protection hidden="1"/>
    </xf>
    <xf numFmtId="0" fontId="8" fillId="0" borderId="0" xfId="0" applyFont="1" applyFill="1" applyBorder="1" applyAlignment="1" applyProtection="1">
      <alignment horizontal="left" vertical="center"/>
      <protection hidden="1"/>
    </xf>
    <xf numFmtId="0" fontId="8" fillId="0" borderId="31" xfId="0" applyFont="1" applyFill="1" applyBorder="1" applyAlignment="1" applyProtection="1">
      <alignment horizontal="left" vertical="center"/>
      <protection hidden="1"/>
    </xf>
    <xf numFmtId="0" fontId="5" fillId="0" borderId="40" xfId="0" applyFont="1" applyFill="1" applyBorder="1" applyAlignment="1" applyProtection="1">
      <alignment horizontal="right" vertical="center"/>
      <protection hidden="1"/>
    </xf>
    <xf numFmtId="0" fontId="5" fillId="0" borderId="0" xfId="0" applyFont="1" applyFill="1" applyBorder="1" applyAlignment="1" applyProtection="1">
      <alignment vertical="top"/>
      <protection hidden="1"/>
    </xf>
    <xf numFmtId="3" fontId="9" fillId="6" borderId="44" xfId="0" applyNumberFormat="1" applyFont="1" applyFill="1" applyBorder="1" applyAlignment="1" applyProtection="1">
      <alignment horizontal="center" vertical="center" wrapText="1"/>
      <protection locked="0" hidden="1"/>
    </xf>
    <xf numFmtId="0" fontId="9" fillId="6" borderId="44" xfId="0" applyNumberFormat="1" applyFont="1" applyFill="1" applyBorder="1" applyAlignment="1" applyProtection="1">
      <alignment horizontal="center" vertical="center" wrapText="1"/>
      <protection locked="0" hidden="1"/>
    </xf>
    <xf numFmtId="0" fontId="9" fillId="6" borderId="44" xfId="0" applyFont="1" applyFill="1" applyBorder="1" applyAlignment="1" applyProtection="1">
      <alignment horizontal="center" vertical="center" wrapText="1"/>
      <protection locked="0" hidden="1"/>
    </xf>
    <xf numFmtId="0" fontId="9" fillId="6" borderId="45" xfId="0" applyFont="1" applyFill="1" applyBorder="1" applyAlignment="1" applyProtection="1">
      <alignment horizontal="center" vertical="center" wrapText="1"/>
      <protection locked="0" hidden="1"/>
    </xf>
    <xf numFmtId="0" fontId="5" fillId="0" borderId="7" xfId="0" applyFont="1" applyBorder="1" applyAlignment="1">
      <alignment horizontal="right"/>
    </xf>
    <xf numFmtId="0" fontId="5" fillId="0" borderId="7" xfId="0" applyFont="1" applyBorder="1" applyAlignment="1">
      <alignment horizontal="right" vertical="center"/>
    </xf>
    <xf numFmtId="0" fontId="5" fillId="0" borderId="9" xfId="0" applyFont="1" applyBorder="1" applyAlignment="1">
      <alignment horizontal="right" vertical="center"/>
    </xf>
    <xf numFmtId="0" fontId="5" fillId="0" borderId="11" xfId="0" applyFont="1" applyBorder="1" applyAlignment="1">
      <alignment horizontal="right" vertical="center"/>
    </xf>
    <xf numFmtId="0" fontId="69" fillId="0" borderId="7" xfId="2" applyFont="1" applyBorder="1" applyAlignment="1">
      <alignment horizontal="right" vertical="center" wrapText="1"/>
    </xf>
    <xf numFmtId="0" fontId="69" fillId="0" borderId="11" xfId="2" applyFont="1" applyBorder="1" applyAlignment="1">
      <alignment horizontal="right" vertical="center" wrapText="1"/>
    </xf>
    <xf numFmtId="0" fontId="5" fillId="0" borderId="0" xfId="0" applyFont="1" applyBorder="1" applyAlignment="1">
      <alignment horizontal="right" vertical="center"/>
    </xf>
    <xf numFmtId="7" fontId="5" fillId="0" borderId="44" xfId="0" applyNumberFormat="1" applyFont="1" applyBorder="1" applyAlignment="1" applyProtection="1">
      <alignment horizontal="right" wrapText="1"/>
      <protection hidden="1"/>
    </xf>
    <xf numFmtId="0" fontId="5" fillId="0" borderId="11" xfId="0" applyFont="1" applyBorder="1" applyAlignment="1">
      <alignment horizontal="right"/>
    </xf>
    <xf numFmtId="0" fontId="5" fillId="0" borderId="0" xfId="0" applyFont="1" applyBorder="1" applyAlignment="1" applyProtection="1">
      <alignment vertical="center"/>
      <protection hidden="1"/>
    </xf>
    <xf numFmtId="0" fontId="5" fillId="0" borderId="41" xfId="0" applyFont="1" applyBorder="1" applyAlignment="1" applyProtection="1">
      <alignment horizontal="center" vertical="center"/>
      <protection hidden="1"/>
    </xf>
    <xf numFmtId="0" fontId="11" fillId="0" borderId="0" xfId="0" applyFont="1" applyAlignment="1" applyProtection="1">
      <alignment vertical="center"/>
      <protection hidden="1"/>
    </xf>
    <xf numFmtId="164" fontId="9" fillId="0" borderId="16" xfId="0" applyNumberFormat="1" applyFont="1" applyFill="1" applyBorder="1" applyAlignment="1" applyProtection="1">
      <alignment horizontal="center" vertical="center"/>
      <protection locked="0" hidden="1"/>
    </xf>
    <xf numFmtId="164" fontId="9" fillId="4" borderId="1" xfId="0" applyNumberFormat="1" applyFont="1" applyFill="1" applyBorder="1" applyAlignment="1" applyProtection="1">
      <alignment horizontal="center" vertical="center"/>
      <protection locked="0" hidden="1"/>
    </xf>
    <xf numFmtId="164" fontId="9" fillId="4" borderId="44" xfId="0" applyNumberFormat="1" applyFont="1" applyFill="1" applyBorder="1" applyAlignment="1" applyProtection="1">
      <alignment horizontal="center" vertical="center"/>
      <protection locked="0" hidden="1"/>
    </xf>
    <xf numFmtId="164" fontId="9" fillId="4" borderId="13" xfId="0" applyNumberFormat="1" applyFont="1" applyFill="1" applyBorder="1" applyAlignment="1" applyProtection="1">
      <alignment horizontal="center" vertical="center"/>
      <protection locked="0" hidden="1"/>
    </xf>
    <xf numFmtId="164" fontId="9" fillId="4" borderId="45" xfId="0" applyNumberFormat="1" applyFont="1" applyFill="1" applyBorder="1" applyAlignment="1" applyProtection="1">
      <alignment horizontal="center" vertical="center"/>
      <protection locked="0" hidden="1"/>
    </xf>
    <xf numFmtId="0" fontId="8" fillId="8" borderId="44"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5" fillId="8" borderId="1" xfId="0" applyFont="1" applyFill="1" applyBorder="1" applyAlignment="1" applyProtection="1">
      <alignment horizontal="center" vertical="center"/>
      <protection hidden="1"/>
    </xf>
    <xf numFmtId="0" fontId="5" fillId="8" borderId="43" xfId="0" applyFont="1" applyFill="1" applyBorder="1" applyAlignment="1" applyProtection="1">
      <alignment vertical="center"/>
      <protection hidden="1"/>
    </xf>
    <xf numFmtId="0" fontId="5" fillId="17" borderId="0" xfId="0" applyFont="1" applyFill="1" applyAlignment="1" applyProtection="1">
      <alignment wrapText="1"/>
      <protection hidden="1"/>
    </xf>
    <xf numFmtId="164" fontId="9" fillId="4" borderId="16" xfId="0" applyNumberFormat="1" applyFont="1" applyFill="1" applyBorder="1" applyAlignment="1" applyProtection="1">
      <alignment horizontal="center" vertical="center" wrapText="1"/>
      <protection locked="0"/>
    </xf>
    <xf numFmtId="0" fontId="5" fillId="0" borderId="73" xfId="0" applyFont="1" applyBorder="1" applyProtection="1">
      <protection hidden="1"/>
    </xf>
    <xf numFmtId="0" fontId="5" fillId="0" borderId="15" xfId="0" applyFont="1" applyFill="1" applyBorder="1" applyAlignment="1" applyProtection="1">
      <alignment horizontal="left" vertical="top" wrapText="1"/>
      <protection hidden="1"/>
    </xf>
    <xf numFmtId="7" fontId="9" fillId="0" borderId="44" xfId="0" applyNumberFormat="1" applyFont="1" applyBorder="1" applyAlignment="1" applyProtection="1">
      <alignment horizontal="right" wrapText="1"/>
      <protection hidden="1"/>
    </xf>
    <xf numFmtId="7" fontId="14" fillId="0" borderId="2" xfId="0" applyNumberFormat="1" applyFont="1" applyBorder="1" applyAlignment="1" applyProtection="1">
      <alignment horizontal="right" vertical="center"/>
      <protection hidden="1"/>
    </xf>
    <xf numFmtId="7" fontId="14" fillId="0" borderId="20" xfId="0" applyNumberFormat="1" applyFont="1" applyBorder="1" applyAlignment="1" applyProtection="1">
      <alignment horizontal="right" vertical="center"/>
      <protection hidden="1"/>
    </xf>
    <xf numFmtId="0" fontId="5" fillId="17" borderId="0" xfId="0" applyFont="1" applyFill="1"/>
    <xf numFmtId="0" fontId="5" fillId="17" borderId="0" xfId="0" applyFont="1" applyFill="1" applyBorder="1" applyAlignment="1">
      <alignment horizontal="left" vertical="center" wrapText="1"/>
    </xf>
    <xf numFmtId="0" fontId="5" fillId="17" borderId="0" xfId="0" applyFont="1" applyFill="1" applyBorder="1" applyAlignment="1">
      <alignment horizontal="left" vertical="center"/>
    </xf>
    <xf numFmtId="0" fontId="5" fillId="17" borderId="0" xfId="0" applyFont="1" applyFill="1"/>
    <xf numFmtId="168" fontId="9" fillId="6" borderId="43" xfId="0" applyNumberFormat="1" applyFont="1" applyFill="1" applyBorder="1" applyAlignment="1" applyProtection="1">
      <alignment horizontal="center" vertical="center" wrapText="1"/>
      <protection locked="0" hidden="1"/>
    </xf>
    <xf numFmtId="0" fontId="5" fillId="0" borderId="0" xfId="0" applyFont="1" applyFill="1" applyBorder="1" applyAlignment="1" applyProtection="1">
      <alignment horizontal="left" vertical="center"/>
      <protection hidden="1"/>
    </xf>
    <xf numFmtId="0" fontId="4" fillId="17" borderId="0" xfId="2" applyFill="1" applyBorder="1" applyAlignment="1" applyProtection="1">
      <alignment horizontal="left" vertical="center"/>
      <protection locked="0"/>
    </xf>
    <xf numFmtId="0" fontId="5" fillId="17" borderId="0" xfId="0" applyFont="1" applyFill="1" applyAlignment="1">
      <alignment horizontal="left" vertical="top" wrapText="1"/>
    </xf>
    <xf numFmtId="0" fontId="54" fillId="0" borderId="0" xfId="0" applyFont="1" applyAlignment="1">
      <alignment horizontal="left" vertical="top" wrapText="1"/>
    </xf>
    <xf numFmtId="0" fontId="14" fillId="0" borderId="33" xfId="0" applyFont="1" applyBorder="1" applyAlignment="1">
      <alignment horizontal="left" vertical="center" wrapText="1"/>
    </xf>
    <xf numFmtId="0" fontId="9" fillId="8" borderId="56" xfId="0" applyFont="1" applyFill="1" applyBorder="1" applyAlignment="1">
      <alignment horizontal="left" vertical="center" wrapText="1"/>
    </xf>
    <xf numFmtId="0" fontId="9" fillId="8" borderId="57" xfId="0" applyFont="1" applyFill="1" applyBorder="1" applyAlignment="1">
      <alignment horizontal="left" vertical="center" wrapText="1"/>
    </xf>
    <xf numFmtId="0" fontId="9" fillId="8" borderId="32" xfId="0" applyFont="1" applyFill="1" applyBorder="1" applyAlignment="1">
      <alignment horizontal="left" vertical="center" wrapText="1"/>
    </xf>
    <xf numFmtId="0" fontId="57" fillId="0" borderId="0" xfId="0" applyFont="1" applyAlignment="1">
      <alignment horizontal="left" vertical="top" wrapText="1"/>
    </xf>
    <xf numFmtId="0" fontId="9" fillId="13" borderId="57" xfId="0" applyFont="1" applyFill="1" applyBorder="1" applyAlignment="1" applyProtection="1">
      <alignment horizontal="left" vertical="center"/>
      <protection locked="0"/>
    </xf>
    <xf numFmtId="0" fontId="9" fillId="13" borderId="16"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xf>
    <xf numFmtId="0" fontId="17" fillId="0" borderId="34" xfId="0" applyFont="1" applyBorder="1" applyAlignment="1">
      <alignment horizontal="left" vertical="top" wrapText="1"/>
    </xf>
    <xf numFmtId="0" fontId="60" fillId="0" borderId="0" xfId="0" applyFont="1" applyAlignment="1">
      <alignment horizontal="left" vertical="top" wrapText="1"/>
    </xf>
    <xf numFmtId="0" fontId="5" fillId="8" borderId="56" xfId="0" applyFont="1" applyFill="1" applyBorder="1" applyAlignment="1">
      <alignment horizontal="left" vertical="center" wrapText="1"/>
    </xf>
    <xf numFmtId="0" fontId="5" fillId="8" borderId="57" xfId="0" applyFont="1" applyFill="1" applyBorder="1" applyAlignment="1">
      <alignment horizontal="left" vertical="center" wrapText="1"/>
    </xf>
    <xf numFmtId="0" fontId="5" fillId="8" borderId="32" xfId="0" applyFont="1" applyFill="1" applyBorder="1" applyAlignment="1">
      <alignment horizontal="left" vertical="center" wrapText="1"/>
    </xf>
    <xf numFmtId="0" fontId="14" fillId="0" borderId="0" xfId="0" applyFont="1" applyBorder="1" applyAlignment="1">
      <alignment horizontal="left" wrapText="1"/>
    </xf>
    <xf numFmtId="0" fontId="9" fillId="13" borderId="48" xfId="0" applyFont="1" applyFill="1" applyBorder="1" applyAlignment="1" applyProtection="1">
      <alignment horizontal="left" vertical="center" wrapText="1"/>
      <protection locked="0"/>
    </xf>
    <xf numFmtId="0" fontId="9" fillId="13" borderId="57" xfId="0" applyFont="1" applyFill="1" applyBorder="1" applyAlignment="1" applyProtection="1">
      <alignment horizontal="left" vertical="center" wrapText="1"/>
      <protection locked="0"/>
    </xf>
    <xf numFmtId="0" fontId="9" fillId="13" borderId="16" xfId="0" applyFont="1" applyFill="1" applyBorder="1" applyAlignment="1" applyProtection="1">
      <alignment horizontal="left" vertical="center" wrapText="1"/>
      <protection locked="0"/>
    </xf>
    <xf numFmtId="0" fontId="9" fillId="13" borderId="48" xfId="0" applyFont="1" applyFill="1" applyBorder="1" applyAlignment="1" applyProtection="1">
      <alignment horizontal="left" vertical="center"/>
      <protection locked="0"/>
    </xf>
    <xf numFmtId="3" fontId="9" fillId="13" borderId="48" xfId="0" applyNumberFormat="1" applyFont="1" applyFill="1" applyBorder="1" applyAlignment="1" applyProtection="1">
      <alignment horizontal="right" vertical="center"/>
      <protection locked="0"/>
    </xf>
    <xf numFmtId="3" fontId="9" fillId="13" borderId="57" xfId="0" applyNumberFormat="1" applyFont="1" applyFill="1" applyBorder="1" applyAlignment="1" applyProtection="1">
      <alignment horizontal="right" vertical="center"/>
      <protection locked="0"/>
    </xf>
    <xf numFmtId="3" fontId="9" fillId="13" borderId="16" xfId="0" applyNumberFormat="1" applyFont="1" applyFill="1" applyBorder="1" applyAlignment="1" applyProtection="1">
      <alignment horizontal="right" vertical="center"/>
      <protection locked="0"/>
    </xf>
    <xf numFmtId="0" fontId="47" fillId="17" borderId="0" xfId="2" applyFont="1" applyFill="1" applyAlignment="1" applyProtection="1">
      <alignment horizontal="left" vertical="center"/>
      <protection locked="0"/>
    </xf>
    <xf numFmtId="0" fontId="9" fillId="12" borderId="3" xfId="0" applyNumberFormat="1" applyFont="1" applyFill="1" applyBorder="1" applyAlignment="1" applyProtection="1">
      <alignment horizontal="left" vertical="top" wrapText="1"/>
    </xf>
    <xf numFmtId="0" fontId="8" fillId="12" borderId="6" xfId="0" applyFont="1" applyFill="1" applyBorder="1" applyAlignment="1" applyProtection="1">
      <alignment horizontal="left" vertical="center" wrapText="1"/>
      <protection hidden="1"/>
    </xf>
    <xf numFmtId="0" fontId="8" fillId="12" borderId="15" xfId="0" applyFont="1" applyFill="1" applyBorder="1" applyAlignment="1" applyProtection="1">
      <alignment horizontal="left" vertical="center" wrapText="1"/>
      <protection hidden="1"/>
    </xf>
    <xf numFmtId="0" fontId="8" fillId="12" borderId="7" xfId="0" applyFont="1" applyFill="1" applyBorder="1" applyAlignment="1" applyProtection="1">
      <alignment horizontal="left" vertical="center" wrapText="1"/>
      <protection hidden="1"/>
    </xf>
    <xf numFmtId="0" fontId="5" fillId="12" borderId="10" xfId="0" applyFont="1" applyFill="1" applyBorder="1" applyAlignment="1" applyProtection="1">
      <alignment horizontal="left" vertical="top" wrapText="1"/>
      <protection hidden="1"/>
    </xf>
    <xf numFmtId="0" fontId="5" fillId="12" borderId="14" xfId="0" applyFont="1" applyFill="1" applyBorder="1" applyAlignment="1" applyProtection="1">
      <alignment horizontal="left" vertical="top" wrapText="1"/>
      <protection hidden="1"/>
    </xf>
    <xf numFmtId="0" fontId="5" fillId="12" borderId="11" xfId="0" applyFont="1" applyFill="1" applyBorder="1" applyAlignment="1" applyProtection="1">
      <alignment horizontal="left" vertical="top" wrapText="1"/>
      <protection hidden="1"/>
    </xf>
    <xf numFmtId="0" fontId="8" fillId="12" borderId="61" xfId="0" applyFont="1" applyFill="1" applyBorder="1" applyAlignment="1" applyProtection="1">
      <alignment horizontal="left" vertical="center" wrapText="1"/>
      <protection hidden="1"/>
    </xf>
    <xf numFmtId="0" fontId="5" fillId="6" borderId="57" xfId="0" applyFont="1" applyFill="1" applyBorder="1" applyAlignment="1" applyProtection="1">
      <alignment horizontal="left" vertical="center" wrapText="1"/>
      <protection locked="0"/>
    </xf>
    <xf numFmtId="0" fontId="5" fillId="6" borderId="16" xfId="0" applyFont="1" applyFill="1" applyBorder="1" applyAlignment="1" applyProtection="1">
      <alignment horizontal="left" vertical="center" wrapText="1"/>
      <protection locked="0"/>
    </xf>
    <xf numFmtId="0" fontId="5" fillId="6" borderId="48" xfId="0" applyFont="1" applyFill="1" applyBorder="1" applyAlignment="1" applyProtection="1">
      <alignment horizontal="center" vertical="center"/>
      <protection locked="0"/>
    </xf>
    <xf numFmtId="0" fontId="5" fillId="6" borderId="57"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14" fontId="15" fillId="0" borderId="0" xfId="0" applyNumberFormat="1" applyFont="1" applyAlignment="1">
      <alignment horizontal="center"/>
    </xf>
    <xf numFmtId="0" fontId="14" fillId="0" borderId="0" xfId="0" applyFont="1" applyBorder="1" applyAlignment="1">
      <alignment horizontal="left" vertical="center" wrapText="1"/>
    </xf>
    <xf numFmtId="14" fontId="9" fillId="8" borderId="56" xfId="0" applyNumberFormat="1" applyFont="1" applyFill="1" applyBorder="1" applyAlignment="1" applyProtection="1">
      <alignment horizontal="left" vertical="center"/>
    </xf>
    <xf numFmtId="14" fontId="9" fillId="8" borderId="57" xfId="0" applyNumberFormat="1" applyFont="1" applyFill="1" applyBorder="1" applyAlignment="1" applyProtection="1">
      <alignment horizontal="left" vertical="center"/>
    </xf>
    <xf numFmtId="14" fontId="5" fillId="0" borderId="48" xfId="0" applyNumberFormat="1" applyFont="1" applyBorder="1" applyAlignment="1">
      <alignment horizontal="center" vertical="center"/>
    </xf>
    <xf numFmtId="14" fontId="5" fillId="0" borderId="16" xfId="0" applyNumberFormat="1" applyFont="1" applyBorder="1" applyAlignment="1">
      <alignment horizontal="center" vertical="center"/>
    </xf>
    <xf numFmtId="14" fontId="5" fillId="6" borderId="48" xfId="0" applyNumberFormat="1" applyFont="1" applyFill="1" applyBorder="1" applyAlignment="1" applyProtection="1">
      <alignment horizontal="center" vertical="center"/>
      <protection locked="0"/>
    </xf>
    <xf numFmtId="0" fontId="5" fillId="6" borderId="32" xfId="0" applyFont="1" applyFill="1" applyBorder="1" applyAlignment="1" applyProtection="1">
      <alignment horizontal="center" vertical="center"/>
      <protection locked="0"/>
    </xf>
    <xf numFmtId="0" fontId="47" fillId="17" borderId="0" xfId="2" applyFont="1" applyFill="1" applyBorder="1" applyAlignment="1" applyProtection="1">
      <alignment horizontal="left" vertical="center"/>
      <protection locked="0"/>
    </xf>
    <xf numFmtId="0" fontId="58" fillId="0" borderId="0" xfId="0" applyFont="1" applyAlignment="1" applyProtection="1">
      <alignment horizontal="left" vertical="top" wrapText="1"/>
      <protection hidden="1"/>
    </xf>
    <xf numFmtId="0" fontId="40" fillId="0" borderId="0" xfId="0" applyFont="1" applyAlignment="1" applyProtection="1">
      <alignment horizontal="left" vertical="top" wrapText="1"/>
      <protection hidden="1"/>
    </xf>
    <xf numFmtId="0" fontId="14" fillId="12" borderId="6" xfId="0" applyFont="1" applyFill="1" applyBorder="1" applyAlignment="1" applyProtection="1">
      <alignment horizontal="left" vertical="top"/>
      <protection hidden="1"/>
    </xf>
    <xf numFmtId="0" fontId="14" fillId="12" borderId="15" xfId="0" applyFont="1" applyFill="1" applyBorder="1" applyAlignment="1" applyProtection="1">
      <alignment horizontal="left" vertical="top"/>
      <protection hidden="1"/>
    </xf>
    <xf numFmtId="0" fontId="14" fillId="12" borderId="7" xfId="0" applyFont="1" applyFill="1" applyBorder="1" applyAlignment="1" applyProtection="1">
      <alignment horizontal="left" vertical="top"/>
      <protection hidden="1"/>
    </xf>
    <xf numFmtId="0" fontId="9" fillId="12" borderId="10" xfId="0" applyFont="1" applyFill="1" applyBorder="1" applyAlignment="1" applyProtection="1">
      <alignment horizontal="left" vertical="top" wrapText="1"/>
      <protection hidden="1"/>
    </xf>
    <xf numFmtId="0" fontId="9" fillId="12" borderId="14" xfId="0" applyFont="1" applyFill="1" applyBorder="1" applyAlignment="1" applyProtection="1">
      <alignment horizontal="left" vertical="top"/>
      <protection hidden="1"/>
    </xf>
    <xf numFmtId="0" fontId="9" fillId="12" borderId="11" xfId="0" applyFont="1" applyFill="1" applyBorder="1" applyAlignment="1" applyProtection="1">
      <alignment horizontal="left" vertical="top"/>
      <protection hidden="1"/>
    </xf>
    <xf numFmtId="0" fontId="9" fillId="8" borderId="21" xfId="0" applyFont="1" applyFill="1" applyBorder="1" applyAlignment="1" applyProtection="1">
      <alignment horizontal="left" vertical="center" wrapText="1"/>
      <protection hidden="1"/>
    </xf>
    <xf numFmtId="0" fontId="9" fillId="8" borderId="1" xfId="0" applyFont="1" applyFill="1" applyBorder="1" applyAlignment="1" applyProtection="1">
      <alignment horizontal="left" vertical="center" wrapText="1"/>
      <protection hidden="1"/>
    </xf>
    <xf numFmtId="14" fontId="15" fillId="0" borderId="0" xfId="0" applyNumberFormat="1" applyFont="1" applyAlignment="1" applyProtection="1">
      <alignment horizontal="center"/>
      <protection hidden="1"/>
    </xf>
    <xf numFmtId="0" fontId="5" fillId="8" borderId="46" xfId="0" applyFont="1" applyFill="1" applyBorder="1" applyAlignment="1" applyProtection="1">
      <alignment horizontal="left" vertical="center" wrapText="1"/>
      <protection hidden="1"/>
    </xf>
    <xf numFmtId="0" fontId="5" fillId="8" borderId="26" xfId="0" applyFont="1" applyFill="1" applyBorder="1" applyAlignment="1" applyProtection="1">
      <alignment horizontal="left" vertical="center" wrapText="1"/>
      <protection hidden="1"/>
    </xf>
    <xf numFmtId="0" fontId="5" fillId="8" borderId="30" xfId="0" applyFont="1" applyFill="1" applyBorder="1" applyAlignment="1" applyProtection="1">
      <alignment horizontal="left" vertical="center" wrapText="1"/>
      <protection hidden="1"/>
    </xf>
    <xf numFmtId="0" fontId="8" fillId="0" borderId="15" xfId="0" applyFont="1" applyFill="1" applyBorder="1" applyAlignment="1" applyProtection="1">
      <alignment horizontal="left" vertical="center" wrapText="1"/>
      <protection hidden="1"/>
    </xf>
    <xf numFmtId="0" fontId="8" fillId="0" borderId="36"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protection hidden="1"/>
    </xf>
    <xf numFmtId="0" fontId="8" fillId="0" borderId="31" xfId="0"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0" fontId="14" fillId="0" borderId="31" xfId="0" applyFont="1" applyFill="1" applyBorder="1" applyAlignment="1" applyProtection="1">
      <alignment horizontal="left" vertical="center"/>
      <protection hidden="1"/>
    </xf>
    <xf numFmtId="0" fontId="5" fillId="0" borderId="51" xfId="0"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0" fontId="5" fillId="0" borderId="29" xfId="0" applyFont="1" applyFill="1" applyBorder="1" applyAlignment="1" applyProtection="1">
      <alignment horizontal="left" vertical="top" wrapText="1"/>
      <protection locked="0"/>
    </xf>
    <xf numFmtId="0" fontId="9" fillId="17" borderId="0" xfId="0" applyFont="1" applyFill="1" applyBorder="1" applyAlignment="1">
      <alignment horizontal="left" vertical="center" wrapText="1"/>
    </xf>
    <xf numFmtId="0" fontId="8" fillId="0" borderId="33" xfId="0" applyFont="1" applyFill="1" applyBorder="1" applyAlignment="1" applyProtection="1">
      <alignment horizontal="left" vertical="center"/>
      <protection hidden="1"/>
    </xf>
    <xf numFmtId="0" fontId="8" fillId="0" borderId="38" xfId="0" applyFont="1" applyFill="1" applyBorder="1" applyAlignment="1" applyProtection="1">
      <alignment horizontal="left" vertical="center"/>
      <protection hidden="1"/>
    </xf>
    <xf numFmtId="0" fontId="5" fillId="6" borderId="2" xfId="0" applyFont="1" applyFill="1" applyBorder="1" applyAlignment="1" applyProtection="1">
      <alignment horizontal="left" vertical="center" wrapText="1" indent="4"/>
      <protection hidden="1"/>
    </xf>
    <xf numFmtId="0" fontId="5" fillId="6" borderId="4" xfId="0" applyFont="1" applyFill="1" applyBorder="1" applyAlignment="1" applyProtection="1">
      <alignment horizontal="left" vertical="center" wrapText="1" indent="4"/>
      <protection hidden="1"/>
    </xf>
    <xf numFmtId="0" fontId="5" fillId="6" borderId="5" xfId="0" applyFont="1" applyFill="1" applyBorder="1" applyAlignment="1" applyProtection="1">
      <alignment horizontal="left" vertical="center" wrapText="1" indent="4"/>
      <protection hidden="1"/>
    </xf>
    <xf numFmtId="0" fontId="10" fillId="17" borderId="0" xfId="0" applyFont="1" applyFill="1" applyBorder="1" applyAlignment="1">
      <alignment horizontal="center" vertical="center"/>
    </xf>
    <xf numFmtId="0" fontId="9" fillId="12" borderId="74" xfId="0" applyFont="1" applyFill="1" applyBorder="1" applyAlignment="1" applyProtection="1">
      <alignment horizontal="left" vertical="top" wrapText="1"/>
      <protection hidden="1"/>
    </xf>
    <xf numFmtId="0" fontId="9" fillId="12" borderId="75" xfId="0" applyFont="1" applyFill="1" applyBorder="1" applyAlignment="1" applyProtection="1">
      <alignment horizontal="left" vertical="top" wrapText="1"/>
      <protection hidden="1"/>
    </xf>
    <xf numFmtId="0" fontId="9" fillId="12" borderId="76" xfId="0" applyFont="1" applyFill="1" applyBorder="1" applyAlignment="1" applyProtection="1">
      <alignment horizontal="left" vertical="top" wrapText="1"/>
      <protection hidden="1"/>
    </xf>
    <xf numFmtId="0" fontId="9" fillId="8" borderId="2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9" fillId="8" borderId="64" xfId="0" applyFont="1" applyFill="1" applyBorder="1" applyAlignment="1" applyProtection="1">
      <alignment horizontal="left" vertical="center" wrapText="1"/>
      <protection hidden="1"/>
    </xf>
    <xf numFmtId="0" fontId="9" fillId="8" borderId="12" xfId="0" applyFont="1" applyFill="1" applyBorder="1" applyAlignment="1" applyProtection="1">
      <alignment horizontal="left" vertical="center" wrapText="1"/>
      <protection hidden="1"/>
    </xf>
    <xf numFmtId="0" fontId="8" fillId="17" borderId="0" xfId="0" applyFont="1" applyFill="1" applyBorder="1" applyAlignment="1" applyProtection="1">
      <alignment horizontal="left" vertical="center"/>
    </xf>
    <xf numFmtId="0" fontId="5" fillId="17" borderId="0" xfId="0" applyFont="1" applyFill="1" applyBorder="1" applyAlignment="1" applyProtection="1">
      <alignment horizontal="left" vertical="top"/>
    </xf>
    <xf numFmtId="0" fontId="5" fillId="6" borderId="2" xfId="0" applyFont="1" applyFill="1" applyBorder="1" applyAlignment="1" applyProtection="1">
      <alignment horizontal="left" vertical="center" wrapText="1" indent="4"/>
    </xf>
    <xf numFmtId="0" fontId="5" fillId="6" borderId="4" xfId="0" applyFont="1" applyFill="1" applyBorder="1" applyAlignment="1" applyProtection="1">
      <alignment horizontal="left" vertical="center" wrapText="1" indent="4"/>
    </xf>
    <xf numFmtId="0" fontId="5" fillId="6" borderId="5" xfId="0" applyFont="1" applyFill="1" applyBorder="1" applyAlignment="1" applyProtection="1">
      <alignment horizontal="left" vertical="center" wrapText="1" indent="4"/>
    </xf>
    <xf numFmtId="0" fontId="5" fillId="17" borderId="0" xfId="0" applyFont="1" applyFill="1" applyBorder="1" applyAlignment="1" applyProtection="1">
      <alignment horizontal="left" vertical="center"/>
    </xf>
    <xf numFmtId="0" fontId="14" fillId="17" borderId="0" xfId="0" applyFont="1" applyFill="1" applyBorder="1" applyAlignment="1" applyProtection="1">
      <alignment horizontal="left" vertical="center"/>
    </xf>
    <xf numFmtId="0" fontId="9" fillId="12" borderId="2" xfId="0" applyFont="1" applyFill="1" applyBorder="1" applyAlignment="1" applyProtection="1">
      <alignment horizontal="left" vertical="top" wrapText="1"/>
    </xf>
    <xf numFmtId="0" fontId="9" fillId="12" borderId="4" xfId="0" applyFont="1" applyFill="1" applyBorder="1" applyAlignment="1" applyProtection="1">
      <alignment horizontal="left" vertical="top" wrapText="1"/>
    </xf>
    <xf numFmtId="0" fontId="9" fillId="12" borderId="5" xfId="0" applyFont="1" applyFill="1" applyBorder="1" applyAlignment="1" applyProtection="1">
      <alignment horizontal="left" vertical="top" wrapText="1"/>
    </xf>
    <xf numFmtId="0" fontId="5" fillId="17" borderId="0" xfId="0" applyFont="1" applyFill="1" applyBorder="1" applyAlignment="1" applyProtection="1">
      <alignment horizontal="left" vertical="top" wrapText="1"/>
    </xf>
    <xf numFmtId="0" fontId="5" fillId="8" borderId="46" xfId="0" applyFont="1" applyFill="1" applyBorder="1" applyAlignment="1" applyProtection="1">
      <alignment horizontal="left" vertical="center" wrapText="1"/>
    </xf>
    <xf numFmtId="0" fontId="5" fillId="8" borderId="26" xfId="0" applyFont="1" applyFill="1" applyBorder="1" applyAlignment="1" applyProtection="1">
      <alignment horizontal="left" vertical="center" wrapText="1"/>
    </xf>
    <xf numFmtId="0" fontId="5" fillId="8" borderId="3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31" xfId="0" applyFont="1" applyFill="1" applyBorder="1" applyAlignment="1" applyProtection="1">
      <alignment horizontal="left" vertical="center"/>
    </xf>
    <xf numFmtId="0" fontId="8" fillId="0" borderId="33"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8" fillId="0" borderId="15" xfId="0" applyFont="1" applyFill="1" applyBorder="1" applyAlignment="1" applyProtection="1">
      <alignment horizontal="left" vertical="center" wrapText="1"/>
    </xf>
    <xf numFmtId="0" fontId="8" fillId="0" borderId="36" xfId="0" applyFont="1" applyFill="1" applyBorder="1" applyAlignment="1" applyProtection="1">
      <alignment horizontal="left" vertical="center" wrapText="1"/>
    </xf>
    <xf numFmtId="14" fontId="15" fillId="0" borderId="0" xfId="0" applyNumberFormat="1" applyFont="1" applyAlignment="1">
      <alignment horizontal="center" vertical="center"/>
    </xf>
    <xf numFmtId="0" fontId="58" fillId="0" borderId="0" xfId="0" applyFont="1" applyAlignment="1" applyProtection="1">
      <alignment horizontal="left" vertical="top" wrapText="1"/>
    </xf>
    <xf numFmtId="0" fontId="40" fillId="0" borderId="0" xfId="0" applyFont="1" applyAlignment="1" applyProtection="1">
      <alignment horizontal="left" vertical="top" wrapText="1"/>
    </xf>
    <xf numFmtId="0" fontId="20" fillId="0" borderId="0" xfId="0" applyFont="1" applyFill="1" applyBorder="1" applyAlignment="1" applyProtection="1">
      <alignment horizontal="left" vertical="center" wrapText="1"/>
    </xf>
    <xf numFmtId="0" fontId="0" fillId="0" borderId="0" xfId="0" applyAlignment="1">
      <alignment horizontal="center"/>
    </xf>
    <xf numFmtId="164" fontId="0" fillId="11" borderId="2" xfId="0" applyNumberFormat="1" applyFill="1" applyBorder="1" applyAlignment="1">
      <alignment horizontal="center"/>
    </xf>
    <xf numFmtId="164" fontId="0" fillId="11" borderId="4" xfId="0" applyNumberFormat="1" applyFill="1" applyBorder="1" applyAlignment="1">
      <alignment horizontal="center"/>
    </xf>
    <xf numFmtId="0" fontId="30" fillId="0" borderId="0" xfId="0" applyFont="1" applyAlignment="1">
      <alignment horizontal="left"/>
    </xf>
    <xf numFmtId="0" fontId="0" fillId="0" borderId="26" xfId="0" applyBorder="1" applyAlignment="1">
      <alignment horizontal="center"/>
    </xf>
    <xf numFmtId="0" fontId="30" fillId="11" borderId="0" xfId="0" applyFont="1" applyFill="1" applyAlignment="1">
      <alignment horizontal="center"/>
    </xf>
    <xf numFmtId="0" fontId="0" fillId="0" borderId="0" xfId="0" applyAlignment="1">
      <alignment horizontal="center" wrapText="1"/>
    </xf>
    <xf numFmtId="0" fontId="30" fillId="0" borderId="0" xfId="0" applyFont="1" applyAlignment="1">
      <alignment horizontal="center" wrapText="1"/>
    </xf>
    <xf numFmtId="0" fontId="30" fillId="0" borderId="0" xfId="0" applyFont="1" applyFill="1" applyBorder="1" applyAlignment="1">
      <alignment horizontal="center"/>
    </xf>
    <xf numFmtId="10" fontId="8" fillId="0" borderId="49" xfId="0" applyNumberFormat="1" applyFont="1" applyFill="1" applyBorder="1" applyAlignment="1">
      <alignment horizontal="center" vertical="center"/>
    </xf>
    <xf numFmtId="10" fontId="8" fillId="0" borderId="34" xfId="0" applyNumberFormat="1" applyFont="1" applyFill="1" applyBorder="1" applyAlignment="1">
      <alignment horizontal="center" vertical="center"/>
    </xf>
    <xf numFmtId="10" fontId="8" fillId="0" borderId="35" xfId="0" applyNumberFormat="1" applyFont="1" applyFill="1" applyBorder="1" applyAlignment="1">
      <alignment horizontal="center" vertical="center"/>
    </xf>
    <xf numFmtId="0" fontId="5" fillId="8" borderId="0" xfId="0" applyFont="1" applyFill="1" applyBorder="1" applyAlignment="1">
      <alignment horizontal="center" vertical="center"/>
    </xf>
    <xf numFmtId="0" fontId="5" fillId="8" borderId="34" xfId="0" applyFont="1" applyFill="1" applyBorder="1" applyAlignment="1">
      <alignment horizontal="center" vertical="center"/>
    </xf>
    <xf numFmtId="0" fontId="5" fillId="8" borderId="50" xfId="0" applyFont="1" applyFill="1" applyBorder="1" applyAlignment="1">
      <alignment horizontal="center" vertical="center"/>
    </xf>
    <xf numFmtId="0" fontId="5" fillId="8" borderId="41" xfId="0" applyFont="1" applyFill="1" applyBorder="1" applyAlignment="1">
      <alignment horizontal="center" vertical="center"/>
    </xf>
    <xf numFmtId="0" fontId="9" fillId="0" borderId="40" xfId="0" applyFont="1" applyBorder="1" applyAlignment="1" applyProtection="1">
      <alignment horizontal="center" vertical="center"/>
    </xf>
    <xf numFmtId="0" fontId="9" fillId="0" borderId="33" xfId="0" applyFont="1" applyBorder="1" applyAlignment="1" applyProtection="1">
      <alignment horizontal="center" vertical="center"/>
    </xf>
    <xf numFmtId="0" fontId="5" fillId="8" borderId="51" xfId="0" applyFont="1" applyFill="1" applyBorder="1" applyAlignment="1">
      <alignment horizontal="center" vertical="center"/>
    </xf>
    <xf numFmtId="0" fontId="5" fillId="8" borderId="27" xfId="0" applyFont="1" applyFill="1" applyBorder="1" applyAlignment="1">
      <alignment horizontal="center" vertical="center"/>
    </xf>
    <xf numFmtId="0" fontId="5" fillId="8" borderId="25" xfId="0" applyFont="1" applyFill="1" applyBorder="1" applyAlignment="1">
      <alignment horizontal="center" vertical="center"/>
    </xf>
    <xf numFmtId="10" fontId="8" fillId="0" borderId="20" xfId="0" applyNumberFormat="1" applyFont="1" applyFill="1" applyBorder="1" applyAlignment="1">
      <alignment horizontal="center" vertical="center"/>
    </xf>
    <xf numFmtId="10" fontId="8" fillId="0" borderId="27" xfId="0" applyNumberFormat="1" applyFont="1" applyFill="1" applyBorder="1" applyAlignment="1">
      <alignment horizontal="center" vertical="center"/>
    </xf>
    <xf numFmtId="10" fontId="8" fillId="0" borderId="29" xfId="0" applyNumberFormat="1" applyFont="1" applyFill="1" applyBorder="1" applyAlignment="1">
      <alignment horizontal="center" vertical="center"/>
    </xf>
    <xf numFmtId="166" fontId="5" fillId="17" borderId="0" xfId="0" applyNumberFormat="1" applyFont="1" applyFill="1" applyAlignment="1"/>
    <xf numFmtId="0" fontId="8" fillId="0" borderId="0" xfId="0" applyFont="1" applyBorder="1" applyAlignment="1">
      <alignment horizontal="left"/>
    </xf>
    <xf numFmtId="0" fontId="5" fillId="8" borderId="21" xfId="0" applyFont="1" applyFill="1" applyBorder="1" applyAlignment="1">
      <alignment horizontal="center" vertical="center"/>
    </xf>
    <xf numFmtId="0" fontId="5" fillId="8" borderId="1" xfId="0"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4" borderId="20" xfId="0" applyNumberFormat="1" applyFont="1" applyFill="1" applyBorder="1" applyAlignment="1" applyProtection="1">
      <alignment horizontal="center" vertical="center"/>
      <protection locked="0"/>
    </xf>
    <xf numFmtId="164" fontId="5" fillId="4" borderId="25" xfId="0" applyNumberFormat="1" applyFont="1" applyFill="1" applyBorder="1" applyAlignment="1" applyProtection="1">
      <alignment horizontal="center" vertical="center"/>
      <protection locked="0"/>
    </xf>
    <xf numFmtId="0" fontId="5" fillId="8" borderId="46" xfId="0" applyFont="1" applyFill="1" applyBorder="1" applyAlignment="1">
      <alignment horizontal="center" vertical="center"/>
    </xf>
    <xf numFmtId="0" fontId="5" fillId="8" borderId="24" xfId="0" applyFont="1" applyFill="1" applyBorder="1" applyAlignment="1">
      <alignment horizontal="center" vertical="center"/>
    </xf>
    <xf numFmtId="0" fontId="5" fillId="12" borderId="2" xfId="0" applyFont="1" applyFill="1" applyBorder="1" applyAlignment="1">
      <alignment horizontal="left" vertical="top" wrapText="1"/>
    </xf>
    <xf numFmtId="0" fontId="5" fillId="12" borderId="4" xfId="0" applyFont="1" applyFill="1" applyBorder="1" applyAlignment="1">
      <alignment horizontal="left" vertical="top" wrapText="1"/>
    </xf>
    <xf numFmtId="0" fontId="5" fillId="12" borderId="5" xfId="0" applyFont="1" applyFill="1" applyBorder="1" applyAlignment="1">
      <alignment horizontal="left" vertical="top" wrapText="1"/>
    </xf>
    <xf numFmtId="0" fontId="24" fillId="0" borderId="0" xfId="0" applyFont="1" applyFill="1" applyBorder="1" applyAlignment="1" applyProtection="1">
      <alignment horizontal="center" vertical="center"/>
      <protection hidden="1"/>
    </xf>
    <xf numFmtId="0" fontId="5" fillId="8" borderId="19" xfId="0" applyFont="1" applyFill="1" applyBorder="1" applyAlignment="1">
      <alignment horizontal="center" vertical="center"/>
    </xf>
    <xf numFmtId="164" fontId="5" fillId="6" borderId="2" xfId="0" applyNumberFormat="1" applyFont="1" applyFill="1" applyBorder="1" applyAlignment="1" applyProtection="1">
      <alignment horizontal="center" vertical="center"/>
      <protection locked="0"/>
    </xf>
    <xf numFmtId="164" fontId="5" fillId="6" borderId="5" xfId="0" applyNumberFormat="1" applyFont="1" applyFill="1" applyBorder="1" applyAlignment="1" applyProtection="1">
      <alignment horizontal="center" vertical="center"/>
      <protection locked="0"/>
    </xf>
    <xf numFmtId="164" fontId="5" fillId="4" borderId="2" xfId="0" applyNumberFormat="1" applyFont="1" applyFill="1" applyBorder="1" applyAlignment="1" applyProtection="1">
      <alignment horizontal="center" vertical="center"/>
      <protection locked="0"/>
    </xf>
    <xf numFmtId="164" fontId="5" fillId="4" borderId="5" xfId="0" applyNumberFormat="1" applyFont="1" applyFill="1" applyBorder="1" applyAlignment="1" applyProtection="1">
      <alignment horizontal="center" vertical="center"/>
      <protection locked="0"/>
    </xf>
    <xf numFmtId="164" fontId="5" fillId="0" borderId="4" xfId="0" applyNumberFormat="1" applyFont="1" applyBorder="1" applyAlignment="1">
      <alignment horizontal="center" vertical="center"/>
    </xf>
    <xf numFmtId="164" fontId="5" fillId="0" borderId="28" xfId="0" applyNumberFormat="1" applyFont="1" applyBorder="1" applyAlignment="1">
      <alignment horizontal="center" vertical="center"/>
    </xf>
    <xf numFmtId="0" fontId="5" fillId="17" borderId="0" xfId="0" applyFont="1" applyFill="1"/>
    <xf numFmtId="0" fontId="5" fillId="12" borderId="15"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6" borderId="34"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5" fillId="6" borderId="33" xfId="0" applyFont="1" applyFill="1" applyBorder="1" applyAlignment="1">
      <alignment horizontal="left" vertical="center" wrapText="1"/>
    </xf>
    <xf numFmtId="0" fontId="5" fillId="6" borderId="38" xfId="0" applyFont="1" applyFill="1" applyBorder="1" applyAlignment="1">
      <alignment horizontal="left" vertical="center" wrapText="1"/>
    </xf>
    <xf numFmtId="0" fontId="5" fillId="8" borderId="49"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8" borderId="35" xfId="0" applyFont="1" applyFill="1" applyBorder="1" applyAlignment="1">
      <alignment horizontal="center" vertical="center" wrapText="1"/>
    </xf>
    <xf numFmtId="164" fontId="5" fillId="0" borderId="1" xfId="0" applyNumberFormat="1" applyFont="1" applyBorder="1" applyAlignment="1" applyProtection="1">
      <alignment horizontal="center" vertical="center"/>
      <protection hidden="1"/>
    </xf>
    <xf numFmtId="164" fontId="5" fillId="0" borderId="44" xfId="0" applyNumberFormat="1" applyFont="1" applyBorder="1" applyAlignment="1" applyProtection="1">
      <alignment horizontal="center" vertical="center"/>
      <protection hidden="1"/>
    </xf>
    <xf numFmtId="164" fontId="5" fillId="0" borderId="13" xfId="0" applyNumberFormat="1" applyFont="1" applyBorder="1" applyAlignment="1" applyProtection="1">
      <alignment horizontal="center" vertical="center"/>
      <protection hidden="1"/>
    </xf>
    <xf numFmtId="164" fontId="5" fillId="0" borderId="45" xfId="0" applyNumberFormat="1" applyFont="1" applyBorder="1" applyAlignment="1" applyProtection="1">
      <alignment horizontal="center" vertical="center"/>
      <protection hidden="1"/>
    </xf>
    <xf numFmtId="14" fontId="7" fillId="0" borderId="0" xfId="0" applyNumberFormat="1" applyFont="1" applyAlignment="1">
      <alignment horizontal="center"/>
    </xf>
    <xf numFmtId="0" fontId="7" fillId="0" borderId="0" xfId="0" applyFont="1" applyAlignment="1">
      <alignment horizontal="center"/>
    </xf>
    <xf numFmtId="7" fontId="8" fillId="0" borderId="2" xfId="0" applyNumberFormat="1" applyFont="1" applyBorder="1" applyAlignment="1">
      <alignment horizontal="center" vertical="center"/>
    </xf>
    <xf numFmtId="7" fontId="8" fillId="0" borderId="28" xfId="0" applyNumberFormat="1" applyFont="1" applyBorder="1" applyAlignment="1">
      <alignment horizontal="center" vertical="center"/>
    </xf>
    <xf numFmtId="7" fontId="8" fillId="0" borderId="20" xfId="0" applyNumberFormat="1" applyFont="1" applyBorder="1" applyAlignment="1">
      <alignment horizontal="center" vertical="center"/>
    </xf>
    <xf numFmtId="7" fontId="8" fillId="0" borderId="29" xfId="0" applyNumberFormat="1" applyFont="1" applyBorder="1" applyAlignment="1">
      <alignment horizontal="center" vertical="center"/>
    </xf>
    <xf numFmtId="0" fontId="9" fillId="6" borderId="71" xfId="0" applyFont="1" applyFill="1" applyBorder="1" applyAlignment="1" applyProtection="1">
      <alignment horizontal="center" vertical="center" wrapText="1"/>
      <protection locked="0"/>
    </xf>
    <xf numFmtId="0" fontId="9" fillId="6" borderId="69" xfId="0" applyFont="1" applyFill="1" applyBorder="1" applyAlignment="1" applyProtection="1">
      <alignment horizontal="center" vertical="center" wrapText="1"/>
      <protection locked="0"/>
    </xf>
    <xf numFmtId="0" fontId="11" fillId="0" borderId="0" xfId="0" applyFont="1" applyAlignment="1">
      <alignment horizontal="center"/>
    </xf>
    <xf numFmtId="0" fontId="5" fillId="8" borderId="39"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6" borderId="4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39" fontId="5" fillId="8" borderId="39" xfId="1" applyNumberFormat="1" applyFont="1" applyFill="1" applyBorder="1" applyAlignment="1">
      <alignment horizontal="center" vertical="center"/>
    </xf>
    <xf numFmtId="39" fontId="5" fillId="8" borderId="34" xfId="1" applyNumberFormat="1" applyFont="1" applyFill="1" applyBorder="1" applyAlignment="1">
      <alignment horizontal="center" vertical="center"/>
    </xf>
    <xf numFmtId="39" fontId="5" fillId="8" borderId="35" xfId="1" applyNumberFormat="1" applyFont="1" applyFill="1" applyBorder="1" applyAlignment="1">
      <alignment horizontal="center" vertical="center"/>
    </xf>
    <xf numFmtId="0" fontId="5" fillId="0" borderId="41" xfId="0" applyFont="1" applyBorder="1" applyAlignment="1">
      <alignment horizontal="center" vertical="center"/>
    </xf>
    <xf numFmtId="0" fontId="5" fillId="8" borderId="50" xfId="0" applyFont="1" applyFill="1" applyBorder="1" applyAlignment="1">
      <alignment horizontal="center" vertical="center" wrapText="1"/>
    </xf>
    <xf numFmtId="164" fontId="5" fillId="4" borderId="1" xfId="0" applyNumberFormat="1" applyFont="1" applyFill="1" applyBorder="1" applyAlignment="1" applyProtection="1">
      <alignment horizontal="center" vertical="center"/>
      <protection locked="0"/>
    </xf>
    <xf numFmtId="0" fontId="24" fillId="0" borderId="41" xfId="0" applyFont="1" applyBorder="1" applyAlignment="1">
      <alignment horizontal="left" vertical="center"/>
    </xf>
    <xf numFmtId="0" fontId="24" fillId="0" borderId="0" xfId="0" applyFont="1" applyAlignment="1">
      <alignment horizontal="left" vertical="center"/>
    </xf>
    <xf numFmtId="0" fontId="5" fillId="6" borderId="57"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5" fillId="12" borderId="2"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5" fillId="12" borderId="5" xfId="0" applyFont="1" applyFill="1" applyBorder="1" applyAlignment="1">
      <alignment horizontal="left" vertical="center" wrapText="1"/>
    </xf>
    <xf numFmtId="0" fontId="55" fillId="0" borderId="0" xfId="0" applyFont="1" applyAlignment="1">
      <alignment horizontal="left" vertical="center"/>
    </xf>
    <xf numFmtId="0" fontId="16" fillId="0" borderId="0" xfId="0" applyFont="1" applyAlignment="1">
      <alignment horizontal="center" vertical="center"/>
    </xf>
    <xf numFmtId="14" fontId="9" fillId="6" borderId="57" xfId="0" applyNumberFormat="1" applyFont="1" applyFill="1" applyBorder="1" applyAlignment="1" applyProtection="1">
      <alignment horizontal="left" vertical="center"/>
      <protection locked="0"/>
    </xf>
    <xf numFmtId="14" fontId="9" fillId="6" borderId="16" xfId="0" applyNumberFormat="1" applyFont="1" applyFill="1" applyBorder="1" applyAlignment="1" applyProtection="1">
      <alignment horizontal="left" vertical="center"/>
      <protection locked="0"/>
    </xf>
    <xf numFmtId="0" fontId="5" fillId="8" borderId="17" xfId="0" applyFont="1" applyFill="1" applyBorder="1" applyAlignment="1">
      <alignment horizontal="left" vertical="center"/>
    </xf>
    <xf numFmtId="0" fontId="5" fillId="8" borderId="23" xfId="0" applyFont="1" applyFill="1" applyBorder="1" applyAlignment="1">
      <alignment horizontal="left" vertical="center"/>
    </xf>
    <xf numFmtId="0" fontId="8" fillId="0" borderId="33" xfId="0" applyFont="1" applyBorder="1" applyAlignment="1">
      <alignment horizontal="left" vertical="center"/>
    </xf>
    <xf numFmtId="0" fontId="5" fillId="8" borderId="56" xfId="0" applyFont="1" applyFill="1" applyBorder="1" applyAlignment="1">
      <alignment horizontal="left" vertical="center"/>
    </xf>
    <xf numFmtId="0" fontId="5" fillId="8" borderId="32" xfId="0" applyFont="1" applyFill="1" applyBorder="1" applyAlignment="1">
      <alignment horizontal="left" vertical="center"/>
    </xf>
    <xf numFmtId="0" fontId="9" fillId="8" borderId="26"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 fillId="12" borderId="6" xfId="0" applyFont="1" applyFill="1" applyBorder="1" applyAlignment="1">
      <alignment horizontal="left"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5" fillId="12" borderId="10" xfId="0" applyFont="1" applyFill="1" applyBorder="1" applyAlignment="1">
      <alignment horizontal="left" vertical="top" wrapText="1"/>
    </xf>
    <xf numFmtId="0" fontId="5" fillId="12" borderId="14" xfId="0" applyFont="1" applyFill="1" applyBorder="1" applyAlignment="1">
      <alignment horizontal="left" vertical="top" wrapText="1"/>
    </xf>
    <xf numFmtId="0" fontId="5" fillId="12" borderId="11" xfId="0" applyFont="1" applyFill="1" applyBorder="1" applyAlignment="1">
      <alignment horizontal="left" vertical="top" wrapText="1"/>
    </xf>
    <xf numFmtId="0" fontId="59" fillId="7" borderId="2" xfId="0" applyNumberFormat="1" applyFont="1" applyFill="1" applyBorder="1" applyAlignment="1">
      <alignment horizontal="center" vertical="center"/>
    </xf>
    <xf numFmtId="0" fontId="59" fillId="7" borderId="28" xfId="0" applyNumberFormat="1" applyFont="1" applyFill="1" applyBorder="1" applyAlignment="1">
      <alignment horizontal="center" vertical="center"/>
    </xf>
    <xf numFmtId="0" fontId="4" fillId="12" borderId="10" xfId="2" applyFill="1" applyBorder="1" applyAlignment="1" applyProtection="1">
      <alignment horizontal="left" vertical="top"/>
      <protection locked="0" hidden="1"/>
    </xf>
    <xf numFmtId="0" fontId="4" fillId="12" borderId="14" xfId="2" applyFill="1" applyBorder="1" applyAlignment="1" applyProtection="1">
      <alignment horizontal="left" vertical="top"/>
      <protection locked="0" hidden="1"/>
    </xf>
    <xf numFmtId="0" fontId="5" fillId="8" borderId="30" xfId="0" applyFont="1" applyFill="1" applyBorder="1" applyAlignment="1">
      <alignment horizontal="center" vertical="center"/>
    </xf>
    <xf numFmtId="0" fontId="5" fillId="8" borderId="21" xfId="0" applyFont="1" applyFill="1" applyBorder="1" applyAlignment="1">
      <alignment horizontal="left" vertical="center"/>
    </xf>
    <xf numFmtId="0" fontId="5" fillId="8" borderId="1" xfId="0" applyFont="1" applyFill="1" applyBorder="1" applyAlignment="1">
      <alignment horizontal="left" vertical="center"/>
    </xf>
    <xf numFmtId="0" fontId="5" fillId="8" borderId="22" xfId="0" applyFont="1" applyFill="1" applyBorder="1" applyAlignment="1">
      <alignment horizontal="left" vertical="center"/>
    </xf>
    <xf numFmtId="0" fontId="5" fillId="8" borderId="13" xfId="0" applyFont="1" applyFill="1" applyBorder="1" applyAlignment="1">
      <alignment horizontal="left" vertical="center"/>
    </xf>
    <xf numFmtId="164" fontId="5" fillId="4" borderId="13" xfId="0" applyNumberFormat="1" applyFont="1" applyFill="1" applyBorder="1" applyAlignment="1" applyProtection="1">
      <alignment horizontal="center" vertical="center"/>
      <protection locked="0"/>
    </xf>
    <xf numFmtId="0" fontId="5" fillId="8" borderId="39"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1" xfId="0" applyFont="1" applyFill="1" applyBorder="1" applyAlignment="1">
      <alignment horizontal="center" vertical="center"/>
    </xf>
    <xf numFmtId="0" fontId="14" fillId="0" borderId="0" xfId="0" applyFont="1" applyFill="1" applyBorder="1" applyAlignment="1" applyProtection="1">
      <alignment horizontal="center" vertical="center"/>
      <protection hidden="1"/>
    </xf>
    <xf numFmtId="0" fontId="8" fillId="8" borderId="27" xfId="0" applyFont="1" applyFill="1" applyBorder="1" applyAlignment="1">
      <alignment horizontal="center" vertical="center"/>
    </xf>
    <xf numFmtId="0" fontId="8" fillId="8" borderId="25" xfId="0" applyFont="1" applyFill="1" applyBorder="1" applyAlignment="1">
      <alignment horizontal="center" vertical="center"/>
    </xf>
    <xf numFmtId="39" fontId="5" fillId="8" borderId="19" xfId="1" applyNumberFormat="1" applyFont="1" applyFill="1" applyBorder="1" applyAlignment="1">
      <alignment horizontal="center" vertical="center"/>
    </xf>
    <xf numFmtId="39" fontId="5" fillId="8" borderId="30" xfId="1" applyNumberFormat="1" applyFont="1" applyFill="1" applyBorder="1" applyAlignment="1">
      <alignment horizontal="center" vertical="center"/>
    </xf>
    <xf numFmtId="0" fontId="9" fillId="6" borderId="8" xfId="0" applyFont="1" applyFill="1" applyBorder="1" applyAlignment="1" applyProtection="1">
      <alignment horizontal="center" vertical="center" wrapText="1"/>
      <protection locked="0"/>
    </xf>
    <xf numFmtId="0" fontId="9" fillId="6" borderId="31" xfId="0" applyFont="1" applyFill="1" applyBorder="1" applyAlignment="1" applyProtection="1">
      <alignment horizontal="center" vertical="center" wrapText="1"/>
      <protection locked="0"/>
    </xf>
    <xf numFmtId="0" fontId="9" fillId="6" borderId="37" xfId="0" applyFont="1" applyFill="1" applyBorder="1" applyAlignment="1" applyProtection="1">
      <alignment horizontal="center" vertical="center" wrapText="1"/>
      <protection locked="0"/>
    </xf>
    <xf numFmtId="0" fontId="9" fillId="6" borderId="38" xfId="0" applyFont="1" applyFill="1" applyBorder="1" applyAlignment="1" applyProtection="1">
      <alignment horizontal="center" vertical="center" wrapText="1"/>
      <protection locked="0"/>
    </xf>
    <xf numFmtId="0" fontId="5" fillId="8" borderId="22"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66" xfId="0" applyFont="1" applyFill="1" applyBorder="1" applyAlignment="1">
      <alignment horizontal="center" vertical="center"/>
    </xf>
    <xf numFmtId="0" fontId="5" fillId="8" borderId="3" xfId="0" applyFont="1" applyFill="1" applyBorder="1" applyAlignment="1">
      <alignment horizontal="center" vertical="center"/>
    </xf>
    <xf numFmtId="0" fontId="35" fillId="0" borderId="61" xfId="0" applyFont="1" applyFill="1" applyBorder="1" applyAlignment="1" applyProtection="1">
      <alignment horizontal="center" vertical="center" wrapText="1"/>
      <protection locked="0"/>
    </xf>
    <xf numFmtId="0" fontId="35" fillId="0" borderId="62" xfId="0" applyFont="1" applyFill="1" applyBorder="1" applyAlignment="1" applyProtection="1">
      <alignment horizontal="center" vertical="center" wrapText="1"/>
      <protection locked="0"/>
    </xf>
    <xf numFmtId="0" fontId="35" fillId="0" borderId="70" xfId="0" applyFont="1" applyFill="1" applyBorder="1" applyAlignment="1" applyProtection="1">
      <alignment horizontal="center" vertical="center" wrapText="1"/>
      <protection locked="0"/>
    </xf>
    <xf numFmtId="0" fontId="35" fillId="0" borderId="71" xfId="0" applyFont="1" applyFill="1" applyBorder="1" applyAlignment="1">
      <alignment horizontal="center" vertical="center" wrapText="1"/>
    </xf>
    <xf numFmtId="0" fontId="35" fillId="0" borderId="72" xfId="0" applyFont="1" applyFill="1" applyBorder="1" applyAlignment="1">
      <alignment horizontal="center" vertical="center" wrapText="1"/>
    </xf>
    <xf numFmtId="0" fontId="35" fillId="0" borderId="69"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35" fillId="0" borderId="3" xfId="0" applyFont="1" applyFill="1" applyBorder="1" applyAlignment="1" applyProtection="1">
      <alignment horizontal="center" vertical="center" wrapText="1"/>
      <protection locked="0"/>
    </xf>
    <xf numFmtId="0" fontId="35" fillId="0" borderId="6" xfId="0"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wrapText="1"/>
      <protection locked="0"/>
    </xf>
    <xf numFmtId="0" fontId="35" fillId="0" borderId="8" xfId="0" applyFont="1" applyFill="1" applyBorder="1" applyAlignment="1" applyProtection="1">
      <alignment horizontal="center" vertical="center" wrapText="1"/>
      <protection locked="0"/>
    </xf>
    <xf numFmtId="0" fontId="35" fillId="0" borderId="9"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0" fontId="35" fillId="0" borderId="11" xfId="0" applyFont="1" applyFill="1" applyBorder="1" applyAlignment="1" applyProtection="1">
      <alignment horizontal="center" vertical="center" wrapText="1"/>
      <protection locked="0"/>
    </xf>
    <xf numFmtId="0" fontId="55" fillId="0" borderId="0" xfId="0" applyFont="1" applyAlignment="1" applyProtection="1">
      <alignment horizontal="left" vertical="center"/>
      <protection hidden="1"/>
    </xf>
    <xf numFmtId="0" fontId="5" fillId="12" borderId="2" xfId="0" applyFont="1" applyFill="1" applyBorder="1" applyAlignment="1" applyProtection="1">
      <alignment horizontal="left" vertical="center" wrapText="1"/>
      <protection hidden="1"/>
    </xf>
    <xf numFmtId="0" fontId="5" fillId="12" borderId="4" xfId="0" applyFont="1" applyFill="1" applyBorder="1" applyAlignment="1" applyProtection="1">
      <alignment horizontal="left" vertical="center" wrapText="1"/>
      <protection hidden="1"/>
    </xf>
    <xf numFmtId="0" fontId="5" fillId="12" borderId="5" xfId="0" applyFont="1" applyFill="1" applyBorder="1" applyAlignment="1" applyProtection="1">
      <alignment horizontal="left" vertical="center" wrapText="1"/>
      <protection hidden="1"/>
    </xf>
    <xf numFmtId="0" fontId="31" fillId="8" borderId="39"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1" fillId="8" borderId="54" xfId="0" applyFont="1" applyFill="1" applyBorder="1" applyAlignment="1">
      <alignment horizontal="center" vertical="center" wrapText="1"/>
    </xf>
    <xf numFmtId="0" fontId="31" fillId="8" borderId="49" xfId="0" applyFont="1" applyFill="1" applyBorder="1" applyAlignment="1">
      <alignment horizontal="center" vertical="center" wrapText="1"/>
    </xf>
    <xf numFmtId="0" fontId="31" fillId="8" borderId="34" xfId="0" applyFont="1" applyFill="1" applyBorder="1" applyAlignment="1">
      <alignment horizontal="center" vertical="center" wrapText="1"/>
    </xf>
    <xf numFmtId="0" fontId="31" fillId="8" borderId="8"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10" xfId="0" applyFont="1" applyFill="1" applyBorder="1" applyAlignment="1">
      <alignment horizontal="center" vertical="center" wrapText="1"/>
    </xf>
    <xf numFmtId="0" fontId="31" fillId="8" borderId="14" xfId="0" applyFont="1" applyFill="1" applyBorder="1" applyAlignment="1">
      <alignment horizontal="center" vertical="center" wrapText="1"/>
    </xf>
    <xf numFmtId="0" fontId="31" fillId="8" borderId="19" xfId="0" applyFont="1" applyFill="1" applyBorder="1" applyAlignment="1">
      <alignment horizontal="center" vertical="center" wrapText="1"/>
    </xf>
    <xf numFmtId="0" fontId="31" fillId="8" borderId="26" xfId="0" applyFont="1" applyFill="1" applyBorder="1" applyAlignment="1">
      <alignment horizontal="center" vertical="center" wrapText="1"/>
    </xf>
    <xf numFmtId="0" fontId="31" fillId="8" borderId="30"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5" fillId="8" borderId="2"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18" fillId="0" borderId="0" xfId="0" applyFont="1" applyAlignment="1" applyProtection="1">
      <alignment horizontal="left" vertical="center"/>
      <protection hidden="1"/>
    </xf>
    <xf numFmtId="0" fontId="0" fillId="0" borderId="0" xfId="0" applyAlignment="1">
      <alignment vertical="center"/>
    </xf>
    <xf numFmtId="0" fontId="24" fillId="0" borderId="0" xfId="0" applyFont="1" applyAlignment="1" applyProtection="1">
      <alignment horizontal="left" vertical="center" wrapText="1"/>
      <protection hidden="1"/>
    </xf>
    <xf numFmtId="0" fontId="44" fillId="0" borderId="0" xfId="0" applyFont="1" applyAlignment="1">
      <alignment horizontal="left" vertical="center" wrapText="1"/>
    </xf>
    <xf numFmtId="0" fontId="9" fillId="6" borderId="56" xfId="2" applyFont="1" applyFill="1" applyBorder="1" applyAlignment="1" applyProtection="1">
      <alignment horizontal="left" vertical="center" wrapText="1" indent="5"/>
      <protection locked="0" hidden="1"/>
    </xf>
    <xf numFmtId="0" fontId="9" fillId="6" borderId="57" xfId="2" applyFont="1" applyFill="1" applyBorder="1" applyAlignment="1" applyProtection="1">
      <alignment horizontal="left" vertical="center" wrapText="1" indent="5"/>
      <protection locked="0" hidden="1"/>
    </xf>
    <xf numFmtId="0" fontId="9" fillId="6" borderId="16" xfId="2" applyFont="1" applyFill="1" applyBorder="1" applyAlignment="1" applyProtection="1">
      <alignment horizontal="left" vertical="center" wrapText="1" indent="5"/>
      <protection locked="0" hidden="1"/>
    </xf>
    <xf numFmtId="0" fontId="31" fillId="8" borderId="63" xfId="0" applyFont="1" applyFill="1" applyBorder="1" applyAlignment="1">
      <alignment horizontal="center" vertical="center" wrapText="1"/>
    </xf>
    <xf numFmtId="0" fontId="31" fillId="8" borderId="62"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72" fillId="8" borderId="50" xfId="0" applyFont="1" applyFill="1" applyBorder="1" applyAlignment="1">
      <alignment horizontal="center" vertical="center" wrapText="1"/>
    </xf>
    <xf numFmtId="0" fontId="72" fillId="8" borderId="9" xfId="0" applyFont="1" applyFill="1" applyBorder="1" applyAlignment="1">
      <alignment horizontal="center" vertical="center" wrapText="1"/>
    </xf>
    <xf numFmtId="0" fontId="72" fillId="8" borderId="11" xfId="0" applyFont="1" applyFill="1" applyBorder="1" applyAlignment="1">
      <alignment horizontal="center" vertical="center" wrapText="1"/>
    </xf>
    <xf numFmtId="0" fontId="28" fillId="0" borderId="6"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8" xfId="0" applyFont="1" applyFill="1" applyBorder="1" applyAlignment="1" applyProtection="1">
      <alignment horizontal="left" vertical="top" wrapText="1"/>
      <protection locked="0"/>
    </xf>
    <xf numFmtId="0" fontId="28" fillId="0" borderId="0"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14" xfId="0" applyFont="1" applyFill="1" applyBorder="1" applyAlignment="1" applyProtection="1">
      <alignment horizontal="left" vertical="top" wrapText="1"/>
      <protection locked="0"/>
    </xf>
    <xf numFmtId="0" fontId="1" fillId="0" borderId="61" xfId="0" applyFont="1" applyFill="1" applyBorder="1" applyAlignment="1" applyProtection="1">
      <alignment horizontal="center" vertical="center" wrapText="1"/>
      <protection locked="0"/>
    </xf>
    <xf numFmtId="0" fontId="1" fillId="0" borderId="6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8" fillId="8" borderId="1" xfId="0" applyFont="1" applyFill="1" applyBorder="1" applyAlignment="1">
      <alignment vertical="center" wrapText="1"/>
    </xf>
    <xf numFmtId="0" fontId="35" fillId="0" borderId="37" xfId="0" applyFont="1" applyFill="1" applyBorder="1" applyAlignment="1" applyProtection="1">
      <alignment horizontal="center" vertical="center" wrapText="1"/>
      <protection locked="0"/>
    </xf>
    <xf numFmtId="0" fontId="35" fillId="0" borderId="53" xfId="0" applyFont="1" applyFill="1" applyBorder="1" applyAlignment="1" applyProtection="1">
      <alignment horizontal="center" vertical="center" wrapText="1"/>
      <protection locked="0"/>
    </xf>
    <xf numFmtId="0" fontId="28" fillId="0" borderId="37" xfId="0" applyFont="1" applyFill="1" applyBorder="1" applyAlignment="1" applyProtection="1">
      <alignment horizontal="left" vertical="top" wrapText="1"/>
      <protection locked="0"/>
    </xf>
    <xf numFmtId="0" fontId="28" fillId="0" borderId="33" xfId="0" applyFont="1" applyFill="1" applyBorder="1" applyAlignment="1" applyProtection="1">
      <alignment horizontal="left" vertical="top" wrapText="1"/>
      <protection locked="0"/>
    </xf>
    <xf numFmtId="0" fontId="1" fillId="0" borderId="70" xfId="0" applyFont="1" applyFill="1" applyBorder="1" applyAlignment="1" applyProtection="1">
      <alignment horizontal="center" vertical="center" wrapText="1"/>
      <protection locked="0"/>
    </xf>
    <xf numFmtId="0" fontId="9" fillId="8" borderId="5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36" fillId="4" borderId="41" xfId="0" applyFont="1" applyFill="1" applyBorder="1" applyAlignment="1" applyProtection="1">
      <alignment horizontal="center" vertical="center" wrapText="1"/>
      <protection locked="0"/>
    </xf>
    <xf numFmtId="0" fontId="36" fillId="4" borderId="9" xfId="0" applyFont="1" applyFill="1" applyBorder="1" applyAlignment="1" applyProtection="1">
      <alignment horizontal="center" vertical="center" wrapText="1"/>
      <protection locked="0"/>
    </xf>
    <xf numFmtId="0" fontId="36" fillId="8" borderId="67" xfId="0" applyFont="1" applyFill="1" applyBorder="1" applyAlignment="1">
      <alignment horizontal="center" vertical="center" wrapText="1"/>
    </xf>
    <xf numFmtId="0" fontId="36" fillId="8" borderId="68" xfId="0" applyFont="1" applyFill="1" applyBorder="1" applyAlignment="1">
      <alignment horizontal="center" vertical="center" wrapText="1"/>
    </xf>
    <xf numFmtId="0" fontId="35" fillId="0" borderId="6"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protection locked="0"/>
    </xf>
    <xf numFmtId="0" fontId="35" fillId="0" borderId="14" xfId="0" applyFont="1" applyFill="1" applyBorder="1" applyAlignment="1" applyProtection="1">
      <alignment horizontal="center" vertical="center" wrapText="1"/>
      <protection locked="0"/>
    </xf>
    <xf numFmtId="0" fontId="31" fillId="8" borderId="65" xfId="0" applyFont="1" applyFill="1" applyBorder="1" applyAlignment="1">
      <alignment horizontal="center" vertical="center" wrapText="1"/>
    </xf>
    <xf numFmtId="0" fontId="31" fillId="8" borderId="66" xfId="0" applyFont="1" applyFill="1" applyBorder="1" applyAlignment="1">
      <alignment horizontal="center" vertical="center" wrapText="1"/>
    </xf>
    <xf numFmtId="0" fontId="31" fillId="8" borderId="12"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1" fillId="8" borderId="44" xfId="0" applyFont="1" applyFill="1" applyBorder="1" applyAlignment="1">
      <alignment horizontal="center" vertical="center" wrapText="1"/>
    </xf>
    <xf numFmtId="0" fontId="36" fillId="8" borderId="58" xfId="0" applyFont="1" applyFill="1" applyBorder="1" applyAlignment="1">
      <alignment horizontal="center" vertical="center" wrapText="1"/>
    </xf>
    <xf numFmtId="0" fontId="35" fillId="0" borderId="37" xfId="0" applyFont="1" applyFill="1" applyBorder="1" applyAlignment="1" applyProtection="1">
      <alignment horizontal="center" vertical="center" wrapText="1"/>
    </xf>
    <xf numFmtId="0" fontId="35" fillId="0" borderId="33" xfId="0" applyFont="1" applyFill="1" applyBorder="1" applyAlignment="1" applyProtection="1">
      <alignment horizontal="center" vertical="center" wrapText="1"/>
    </xf>
    <xf numFmtId="0" fontId="35" fillId="0" borderId="53" xfId="0" applyFont="1" applyFill="1" applyBorder="1" applyAlignment="1" applyProtection="1">
      <alignment horizontal="center" vertical="center" wrapText="1"/>
    </xf>
    <xf numFmtId="14" fontId="27" fillId="0" borderId="0" xfId="0" applyNumberFormat="1" applyFont="1" applyAlignment="1" applyProtection="1">
      <alignment horizontal="center"/>
      <protection hidden="1"/>
    </xf>
    <xf numFmtId="0" fontId="27" fillId="0" borderId="0" xfId="0" applyFont="1" applyAlignment="1" applyProtection="1">
      <alignment horizontal="center"/>
      <protection hidden="1"/>
    </xf>
    <xf numFmtId="0" fontId="36" fillId="8" borderId="66" xfId="0" applyFont="1" applyFill="1" applyBorder="1" applyAlignment="1">
      <alignment horizontal="center" vertical="center" wrapText="1"/>
    </xf>
    <xf numFmtId="14" fontId="36" fillId="8" borderId="67" xfId="0" applyNumberFormat="1" applyFont="1" applyFill="1" applyBorder="1" applyAlignment="1">
      <alignment horizontal="center" vertical="center" wrapText="1"/>
    </xf>
    <xf numFmtId="0" fontId="6" fillId="0" borderId="6" xfId="0" applyFont="1" applyFill="1" applyBorder="1" applyAlignment="1" applyProtection="1">
      <alignment horizontal="left" vertical="top" wrapText="1"/>
      <protection locked="0"/>
    </xf>
    <xf numFmtId="0" fontId="6" fillId="0" borderId="36"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5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37" xfId="0" applyFont="1" applyFill="1" applyBorder="1" applyAlignment="1" applyProtection="1">
      <alignment horizontal="left" vertical="top" wrapText="1"/>
    </xf>
    <xf numFmtId="0" fontId="6" fillId="0" borderId="33" xfId="0" applyFont="1" applyFill="1" applyBorder="1" applyAlignment="1" applyProtection="1">
      <alignment horizontal="left" vertical="top" wrapText="1"/>
    </xf>
    <xf numFmtId="0" fontId="6" fillId="0" borderId="53" xfId="0" applyFont="1" applyFill="1" applyBorder="1" applyAlignment="1" applyProtection="1">
      <alignment horizontal="left" vertical="top" wrapText="1"/>
    </xf>
    <xf numFmtId="14" fontId="27" fillId="0" borderId="0" xfId="0" applyNumberFormat="1" applyFont="1" applyFill="1" applyBorder="1" applyAlignment="1" applyProtection="1">
      <alignment horizontal="center"/>
      <protection hidden="1"/>
    </xf>
    <xf numFmtId="0" fontId="34" fillId="8" borderId="49" xfId="0" applyFont="1" applyFill="1" applyBorder="1" applyAlignment="1">
      <alignment horizontal="center" vertical="center" wrapText="1"/>
    </xf>
    <xf numFmtId="0" fontId="34" fillId="8" borderId="34" xfId="0" applyFont="1" applyFill="1" applyBorder="1" applyAlignment="1">
      <alignment horizontal="center" vertical="center" wrapText="1"/>
    </xf>
    <xf numFmtId="0" fontId="34" fillId="8" borderId="50" xfId="0" applyFont="1" applyFill="1" applyBorder="1" applyAlignment="1">
      <alignment horizontal="center" vertical="center" wrapText="1"/>
    </xf>
    <xf numFmtId="0" fontId="34" fillId="8" borderId="10" xfId="0" applyFont="1" applyFill="1" applyBorder="1" applyAlignment="1">
      <alignment horizontal="center" vertical="center" wrapText="1"/>
    </xf>
    <xf numFmtId="0" fontId="34" fillId="8" borderId="14"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41" fillId="8" borderId="63" xfId="0" applyFont="1" applyFill="1" applyBorder="1" applyAlignment="1">
      <alignment horizontal="center" vertical="center" wrapText="1"/>
    </xf>
    <xf numFmtId="0" fontId="23" fillId="0" borderId="3" xfId="0" applyFont="1" applyBorder="1" applyAlignment="1">
      <alignment horizontal="center" vertical="center" wrapText="1"/>
    </xf>
    <xf numFmtId="0" fontId="29" fillId="8" borderId="49"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5" xfId="0" applyFont="1" applyBorder="1" applyAlignment="1">
      <alignment horizontal="center" vertical="center" wrapText="1"/>
    </xf>
    <xf numFmtId="0" fontId="56" fillId="0" borderId="14" xfId="0" applyFont="1" applyBorder="1" applyAlignment="1" applyProtection="1">
      <alignment horizontal="left" vertical="top"/>
      <protection hidden="1"/>
    </xf>
    <xf numFmtId="0" fontId="55" fillId="0" borderId="14" xfId="0" applyFont="1" applyBorder="1" applyAlignment="1" applyProtection="1">
      <alignment horizontal="left" vertical="top"/>
      <protection hidden="1"/>
    </xf>
    <xf numFmtId="0" fontId="20" fillId="0" borderId="0" xfId="0" applyFont="1" applyBorder="1" applyAlignment="1" applyProtection="1">
      <alignment horizontal="left" vertical="center" wrapText="1" indent="1"/>
      <protection hidden="1"/>
    </xf>
    <xf numFmtId="0" fontId="1" fillId="12" borderId="2" xfId="0" applyFont="1" applyFill="1" applyBorder="1" applyAlignment="1" applyProtection="1">
      <alignment horizontal="left" vertical="center" wrapText="1"/>
      <protection hidden="1"/>
    </xf>
    <xf numFmtId="0" fontId="1" fillId="12" borderId="4" xfId="0" applyFont="1" applyFill="1" applyBorder="1" applyAlignment="1" applyProtection="1">
      <alignment horizontal="left" vertical="center" wrapText="1"/>
      <protection hidden="1"/>
    </xf>
    <xf numFmtId="0" fontId="1" fillId="12" borderId="5" xfId="0" applyFont="1" applyFill="1" applyBorder="1" applyAlignment="1" applyProtection="1">
      <alignment horizontal="left" vertical="center" wrapText="1"/>
      <protection hidden="1"/>
    </xf>
    <xf numFmtId="0" fontId="41" fillId="8" borderId="49" xfId="0" applyFont="1" applyFill="1" applyBorder="1" applyAlignment="1">
      <alignment horizontal="center" vertical="center" wrapText="1"/>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0" fillId="0" borderId="35" xfId="0" applyFont="1" applyBorder="1" applyAlignment="1">
      <alignment horizontal="center" vertical="center"/>
    </xf>
    <xf numFmtId="0" fontId="0" fillId="0" borderId="8"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55" xfId="0" applyFont="1" applyBorder="1" applyAlignment="1">
      <alignment horizontal="center" vertical="center"/>
    </xf>
    <xf numFmtId="0" fontId="30" fillId="0" borderId="50" xfId="0" applyFont="1" applyBorder="1" applyAlignment="1">
      <alignment vertical="center" wrapText="1"/>
    </xf>
    <xf numFmtId="0" fontId="34" fillId="8" borderId="8"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0" fillId="0" borderId="9" xfId="0" applyFont="1" applyBorder="1" applyAlignment="1">
      <alignment vertical="center" wrapText="1"/>
    </xf>
    <xf numFmtId="0" fontId="30" fillId="0" borderId="11" xfId="0" applyFont="1" applyBorder="1" applyAlignment="1">
      <alignment vertical="center" wrapText="1"/>
    </xf>
    <xf numFmtId="0" fontId="34" fillId="8" borderId="39" xfId="0" applyFont="1" applyFill="1" applyBorder="1" applyAlignment="1">
      <alignment horizontal="center" vertical="center" wrapText="1"/>
    </xf>
    <xf numFmtId="0" fontId="34" fillId="8" borderId="41" xfId="0" applyFont="1" applyFill="1" applyBorder="1" applyAlignment="1">
      <alignment horizontal="center" vertical="center" wrapText="1"/>
    </xf>
    <xf numFmtId="0" fontId="34" fillId="8" borderId="54" xfId="0" applyFont="1" applyFill="1" applyBorder="1" applyAlignment="1">
      <alignment horizontal="center" vertical="center" wrapText="1"/>
    </xf>
    <xf numFmtId="0" fontId="9" fillId="0" borderId="0" xfId="0" applyFont="1" applyBorder="1" applyAlignment="1" applyProtection="1">
      <alignment horizontal="left" vertical="top" wrapText="1"/>
      <protection hidden="1"/>
    </xf>
    <xf numFmtId="0" fontId="5" fillId="12" borderId="6" xfId="0" applyFont="1" applyFill="1" applyBorder="1" applyAlignment="1" applyProtection="1">
      <alignment horizontal="left" vertical="top" wrapText="1"/>
      <protection hidden="1"/>
    </xf>
    <xf numFmtId="0" fontId="5" fillId="12" borderId="15" xfId="0" applyFont="1" applyFill="1" applyBorder="1" applyAlignment="1" applyProtection="1">
      <alignment horizontal="left" vertical="top" wrapText="1"/>
      <protection hidden="1"/>
    </xf>
    <xf numFmtId="0" fontId="5" fillId="12" borderId="7" xfId="0" applyFont="1" applyFill="1" applyBorder="1" applyAlignment="1" applyProtection="1">
      <alignment horizontal="left" vertical="top" wrapText="1"/>
      <protection hidden="1"/>
    </xf>
    <xf numFmtId="0" fontId="11" fillId="0" borderId="0" xfId="0" applyFont="1" applyAlignment="1">
      <alignment horizontal="center" vertical="center"/>
    </xf>
    <xf numFmtId="14"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0" fontId="14" fillId="12" borderId="6" xfId="0" applyFont="1" applyFill="1" applyBorder="1" applyAlignment="1" applyProtection="1">
      <alignment horizontal="left" vertical="center" wrapText="1"/>
      <protection hidden="1"/>
    </xf>
    <xf numFmtId="0" fontId="14" fillId="12" borderId="15" xfId="0" applyFont="1" applyFill="1" applyBorder="1" applyAlignment="1" applyProtection="1">
      <alignment horizontal="left" vertical="center" wrapText="1"/>
      <protection hidden="1"/>
    </xf>
    <xf numFmtId="0" fontId="14" fillId="12" borderId="7" xfId="0" applyFont="1" applyFill="1" applyBorder="1" applyAlignment="1" applyProtection="1">
      <alignment horizontal="left" vertical="center" wrapText="1"/>
      <protection hidden="1"/>
    </xf>
    <xf numFmtId="0" fontId="10" fillId="12" borderId="14" xfId="0" applyFont="1" applyFill="1" applyBorder="1" applyAlignment="1" applyProtection="1">
      <alignment horizontal="left" vertical="top" wrapText="1"/>
      <protection hidden="1"/>
    </xf>
    <xf numFmtId="0" fontId="10" fillId="12" borderId="11" xfId="0" applyFont="1" applyFill="1" applyBorder="1" applyAlignment="1" applyProtection="1">
      <alignment horizontal="left" vertical="top" wrapText="1"/>
      <protection hidden="1"/>
    </xf>
    <xf numFmtId="0" fontId="8" fillId="0" borderId="0" xfId="0" applyFont="1" applyBorder="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0" fontId="5" fillId="8" borderId="19" xfId="0" applyFont="1" applyFill="1" applyBorder="1" applyAlignment="1" applyProtection="1">
      <alignment horizontal="center" vertical="center"/>
      <protection hidden="1"/>
    </xf>
    <xf numFmtId="0" fontId="5" fillId="8" borderId="30" xfId="0" applyFont="1" applyFill="1" applyBorder="1" applyAlignment="1" applyProtection="1">
      <alignment horizontal="center" vertical="center"/>
      <protection hidden="1"/>
    </xf>
    <xf numFmtId="164" fontId="9" fillId="0" borderId="20" xfId="0" applyNumberFormat="1" applyFont="1" applyFill="1" applyBorder="1" applyAlignment="1" applyProtection="1">
      <alignment horizontal="center" vertical="center" wrapText="1"/>
      <protection hidden="1"/>
    </xf>
    <xf numFmtId="164" fontId="9" fillId="0" borderId="29" xfId="0" applyNumberFormat="1" applyFont="1" applyFill="1" applyBorder="1" applyAlignment="1" applyProtection="1">
      <alignment horizontal="center" vertical="center" wrapText="1"/>
      <protection hidden="1"/>
    </xf>
    <xf numFmtId="0" fontId="8" fillId="12" borderId="6" xfId="0" applyFont="1" applyFill="1" applyBorder="1" applyAlignment="1" applyProtection="1">
      <alignment horizontal="left" vertical="top" wrapText="1"/>
      <protection hidden="1"/>
    </xf>
    <xf numFmtId="0" fontId="8" fillId="12" borderId="15" xfId="0" applyFont="1" applyFill="1" applyBorder="1" applyAlignment="1" applyProtection="1">
      <alignment horizontal="left" vertical="top" wrapText="1"/>
      <protection hidden="1"/>
    </xf>
    <xf numFmtId="0" fontId="8" fillId="12" borderId="7" xfId="0" applyFont="1" applyFill="1" applyBorder="1" applyAlignment="1" applyProtection="1">
      <alignment horizontal="left" vertical="top" wrapText="1"/>
      <protection hidden="1"/>
    </xf>
    <xf numFmtId="0" fontId="5" fillId="12" borderId="8" xfId="0" applyFont="1" applyFill="1" applyBorder="1" applyAlignment="1" applyProtection="1">
      <alignment horizontal="left" vertical="top" wrapText="1"/>
      <protection hidden="1"/>
    </xf>
    <xf numFmtId="0" fontId="5" fillId="12" borderId="0" xfId="0" applyFont="1" applyFill="1" applyBorder="1" applyAlignment="1" applyProtection="1">
      <alignment horizontal="left" vertical="top" wrapText="1"/>
      <protection hidden="1"/>
    </xf>
    <xf numFmtId="0" fontId="5" fillId="12" borderId="9" xfId="0" applyFont="1" applyFill="1" applyBorder="1" applyAlignment="1" applyProtection="1">
      <alignment horizontal="left" vertical="top" wrapText="1"/>
      <protection hidden="1"/>
    </xf>
    <xf numFmtId="0" fontId="11" fillId="0" borderId="0" xfId="0" applyFont="1" applyAlignment="1" applyProtection="1">
      <alignment horizontal="center" vertical="center"/>
      <protection hidden="1"/>
    </xf>
    <xf numFmtId="0" fontId="5" fillId="4" borderId="57" xfId="0" applyFont="1" applyFill="1" applyBorder="1" applyAlignment="1" applyProtection="1">
      <alignment horizontal="left" vertical="center" wrapText="1"/>
      <protection hidden="1"/>
    </xf>
    <xf numFmtId="0" fontId="5" fillId="4" borderId="16" xfId="0" applyFont="1" applyFill="1" applyBorder="1" applyAlignment="1" applyProtection="1">
      <alignment horizontal="left" vertical="center" wrapText="1"/>
      <protection hidden="1"/>
    </xf>
    <xf numFmtId="0" fontId="5" fillId="8" borderId="4" xfId="0" applyFont="1" applyFill="1" applyBorder="1" applyAlignment="1" applyProtection="1">
      <alignment horizontal="center" vertical="center"/>
      <protection hidden="1"/>
    </xf>
    <xf numFmtId="0" fontId="5" fillId="8" borderId="28" xfId="0" applyFont="1" applyFill="1" applyBorder="1" applyAlignment="1" applyProtection="1">
      <alignment horizontal="center" vertical="center"/>
      <protection hidden="1"/>
    </xf>
    <xf numFmtId="0" fontId="5" fillId="8" borderId="46" xfId="0" applyFont="1" applyFill="1" applyBorder="1" applyAlignment="1" applyProtection="1">
      <alignment vertical="center" wrapText="1"/>
      <protection hidden="1"/>
    </xf>
    <xf numFmtId="0" fontId="5" fillId="8" borderId="26" xfId="0" applyFont="1" applyFill="1" applyBorder="1" applyAlignment="1" applyProtection="1">
      <alignment vertical="center" wrapText="1"/>
      <protection hidden="1"/>
    </xf>
    <xf numFmtId="0" fontId="9" fillId="4" borderId="47" xfId="0" applyFont="1" applyFill="1" applyBorder="1" applyAlignment="1" applyProtection="1">
      <alignment vertical="center" wrapText="1"/>
      <protection locked="0" hidden="1"/>
    </xf>
    <xf numFmtId="0" fontId="9" fillId="4" borderId="4" xfId="0" applyFont="1" applyFill="1" applyBorder="1" applyAlignment="1" applyProtection="1">
      <alignment vertical="center" wrapText="1"/>
      <protection locked="0" hidden="1"/>
    </xf>
    <xf numFmtId="0" fontId="9" fillId="4" borderId="51" xfId="0" applyFont="1" applyFill="1" applyBorder="1" applyAlignment="1" applyProtection="1">
      <alignment vertical="center" wrapText="1"/>
      <protection locked="0" hidden="1"/>
    </xf>
    <xf numFmtId="0" fontId="9" fillId="4" borderId="27" xfId="0" applyFont="1" applyFill="1" applyBorder="1" applyAlignment="1" applyProtection="1">
      <alignment vertical="center" wrapText="1"/>
      <protection locked="0" hidden="1"/>
    </xf>
    <xf numFmtId="0" fontId="5" fillId="8" borderId="19"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9" fillId="4" borderId="2" xfId="0" applyFont="1" applyFill="1" applyBorder="1" applyAlignment="1" applyProtection="1">
      <alignment horizontal="center" vertical="center" wrapText="1"/>
      <protection locked="0" hidden="1"/>
    </xf>
    <xf numFmtId="0" fontId="9" fillId="4" borderId="5" xfId="0" applyFont="1" applyFill="1" applyBorder="1" applyAlignment="1" applyProtection="1">
      <alignment horizontal="center" vertical="center" wrapText="1"/>
      <protection locked="0" hidden="1"/>
    </xf>
    <xf numFmtId="0" fontId="5" fillId="4" borderId="57"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47" fillId="12" borderId="8" xfId="2" applyFont="1" applyFill="1" applyBorder="1" applyAlignment="1" applyProtection="1">
      <alignment horizontal="left" vertical="top" wrapText="1"/>
      <protection locked="0"/>
    </xf>
    <xf numFmtId="0" fontId="47" fillId="12" borderId="0" xfId="2" applyFont="1" applyFill="1" applyBorder="1" applyAlignment="1" applyProtection="1">
      <alignment horizontal="left" vertical="top" wrapText="1"/>
      <protection locked="0"/>
    </xf>
    <xf numFmtId="0" fontId="47" fillId="12" borderId="9" xfId="2" applyFont="1" applyFill="1" applyBorder="1" applyAlignment="1" applyProtection="1">
      <alignment horizontal="left" vertical="top" wrapText="1"/>
      <protection locked="0"/>
    </xf>
    <xf numFmtId="0" fontId="5" fillId="8" borderId="2" xfId="0" applyFont="1" applyFill="1" applyBorder="1" applyAlignment="1" applyProtection="1">
      <alignment horizontal="center" vertical="center" wrapText="1"/>
      <protection hidden="1"/>
    </xf>
    <xf numFmtId="0" fontId="5" fillId="8" borderId="4" xfId="0" applyFont="1" applyFill="1" applyBorder="1" applyAlignment="1" applyProtection="1">
      <alignment horizontal="center" vertical="center" wrapText="1"/>
      <protection hidden="1"/>
    </xf>
    <xf numFmtId="0" fontId="14" fillId="0" borderId="57" xfId="0" applyFont="1" applyFill="1" applyBorder="1" applyAlignment="1" applyProtection="1">
      <alignment horizontal="center" vertical="center" wrapText="1"/>
      <protection hidden="1"/>
    </xf>
    <xf numFmtId="0" fontId="14" fillId="0" borderId="32" xfId="0" applyFont="1" applyFill="1" applyBorder="1" applyAlignment="1" applyProtection="1">
      <alignment horizontal="center" vertical="center" wrapText="1"/>
      <protection hidden="1"/>
    </xf>
    <xf numFmtId="0" fontId="9" fillId="4" borderId="47"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8" fillId="0" borderId="33" xfId="0" applyFont="1" applyBorder="1" applyAlignment="1" applyProtection="1">
      <alignment horizontal="left" vertical="center"/>
      <protection hidden="1"/>
    </xf>
    <xf numFmtId="0" fontId="8" fillId="17" borderId="0" xfId="0" applyFont="1" applyFill="1" applyBorder="1" applyAlignment="1">
      <alignment horizontal="left" vertical="center"/>
    </xf>
    <xf numFmtId="0" fontId="5" fillId="8" borderId="24" xfId="0" applyFont="1" applyFill="1" applyBorder="1" applyAlignment="1" applyProtection="1">
      <alignment horizontal="left" vertical="center" wrapText="1"/>
      <protection hidden="1"/>
    </xf>
    <xf numFmtId="0" fontId="8" fillId="0" borderId="33" xfId="0" applyFont="1" applyBorder="1" applyAlignment="1" applyProtection="1">
      <alignment horizontal="left" vertical="center" wrapText="1"/>
      <protection hidden="1"/>
    </xf>
    <xf numFmtId="0" fontId="9" fillId="0" borderId="34" xfId="0" applyFont="1" applyBorder="1" applyAlignment="1" applyProtection="1">
      <alignment horizontal="left" vertical="top" wrapText="1"/>
      <protection hidden="1"/>
    </xf>
    <xf numFmtId="0" fontId="5" fillId="12" borderId="4" xfId="0" applyFont="1" applyFill="1" applyBorder="1" applyAlignment="1" applyProtection="1">
      <alignment horizontal="left" vertical="center"/>
      <protection hidden="1"/>
    </xf>
    <xf numFmtId="0" fontId="5" fillId="12" borderId="5" xfId="0" applyFont="1" applyFill="1" applyBorder="1" applyAlignment="1" applyProtection="1">
      <alignment horizontal="left" vertical="center"/>
      <protection hidden="1"/>
    </xf>
    <xf numFmtId="0" fontId="9" fillId="4" borderId="51" xfId="0" applyFont="1" applyFill="1" applyBorder="1" applyAlignment="1" applyProtection="1">
      <alignment horizontal="left" vertical="center" wrapText="1"/>
      <protection locked="0"/>
    </xf>
    <xf numFmtId="0" fontId="9" fillId="4" borderId="27"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left" vertical="center" wrapText="1"/>
      <protection locked="0"/>
    </xf>
    <xf numFmtId="0" fontId="47" fillId="12" borderId="10" xfId="2" applyFont="1" applyFill="1" applyBorder="1" applyAlignment="1" applyProtection="1">
      <alignment horizontal="left" vertical="top" wrapText="1"/>
      <protection locked="0"/>
    </xf>
    <xf numFmtId="0" fontId="47" fillId="12" borderId="14" xfId="2" applyFont="1" applyFill="1" applyBorder="1" applyAlignment="1" applyProtection="1">
      <alignment horizontal="left" vertical="top" wrapText="1"/>
      <protection locked="0"/>
    </xf>
    <xf numFmtId="0" fontId="47" fillId="12" borderId="11" xfId="2" applyFont="1" applyFill="1" applyBorder="1" applyAlignment="1" applyProtection="1">
      <alignment horizontal="left" vertical="top" wrapText="1"/>
      <protection locked="0"/>
    </xf>
    <xf numFmtId="0" fontId="5" fillId="4" borderId="39"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40" xfId="0" applyFont="1" applyFill="1" applyBorder="1" applyAlignment="1">
      <alignment horizontal="left" vertical="center" wrapText="1"/>
    </xf>
    <xf numFmtId="14" fontId="7" fillId="0" borderId="0" xfId="0" applyNumberFormat="1" applyFont="1" applyBorder="1" applyAlignment="1">
      <alignment horizontal="center" wrapText="1"/>
    </xf>
    <xf numFmtId="0" fontId="7" fillId="0" borderId="0" xfId="0" applyFont="1" applyBorder="1" applyAlignment="1">
      <alignment horizontal="center" wrapText="1"/>
    </xf>
    <xf numFmtId="0" fontId="5" fillId="0" borderId="0" xfId="0" applyFont="1" applyBorder="1" applyAlignment="1">
      <alignment horizontal="left"/>
    </xf>
    <xf numFmtId="0" fontId="5" fillId="4" borderId="34"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17" borderId="0" xfId="0" applyFont="1" applyFill="1" applyBorder="1" applyAlignment="1">
      <alignment horizontal="left" vertical="center" wrapText="1"/>
    </xf>
    <xf numFmtId="0" fontId="5" fillId="17" borderId="0" xfId="0" applyFont="1" applyFill="1" applyBorder="1" applyAlignment="1">
      <alignment horizontal="left" vertical="center"/>
    </xf>
    <xf numFmtId="0" fontId="55" fillId="0" borderId="9" xfId="0" applyFont="1" applyBorder="1" applyAlignment="1">
      <alignment horizontal="left" vertical="center"/>
    </xf>
    <xf numFmtId="0" fontId="5" fillId="0" borderId="0" xfId="0" applyFont="1" applyFill="1" applyBorder="1" applyAlignment="1">
      <alignment horizontal="left"/>
    </xf>
    <xf numFmtId="0" fontId="5" fillId="8" borderId="6" xfId="0" applyFont="1" applyFill="1" applyBorder="1" applyAlignment="1" applyProtection="1">
      <alignment horizontal="left" vertical="center"/>
      <protection hidden="1"/>
    </xf>
    <xf numFmtId="0" fontId="5" fillId="8" borderId="15" xfId="0" applyFont="1" applyFill="1" applyBorder="1" applyAlignment="1" applyProtection="1">
      <alignment horizontal="left" vertical="center"/>
      <protection hidden="1"/>
    </xf>
    <xf numFmtId="0" fontId="5" fillId="8" borderId="4" xfId="0" applyFont="1" applyFill="1" applyBorder="1" applyAlignment="1" applyProtection="1">
      <alignment horizontal="left" vertical="center"/>
      <protection hidden="1"/>
    </xf>
    <xf numFmtId="0" fontId="5" fillId="8" borderId="7" xfId="0" applyFont="1" applyFill="1" applyBorder="1" applyAlignment="1" applyProtection="1">
      <alignment horizontal="left" vertical="center"/>
      <protection hidden="1"/>
    </xf>
    <xf numFmtId="0" fontId="8" fillId="0" borderId="56" xfId="0" applyFont="1" applyBorder="1" applyAlignment="1" applyProtection="1">
      <alignment horizontal="center" vertical="center" wrapText="1"/>
      <protection hidden="1"/>
    </xf>
    <xf numFmtId="0" fontId="8" fillId="0" borderId="57" xfId="0" applyFont="1" applyBorder="1" applyAlignment="1" applyProtection="1">
      <alignment horizontal="center" vertical="center" wrapText="1"/>
      <protection hidden="1"/>
    </xf>
    <xf numFmtId="164" fontId="9" fillId="4" borderId="48" xfId="0" applyNumberFormat="1" applyFont="1" applyFill="1" applyBorder="1" applyAlignment="1" applyProtection="1">
      <alignment horizontal="center" vertical="center" wrapText="1"/>
      <protection locked="0"/>
    </xf>
    <xf numFmtId="164" fontId="9" fillId="4" borderId="16" xfId="0" applyNumberFormat="1" applyFont="1" applyFill="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hidden="1"/>
    </xf>
    <xf numFmtId="0" fontId="63" fillId="18" borderId="1" xfId="0" applyFont="1" applyFill="1" applyBorder="1" applyAlignment="1">
      <alignment horizontal="left" vertical="top" wrapText="1"/>
    </xf>
    <xf numFmtId="14" fontId="7" fillId="0" borderId="0" xfId="0" applyNumberFormat="1" applyFont="1" applyFill="1" applyAlignment="1" applyProtection="1">
      <alignment horizontal="center"/>
      <protection hidden="1"/>
    </xf>
    <xf numFmtId="0" fontId="7" fillId="0" borderId="0" xfId="0" applyFont="1" applyFill="1" applyAlignment="1" applyProtection="1">
      <alignment horizontal="center"/>
      <protection hidden="1"/>
    </xf>
    <xf numFmtId="0" fontId="5" fillId="4" borderId="39" xfId="0" applyFont="1" applyFill="1" applyBorder="1" applyAlignment="1" applyProtection="1">
      <alignment horizontal="left" vertical="center" wrapText="1"/>
      <protection hidden="1"/>
    </xf>
    <xf numFmtId="0" fontId="5" fillId="4" borderId="34" xfId="0" applyFont="1" applyFill="1" applyBorder="1" applyAlignment="1" applyProtection="1">
      <alignment horizontal="left" vertical="center" wrapText="1"/>
      <protection hidden="1"/>
    </xf>
    <xf numFmtId="0" fontId="5" fillId="4" borderId="35" xfId="0" applyFont="1" applyFill="1" applyBorder="1" applyAlignment="1" applyProtection="1">
      <alignment horizontal="left" vertical="center" wrapText="1"/>
      <protection hidden="1"/>
    </xf>
    <xf numFmtId="0" fontId="5" fillId="4" borderId="41"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left" vertical="center" wrapText="1"/>
      <protection hidden="1"/>
    </xf>
    <xf numFmtId="0" fontId="5" fillId="4" borderId="31" xfId="0" applyFont="1" applyFill="1" applyBorder="1" applyAlignment="1" applyProtection="1">
      <alignment horizontal="left" vertical="center" wrapText="1"/>
      <protection hidden="1"/>
    </xf>
    <xf numFmtId="0" fontId="5" fillId="4" borderId="54" xfId="0" applyFont="1" applyFill="1" applyBorder="1" applyAlignment="1" applyProtection="1">
      <alignment horizontal="left" vertical="center" wrapText="1"/>
      <protection hidden="1"/>
    </xf>
    <xf numFmtId="0" fontId="5" fillId="4" borderId="14" xfId="0" applyFont="1" applyFill="1" applyBorder="1" applyAlignment="1" applyProtection="1">
      <alignment horizontal="left" vertical="center" wrapText="1"/>
      <protection hidden="1"/>
    </xf>
    <xf numFmtId="0" fontId="5" fillId="4" borderId="55" xfId="0" applyFont="1" applyFill="1" applyBorder="1" applyAlignment="1" applyProtection="1">
      <alignment horizontal="left" vertical="center" wrapText="1"/>
      <protection hidden="1"/>
    </xf>
    <xf numFmtId="0" fontId="8" fillId="4" borderId="15" xfId="0" applyFont="1" applyFill="1" applyBorder="1" applyAlignment="1" applyProtection="1">
      <alignment vertical="center" wrapText="1"/>
      <protection hidden="1"/>
    </xf>
    <xf numFmtId="0" fontId="8" fillId="4" borderId="33" xfId="0" applyFont="1" applyFill="1" applyBorder="1" applyAlignment="1" applyProtection="1">
      <alignment vertical="center" wrapText="1"/>
      <protection hidden="1"/>
    </xf>
    <xf numFmtId="0" fontId="8" fillId="4" borderId="15" xfId="0" applyFont="1" applyFill="1" applyBorder="1" applyAlignment="1" applyProtection="1">
      <alignment horizontal="center" vertical="center" wrapText="1"/>
      <protection hidden="1"/>
    </xf>
    <xf numFmtId="0" fontId="8" fillId="4" borderId="33"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left" vertical="center" wrapText="1" indent="1"/>
      <protection hidden="1"/>
    </xf>
    <xf numFmtId="0" fontId="8" fillId="4" borderId="36" xfId="0" applyFont="1" applyFill="1" applyBorder="1" applyAlignment="1" applyProtection="1">
      <alignment horizontal="left" vertical="center" wrapText="1" indent="1"/>
      <protection hidden="1"/>
    </xf>
    <xf numFmtId="0" fontId="8" fillId="4" borderId="33" xfId="0" applyFont="1" applyFill="1" applyBorder="1" applyAlignment="1" applyProtection="1">
      <alignment horizontal="left" vertical="center" wrapText="1" indent="1"/>
      <protection hidden="1"/>
    </xf>
    <xf numFmtId="0" fontId="8" fillId="4" borderId="38" xfId="0" applyFont="1" applyFill="1" applyBorder="1" applyAlignment="1" applyProtection="1">
      <alignment horizontal="left" vertical="center" wrapText="1" indent="1"/>
      <protection hidden="1"/>
    </xf>
    <xf numFmtId="0" fontId="5" fillId="8" borderId="56" xfId="0" applyFont="1" applyFill="1" applyBorder="1" applyAlignment="1" applyProtection="1">
      <alignment horizontal="center" vertical="center" wrapText="1"/>
      <protection hidden="1"/>
    </xf>
    <xf numFmtId="0" fontId="5" fillId="8" borderId="57" xfId="0" applyFont="1" applyFill="1" applyBorder="1" applyAlignment="1" applyProtection="1">
      <alignment horizontal="center" vertical="center" wrapText="1"/>
      <protection hidden="1"/>
    </xf>
    <xf numFmtId="0" fontId="5" fillId="8" borderId="32" xfId="0" applyFont="1" applyFill="1" applyBorder="1" applyAlignment="1" applyProtection="1">
      <alignment horizontal="center" vertical="center" wrapText="1"/>
      <protection hidden="1"/>
    </xf>
    <xf numFmtId="0" fontId="5" fillId="6" borderId="48" xfId="0" applyFont="1" applyFill="1" applyBorder="1" applyAlignment="1" applyProtection="1">
      <alignment horizontal="center" vertical="center"/>
      <protection locked="0" hidden="1"/>
    </xf>
    <xf numFmtId="0" fontId="5" fillId="6" borderId="57" xfId="0" applyFont="1" applyFill="1" applyBorder="1" applyAlignment="1" applyProtection="1">
      <alignment horizontal="center" vertical="center"/>
      <protection locked="0" hidden="1"/>
    </xf>
    <xf numFmtId="0" fontId="5" fillId="6" borderId="16" xfId="0" applyFont="1" applyFill="1" applyBorder="1" applyAlignment="1" applyProtection="1">
      <alignment horizontal="center" vertical="center"/>
      <protection locked="0" hidden="1"/>
    </xf>
    <xf numFmtId="0" fontId="13" fillId="4" borderId="47" xfId="0" applyFont="1" applyFill="1" applyBorder="1" applyAlignment="1" applyProtection="1">
      <alignment horizontal="center" vertical="center" wrapText="1"/>
      <protection hidden="1"/>
    </xf>
    <xf numFmtId="0" fontId="13" fillId="4" borderId="51" xfId="0" applyFont="1" applyFill="1" applyBorder="1" applyAlignment="1" applyProtection="1">
      <alignment horizontal="center" vertical="center" wrapText="1"/>
      <protection hidden="1"/>
    </xf>
    <xf numFmtId="0" fontId="5" fillId="0" borderId="41" xfId="0" applyFont="1" applyBorder="1" applyAlignment="1" applyProtection="1">
      <alignment horizontal="center" vertical="center"/>
      <protection hidden="1"/>
    </xf>
    <xf numFmtId="0" fontId="9" fillId="4" borderId="57" xfId="0" applyFont="1" applyFill="1" applyBorder="1" applyAlignment="1" applyProtection="1">
      <alignment horizontal="left" vertical="center"/>
      <protection hidden="1"/>
    </xf>
    <xf numFmtId="0" fontId="9" fillId="4" borderId="32" xfId="0" applyFont="1" applyFill="1" applyBorder="1" applyAlignment="1" applyProtection="1">
      <alignment horizontal="left" vertical="center"/>
      <protection hidden="1"/>
    </xf>
    <xf numFmtId="0" fontId="19" fillId="16" borderId="2" xfId="0" applyFont="1" applyFill="1" applyBorder="1" applyAlignment="1" applyProtection="1">
      <alignment horizontal="left" vertical="top" wrapText="1"/>
      <protection hidden="1"/>
    </xf>
    <xf numFmtId="0" fontId="19" fillId="16" borderId="4" xfId="0" applyFont="1" applyFill="1" applyBorder="1" applyAlignment="1" applyProtection="1">
      <alignment horizontal="left" vertical="top" wrapText="1"/>
      <protection hidden="1"/>
    </xf>
    <xf numFmtId="0" fontId="19" fillId="16" borderId="5" xfId="0" applyFont="1" applyFill="1" applyBorder="1" applyAlignment="1" applyProtection="1">
      <alignment horizontal="left" vertical="top" wrapText="1"/>
      <protection hidden="1"/>
    </xf>
    <xf numFmtId="0" fontId="9" fillId="4" borderId="57" xfId="0" applyFont="1" applyFill="1" applyBorder="1" applyAlignment="1" applyProtection="1">
      <alignment horizontal="right" vertical="center"/>
      <protection hidden="1"/>
    </xf>
    <xf numFmtId="0" fontId="14" fillId="4" borderId="57"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5" fillId="8" borderId="24" xfId="0" applyFont="1" applyFill="1" applyBorder="1" applyAlignment="1" applyProtection="1">
      <alignment vertical="center" wrapText="1"/>
      <protection hidden="1"/>
    </xf>
    <xf numFmtId="0" fontId="5" fillId="0" borderId="51" xfId="0" applyFont="1" applyBorder="1" applyAlignment="1" applyProtection="1">
      <alignment vertical="center" wrapText="1"/>
      <protection hidden="1"/>
    </xf>
    <xf numFmtId="0" fontId="5" fillId="0" borderId="25" xfId="0" applyFont="1" applyBorder="1" applyAlignment="1" applyProtection="1">
      <alignment vertical="center" wrapText="1"/>
      <protection hidden="1"/>
    </xf>
    <xf numFmtId="0" fontId="5" fillId="8" borderId="26" xfId="0" applyFont="1" applyFill="1" applyBorder="1" applyAlignment="1" applyProtection="1">
      <alignment horizontal="center" vertical="center" wrapText="1"/>
      <protection hidden="1"/>
    </xf>
    <xf numFmtId="164" fontId="9" fillId="4" borderId="20" xfId="1" applyNumberFormat="1" applyFont="1" applyFill="1" applyBorder="1" applyAlignment="1" applyProtection="1">
      <alignment horizontal="center" vertical="center"/>
      <protection locked="0"/>
    </xf>
    <xf numFmtId="164" fontId="9" fillId="4" borderId="27" xfId="1"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hidden="1"/>
    </xf>
    <xf numFmtId="0" fontId="20" fillId="0" borderId="9" xfId="0" applyFont="1" applyBorder="1" applyAlignment="1" applyProtection="1">
      <alignment horizontal="left" vertical="center"/>
      <protection hidden="1"/>
    </xf>
    <xf numFmtId="0" fontId="41" fillId="0" borderId="0" xfId="0" applyFont="1" applyAlignment="1">
      <alignment horizontal="left" vertical="center" wrapText="1"/>
    </xf>
    <xf numFmtId="0" fontId="5" fillId="0" borderId="10" xfId="0" applyFont="1" applyBorder="1" applyAlignment="1">
      <alignment horizontal="right"/>
    </xf>
    <xf numFmtId="0" fontId="5" fillId="0" borderId="14" xfId="0" applyFont="1" applyBorder="1" applyAlignment="1">
      <alignment horizontal="right"/>
    </xf>
    <xf numFmtId="0" fontId="5" fillId="0" borderId="11" xfId="0" applyFont="1" applyBorder="1" applyAlignment="1">
      <alignment horizontal="right"/>
    </xf>
    <xf numFmtId="0" fontId="8" fillId="0" borderId="51" xfId="0" applyFont="1" applyBorder="1" applyAlignment="1">
      <alignment horizontal="left" vertical="center"/>
    </xf>
    <xf numFmtId="0" fontId="8" fillId="0" borderId="27" xfId="0" applyFont="1" applyBorder="1" applyAlignment="1">
      <alignment horizontal="left" vertical="center"/>
    </xf>
    <xf numFmtId="0" fontId="5" fillId="0" borderId="47"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12" borderId="0" xfId="0" applyFont="1" applyFill="1" applyBorder="1" applyAlignment="1">
      <alignment horizontal="left" vertical="center" wrapText="1"/>
    </xf>
    <xf numFmtId="0" fontId="8" fillId="17" borderId="0" xfId="0" applyFont="1" applyFill="1" applyBorder="1" applyAlignment="1" applyProtection="1">
      <alignment horizontal="left" vertical="top" wrapText="1"/>
      <protection hidden="1"/>
    </xf>
    <xf numFmtId="0" fontId="5" fillId="0" borderId="0" xfId="0" applyFont="1" applyBorder="1" applyAlignment="1">
      <alignment horizontal="right"/>
    </xf>
    <xf numFmtId="0" fontId="24" fillId="0" borderId="0" xfId="0" applyFont="1" applyBorder="1" applyAlignment="1">
      <alignment horizontal="left" vertical="top" wrapText="1"/>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46" fillId="0" borderId="0" xfId="0" applyFont="1" applyAlignment="1">
      <alignment horizontal="center" vertical="center"/>
    </xf>
    <xf numFmtId="0" fontId="8" fillId="12" borderId="2"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14" xfId="0" applyFont="1" applyBorder="1" applyAlignment="1">
      <alignment horizontal="left"/>
    </xf>
    <xf numFmtId="0" fontId="5" fillId="0" borderId="11" xfId="0" applyFont="1" applyBorder="1" applyAlignment="1">
      <alignment horizontal="left"/>
    </xf>
    <xf numFmtId="0" fontId="58" fillId="0" borderId="0" xfId="0" applyFont="1" applyAlignment="1">
      <alignment horizontal="left" vertical="top" wrapText="1"/>
    </xf>
    <xf numFmtId="0" fontId="40" fillId="0" borderId="0" xfId="0" applyFont="1" applyAlignment="1">
      <alignment horizontal="left" vertical="top" wrapText="1"/>
    </xf>
    <xf numFmtId="0" fontId="14" fillId="0" borderId="33" xfId="0" applyFont="1" applyBorder="1" applyAlignment="1">
      <alignment horizontal="left" wrapText="1"/>
    </xf>
    <xf numFmtId="0" fontId="9" fillId="8" borderId="46" xfId="0" applyFont="1" applyFill="1" applyBorder="1" applyAlignment="1">
      <alignment horizontal="center" vertical="center" wrapText="1"/>
    </xf>
    <xf numFmtId="0" fontId="6" fillId="0" borderId="0" xfId="0" applyFont="1" applyAlignment="1">
      <alignment horizontal="left" vertical="center"/>
    </xf>
    <xf numFmtId="0" fontId="5" fillId="0" borderId="15" xfId="0" applyFont="1" applyBorder="1" applyAlignment="1">
      <alignment horizontal="right" vertical="top" wrapText="1"/>
    </xf>
    <xf numFmtId="0" fontId="5" fillId="0" borderId="4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4" xfId="0" applyFont="1" applyBorder="1" applyAlignment="1">
      <alignment horizontal="right" vertical="center" wrapText="1"/>
    </xf>
    <xf numFmtId="0" fontId="5" fillId="12" borderId="14" xfId="0" applyFont="1" applyFill="1" applyBorder="1" applyAlignment="1">
      <alignment horizontal="left" vertical="center" wrapText="1"/>
    </xf>
    <xf numFmtId="0" fontId="4" fillId="17" borderId="0" xfId="2" applyFill="1" applyBorder="1" applyAlignment="1" applyProtection="1">
      <alignment horizontal="left" vertical="center"/>
    </xf>
    <xf numFmtId="0" fontId="47" fillId="12" borderId="0" xfId="2" applyFont="1" applyFill="1" applyBorder="1" applyAlignment="1" applyProtection="1">
      <alignment horizontal="center" vertical="center"/>
      <protection locked="0"/>
    </xf>
    <xf numFmtId="0" fontId="47" fillId="12" borderId="9" xfId="2" applyFont="1" applyFill="1" applyBorder="1" applyAlignment="1" applyProtection="1">
      <alignment horizontal="center" vertical="center"/>
      <protection locked="0"/>
    </xf>
    <xf numFmtId="0" fontId="5" fillId="12" borderId="6" xfId="0" applyFont="1" applyFill="1" applyBorder="1" applyAlignment="1">
      <alignment horizontal="left" vertical="center"/>
    </xf>
    <xf numFmtId="0" fontId="5" fillId="12" borderId="15" xfId="0" applyFont="1" applyFill="1" applyBorder="1" applyAlignment="1">
      <alignment horizontal="left" vertical="center"/>
    </xf>
    <xf numFmtId="0" fontId="5" fillId="12" borderId="7" xfId="0" applyFont="1" applyFill="1" applyBorder="1" applyAlignment="1">
      <alignment horizontal="left" vertical="center"/>
    </xf>
    <xf numFmtId="0" fontId="5" fillId="0" borderId="4" xfId="0" applyFont="1" applyBorder="1" applyAlignment="1">
      <alignment horizontal="left"/>
    </xf>
    <xf numFmtId="0" fontId="9" fillId="0" borderId="2" xfId="0" applyFont="1" applyBorder="1" applyAlignment="1" applyProtection="1">
      <alignment horizontal="right"/>
      <protection hidden="1"/>
    </xf>
    <xf numFmtId="0" fontId="9" fillId="0" borderId="4" xfId="0" applyFont="1" applyBorder="1" applyAlignment="1" applyProtection="1">
      <alignment horizontal="right"/>
      <protection hidden="1"/>
    </xf>
    <xf numFmtId="0" fontId="9" fillId="0" borderId="5" xfId="0" applyFont="1" applyBorder="1" applyAlignment="1" applyProtection="1">
      <alignment horizontal="right"/>
      <protection hidden="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5" xfId="0" applyFont="1" applyFill="1" applyBorder="1" applyAlignment="1">
      <alignment horizontal="left" vertical="top" wrapText="1"/>
    </xf>
    <xf numFmtId="0" fontId="6"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30" fillId="0" borderId="0" xfId="0" applyFont="1" applyAlignment="1">
      <alignment horizontal="center"/>
    </xf>
    <xf numFmtId="0" fontId="0" fillId="0" borderId="9" xfId="0" applyBorder="1" applyAlignment="1">
      <alignment horizontal="center"/>
    </xf>
    <xf numFmtId="0" fontId="30" fillId="0" borderId="6" xfId="0" applyFont="1" applyBorder="1" applyAlignment="1">
      <alignment horizontal="left"/>
    </xf>
    <xf numFmtId="0" fontId="30" fillId="0" borderId="15" xfId="0" applyFont="1" applyBorder="1" applyAlignment="1">
      <alignment horizontal="left"/>
    </xf>
    <xf numFmtId="0" fontId="30" fillId="0" borderId="7" xfId="0" applyFont="1" applyBorder="1" applyAlignment="1">
      <alignment horizontal="left"/>
    </xf>
    <xf numFmtId="0" fontId="8" fillId="17" borderId="0" xfId="0" applyFont="1" applyFill="1" applyAlignment="1" applyProtection="1">
      <alignment horizontal="left" vertical="top" wrapText="1"/>
      <protection hidden="1"/>
    </xf>
    <xf numFmtId="0" fontId="55" fillId="0" borderId="0" xfId="0" applyFont="1" applyAlignment="1" applyProtection="1">
      <alignment horizontal="left"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protection locked="0"/>
    </xf>
    <xf numFmtId="14" fontId="7"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5"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2007">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ont>
        <color theme="0" tint="-0.34998626667073579"/>
      </font>
    </dxf>
    <dxf>
      <fill>
        <patternFill>
          <bgColor rgb="FFEBF1DE"/>
        </patternFill>
      </fill>
    </dxf>
    <dxf>
      <font>
        <color theme="1"/>
      </font>
      <fill>
        <patternFill>
          <bgColor rgb="FFE3B5A2"/>
        </patternFill>
      </fill>
    </dxf>
    <dxf>
      <fill>
        <patternFill>
          <bgColor rgb="FFE3B5A2"/>
        </patternFill>
      </fill>
    </dxf>
    <dxf>
      <fill>
        <patternFill>
          <bgColor rgb="FFEBF1DE"/>
        </patternFill>
      </fill>
    </dxf>
    <dxf>
      <font>
        <color theme="0"/>
      </font>
    </dxf>
    <dxf>
      <font>
        <color theme="0"/>
      </font>
    </dxf>
    <dxf>
      <font>
        <color rgb="FFFF0000"/>
      </font>
    </dxf>
    <dxf>
      <font>
        <color theme="0"/>
      </font>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3B5A2"/>
        </patternFill>
      </fill>
    </dxf>
    <dxf>
      <font>
        <color theme="0" tint="-0.34998626667073579"/>
      </font>
    </dxf>
    <dxf>
      <font>
        <b val="0"/>
        <i val="0"/>
        <strike val="0"/>
        <u val="none"/>
        <color rgb="FFFFFFFF"/>
      </font>
      <fill>
        <patternFill>
          <fgColor rgb="FFFFFFFF"/>
          <bgColor rgb="FFFFFFFF"/>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border>
        <left/>
        <right/>
        <top/>
        <bottom/>
        <vertical/>
        <horizontal/>
      </border>
    </dxf>
    <dxf>
      <font>
        <color theme="0"/>
      </font>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ill>
        <patternFill>
          <bgColor rgb="FFEBF1DE"/>
        </patternFill>
      </fill>
    </dxf>
    <dxf>
      <fill>
        <patternFill>
          <bgColor rgb="FFE3B5A2"/>
        </patternFill>
      </fill>
    </dxf>
    <dxf>
      <fill>
        <patternFill>
          <bgColor rgb="FFEBF1DE"/>
        </patternFill>
      </fill>
    </dxf>
    <dxf>
      <fill>
        <patternFill>
          <bgColor rgb="FFE3B5A2"/>
        </patternFill>
      </fill>
    </dxf>
    <dxf>
      <font>
        <color theme="0"/>
      </font>
    </dxf>
    <dxf>
      <font>
        <color rgb="FFFF0000"/>
      </font>
      <fill>
        <patternFill patternType="none">
          <bgColor auto="1"/>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3B5A2"/>
        </patternFill>
      </fill>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ill>
        <patternFill>
          <bgColor rgb="FFEBF1DE"/>
        </patternFill>
      </fill>
    </dxf>
    <dxf>
      <font>
        <color theme="0" tint="-0.34998626667073579"/>
      </font>
    </dxf>
    <dxf>
      <fill>
        <patternFill>
          <bgColor rgb="FFE3B5A2"/>
        </patternFill>
      </fill>
    </dxf>
    <dxf>
      <fill>
        <patternFill>
          <bgColor rgb="FFE3B5A2"/>
        </patternFill>
      </fill>
    </dxf>
    <dxf>
      <font>
        <color theme="0" tint="-0.34998626667073579"/>
      </font>
    </dxf>
    <dxf>
      <font>
        <color theme="0" tint="-0.34998626667073579"/>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ont>
        <u val="none"/>
        <color theme="0"/>
      </font>
      <fill>
        <patternFill>
          <bgColor theme="0"/>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BF1DE"/>
        </patternFill>
      </fill>
    </dxf>
    <dxf>
      <font>
        <color theme="0" tint="-0.34998626667073579"/>
      </font>
    </dxf>
    <dxf>
      <fill>
        <patternFill>
          <bgColor rgb="FFE3B5A2"/>
        </patternFill>
      </fill>
    </dxf>
    <dxf>
      <fill>
        <patternFill>
          <bgColor rgb="FFEBF1DE"/>
        </patternFill>
      </fill>
    </dxf>
    <dxf>
      <fill>
        <patternFill>
          <bgColor rgb="FFE3B5A2"/>
        </patternFill>
      </fill>
    </dxf>
    <dxf>
      <font>
        <color theme="0" tint="-0.34998626667073579"/>
      </font>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font>
      <fill>
        <patternFill>
          <fgColor theme="0"/>
          <bgColor theme="0"/>
        </patternFill>
      </fill>
      <border>
        <left/>
        <right/>
        <top/>
        <bottom/>
        <vertical/>
        <horizontal/>
      </border>
    </dxf>
    <dxf>
      <fill>
        <patternFill>
          <bgColor rgb="FFEBF1DE"/>
        </patternFill>
      </fill>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ont>
        <color rgb="FFFF0000"/>
      </font>
      <fill>
        <patternFill patternType="none">
          <bgColor auto="1"/>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3B5A2"/>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ont>
        <u val="none"/>
        <color theme="0"/>
      </font>
      <fill>
        <patternFill>
          <bgColor theme="0"/>
        </patternFill>
      </fill>
    </dxf>
    <dxf>
      <fill>
        <patternFill>
          <bgColor rgb="FFEBF1DE"/>
        </patternFill>
      </fill>
    </dxf>
    <dxf>
      <fill>
        <patternFill>
          <bgColor rgb="FFEBF1DE"/>
        </patternFill>
      </fill>
    </dxf>
    <dxf>
      <fill>
        <patternFill>
          <bgColor rgb="FFE3B5A2"/>
        </patternFill>
      </fill>
    </dxf>
    <dxf>
      <fill>
        <patternFill patternType="lightDown">
          <fgColor theme="0" tint="-0.14996795556505021"/>
        </patternFill>
      </fill>
    </dxf>
    <dxf>
      <fill>
        <patternFill patternType="solid">
          <bgColor auto="1"/>
        </patternFill>
      </fill>
    </dxf>
    <dxf>
      <fill>
        <patternFill>
          <bgColor rgb="FFE3B5A2"/>
        </patternFill>
      </fill>
    </dxf>
    <dxf>
      <fill>
        <patternFill patternType="lightDown">
          <fgColor theme="0" tint="-0.14996795556505021"/>
        </patternFill>
      </fill>
    </dxf>
    <dxf>
      <fill>
        <patternFill patternType="solid">
          <bgColor auto="1"/>
        </patternFill>
      </fill>
    </dxf>
    <dxf>
      <fill>
        <patternFill>
          <bgColor rgb="FFE3B5A2"/>
        </patternFill>
      </fill>
    </dxf>
    <dxf>
      <fill>
        <patternFill patternType="lightDown">
          <fgColor theme="0" tint="-0.14996795556505021"/>
        </patternFill>
      </fill>
    </dxf>
    <dxf>
      <fill>
        <patternFill patternType="solid">
          <bgColor auto="1"/>
        </patternFill>
      </fill>
    </dxf>
    <dxf>
      <fill>
        <patternFill>
          <bgColor rgb="FFE3B5A2"/>
        </patternFill>
      </fill>
    </dxf>
    <dxf>
      <fill>
        <patternFill patternType="lightDown">
          <fgColor theme="0" tint="-0.14996795556505021"/>
        </patternFill>
      </fill>
    </dxf>
    <dxf>
      <fill>
        <patternFill patternType="solid">
          <bgColor auto="1"/>
        </patternFill>
      </fill>
    </dxf>
    <dxf>
      <fill>
        <patternFill>
          <bgColor rgb="FFE3B5A2"/>
        </patternFill>
      </fill>
    </dxf>
    <dxf>
      <fill>
        <patternFill patternType="lightDown">
          <fgColor theme="0" tint="-0.14996795556505021"/>
        </patternFill>
      </fill>
    </dxf>
    <dxf>
      <fill>
        <patternFill patternType="solid">
          <bgColor auto="1"/>
        </patternFill>
      </fill>
    </dxf>
    <dxf>
      <fill>
        <patternFill>
          <bgColor rgb="FFE3B5A2"/>
        </patternFill>
      </fill>
    </dxf>
    <dxf>
      <fill>
        <patternFill patternType="lightDown">
          <fgColor theme="0" tint="-0.14996795556505021"/>
        </patternFill>
      </fill>
    </dxf>
    <dxf>
      <fill>
        <patternFill patternType="solid">
          <bgColor auto="1"/>
        </patternFill>
      </fill>
    </dxf>
    <dxf>
      <fill>
        <patternFill>
          <bgColor rgb="FFE3B5A2"/>
        </patternFill>
      </fill>
    </dxf>
    <dxf>
      <fill>
        <patternFill patternType="lightDown">
          <fgColor theme="0" tint="-0.14996795556505021"/>
        </patternFill>
      </fill>
    </dxf>
    <dxf>
      <fill>
        <patternFill patternType="solid">
          <bgColor auto="1"/>
        </patternFill>
      </fill>
    </dxf>
    <dxf>
      <fill>
        <patternFill>
          <bgColor rgb="FFE3B5A2"/>
        </patternFill>
      </fill>
    </dxf>
    <dxf>
      <fill>
        <patternFill patternType="lightDown">
          <fgColor theme="0" tint="-0.14996795556505021"/>
        </patternFill>
      </fill>
    </dxf>
    <dxf>
      <fill>
        <patternFill patternType="solid">
          <bgColor auto="1"/>
        </patternFill>
      </fill>
    </dxf>
    <dxf>
      <font>
        <strike val="0"/>
        <color theme="0"/>
      </font>
      <fill>
        <patternFill patternType="solid">
          <fgColor theme="0"/>
          <bgColor theme="0"/>
        </patternFill>
      </fill>
      <border>
        <left/>
        <right/>
        <top/>
        <bottom/>
        <vertical/>
        <horizontal/>
      </border>
    </dxf>
    <dxf>
      <font>
        <color theme="0"/>
      </font>
    </dxf>
    <dxf>
      <font>
        <color theme="0"/>
      </font>
    </dxf>
    <dxf>
      <fill>
        <patternFill>
          <bgColor rgb="FF92D05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font>
      <fill>
        <patternFill>
          <bgColor theme="0"/>
        </patternFill>
      </fill>
      <border>
        <left/>
        <right/>
        <top/>
        <bottom/>
        <vertical/>
        <horizontal/>
      </border>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patternType="lightUp"/>
      </fill>
    </dxf>
    <dxf>
      <fill>
        <patternFill>
          <bgColor rgb="FFEBF1DE"/>
        </patternFill>
      </fill>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border>
        <left/>
        <right/>
        <top/>
        <bottom/>
        <vertical/>
        <horizontal/>
      </border>
    </dxf>
    <dxf>
      <font>
        <color theme="0"/>
      </font>
      <fill>
        <patternFill>
          <bgColor theme="0"/>
        </patternFill>
      </fill>
      <border>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ill>
        <patternFill>
          <bgColor rgb="FFEBF1DE"/>
        </patternFill>
      </fill>
    </dxf>
    <dxf>
      <font>
        <color theme="0"/>
      </font>
      <fill>
        <patternFill>
          <bgColor theme="0"/>
        </patternFill>
      </fill>
      <border>
        <vertical/>
        <horizontal/>
      </border>
    </dxf>
    <dxf>
      <border>
        <left/>
        <right/>
        <top/>
        <bottom/>
        <vertical/>
        <horizontal/>
      </border>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ont>
        <color theme="0" tint="-0.499984740745262"/>
      </font>
    </dxf>
    <dxf>
      <fill>
        <patternFill>
          <bgColor rgb="FFEBF1DE"/>
        </patternFill>
      </fill>
    </dxf>
    <dxf>
      <fill>
        <patternFill>
          <bgColor rgb="FFEBF1DE"/>
        </patternFill>
      </fill>
    </dxf>
    <dxf>
      <font>
        <color theme="0" tint="-0.499984740745262"/>
      </font>
    </dxf>
    <dxf>
      <font>
        <color theme="0" tint="-0.499984740745262"/>
      </font>
    </dxf>
    <dxf>
      <fill>
        <patternFill patternType="lightUp"/>
      </fill>
    </dxf>
    <dxf>
      <fill>
        <patternFill>
          <bgColor rgb="FFE3B5A2"/>
        </patternFill>
      </fill>
    </dxf>
    <dxf>
      <fill>
        <patternFill>
          <bgColor rgb="FFE3B5A2"/>
        </patternFill>
      </fill>
    </dxf>
    <dxf>
      <fill>
        <patternFill>
          <bgColor rgb="FFE3B5A2"/>
        </patternFill>
      </fill>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1"/>
      </font>
      <fill>
        <patternFill>
          <bgColor rgb="FFEBF1DE"/>
        </patternFill>
      </fill>
    </dxf>
    <dxf>
      <fill>
        <patternFill patternType="solid">
          <fgColor rgb="FFEBF1DE"/>
          <bgColor theme="6" tint="0.79998168889431442"/>
        </patternFill>
      </fill>
    </dxf>
    <dxf>
      <fill>
        <patternFill patternType="solid">
          <fgColor rgb="FFEBF1DE"/>
          <bgColor theme="6" tint="0.79998168889431442"/>
        </patternFill>
      </fill>
    </dxf>
    <dxf>
      <fill>
        <patternFill patternType="solid">
          <fgColor rgb="FFEBF1DE"/>
          <bgColor theme="6" tint="0.7999816888943144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ont>
        <color auto="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3B5A2"/>
        </patternFill>
      </fill>
    </dxf>
    <dxf>
      <font>
        <color theme="1"/>
      </font>
      <fill>
        <patternFill>
          <bgColor rgb="FFEBF1DE"/>
        </patternFill>
      </fill>
    </dxf>
    <dxf>
      <fill>
        <patternFill patternType="solid">
          <fgColor rgb="FFEBF1DE"/>
          <bgColor theme="6" tint="0.79998168889431442"/>
        </patternFill>
      </fill>
    </dxf>
    <dxf>
      <fill>
        <patternFill patternType="solid">
          <fgColor rgb="FFEBF1DE"/>
          <bgColor theme="6" tint="0.79998168889431442"/>
        </patternFill>
      </fill>
    </dxf>
    <dxf>
      <fill>
        <patternFill>
          <bgColor rgb="FFE3B5A2"/>
        </patternFill>
      </fill>
    </dxf>
    <dxf>
      <fill>
        <patternFill>
          <bgColor rgb="FFEBF1DE"/>
        </patternFill>
      </fill>
    </dxf>
    <dxf>
      <fill>
        <patternFill patternType="solid">
          <fgColor rgb="FFEBF1DE"/>
          <bgColor theme="6" tint="0.7999816888943144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BF1DE"/>
        </patternFill>
      </fill>
    </dxf>
    <dxf>
      <fill>
        <patternFill patternType="lightDown"/>
      </fill>
    </dxf>
    <dxf>
      <fill>
        <patternFill patternType="lightDown"/>
      </fill>
    </dxf>
    <dxf>
      <fill>
        <patternFill patternType="lightDown"/>
      </fill>
    </dxf>
    <dxf>
      <fill>
        <patternFill patternType="lightDown"/>
      </fill>
    </dxf>
    <dxf>
      <fill>
        <patternFill>
          <bgColor rgb="FFE3B5A2"/>
        </patternFill>
      </fill>
    </dxf>
    <dxf>
      <font>
        <color theme="1"/>
      </font>
      <fill>
        <patternFill>
          <bgColor rgb="FFEBF1DE"/>
        </patternFill>
      </fill>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ill>
        <patternFill>
          <bgColor rgb="FF92D05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E3B5A2"/>
        </patternFill>
      </fill>
    </dxf>
    <dxf>
      <fill>
        <patternFill>
          <bgColor rgb="FFE3B5A2"/>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DCE6F0"/>
        </patternFill>
      </fill>
      <border>
        <left style="thin">
          <color auto="1"/>
        </left>
        <right style="thin">
          <color auto="1"/>
        </right>
        <top style="thin">
          <color auto="1"/>
        </top>
        <bottom style="thin">
          <color auto="1"/>
        </bottom>
        <vertical/>
        <horizontal/>
      </border>
    </dxf>
    <dxf>
      <fill>
        <patternFill>
          <bgColor rgb="FFEBF1DE"/>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3B5A2"/>
        </patternFill>
      </fill>
    </dxf>
    <dxf>
      <alignment horizontal="general" vertical="center" textRotation="0" wrapText="1" indent="0" justifyLastLine="0" shrinkToFit="0" readingOrder="0"/>
      <border diagonalUp="0" diagonalDown="0">
        <left style="medium">
          <color indexed="64"/>
        </left>
        <right style="medium">
          <color indexed="64"/>
        </right>
        <top/>
        <bottom style="medium">
          <color indexed="64"/>
        </bottom>
        <vertical/>
        <horizontal/>
      </border>
    </dxf>
    <dxf>
      <border outline="0">
        <bottom style="medium">
          <color indexed="64"/>
        </bottom>
      </border>
    </dxf>
    <dxf>
      <alignment horizontal="general" vertical="center" textRotation="0" wrapText="1" indent="0" justifyLastLine="0" shrinkToFit="0" readingOrder="0"/>
    </dxf>
    <dxf>
      <font>
        <b val="0"/>
        <i val="0"/>
        <strike val="0"/>
        <condense val="0"/>
        <extend val="0"/>
        <outline val="0"/>
        <shadow val="0"/>
        <u val="none"/>
        <vertAlign val="baseline"/>
        <sz val="13"/>
        <color theme="1"/>
        <name val="Calibri"/>
        <scheme val="minor"/>
      </font>
      <fill>
        <patternFill patternType="solid">
          <fgColor indexed="64"/>
          <bgColor theme="8"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7" tint="-0.249977111117893"/>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vertical/>
        <horizontal/>
      </border>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style="medium">
          <color indexed="64"/>
        </left>
        <right/>
        <top style="thin">
          <color indexed="64"/>
        </top>
        <bottom/>
        <vertical/>
        <horizontal/>
      </border>
      <protection locked="0" hidden="0"/>
    </dxf>
    <dxf>
      <border outline="0">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vertical/>
        <horizontal/>
      </border>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border diagonalUp="0" diagonalDown="0">
        <left style="medium">
          <color indexed="64"/>
        </left>
        <right/>
        <top style="thin">
          <color indexed="64"/>
        </top>
        <bottom style="thin">
          <color indexed="64"/>
        </bottom>
        <vertical/>
        <horizontal/>
      </border>
      <protection locked="0" hidden="0"/>
    </dxf>
    <dxf>
      <border outline="0">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s>
  <tableStyles count="0" defaultTableStyle="TableStyleMedium2" defaultPivotStyle="PivotStyleLight16"/>
  <colors>
    <mruColors>
      <color rgb="FFE3B5A2"/>
      <color rgb="FFEBF1DE"/>
      <color rgb="FFEBFFFF"/>
      <color rgb="FFE3FFFF"/>
      <color rgb="FFFCF2F7"/>
      <color rgb="FFDCE6F0"/>
      <color rgb="FF008540"/>
      <color rgb="FFFBDED2"/>
      <color rgb="FFFCC2B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fmlaLink="menu!B57" lockText="1" noThreeD="1"/>
</file>

<file path=xl/ctrlProps/ctrlProp10.xml><?xml version="1.0" encoding="utf-8"?>
<formControlPr xmlns="http://schemas.microsoft.com/office/spreadsheetml/2009/9/main" objectType="CheckBox" fmlaLink="menu!B51" lockText="1" noThreeD="1"/>
</file>

<file path=xl/ctrlProps/ctrlProp11.xml><?xml version="1.0" encoding="utf-8"?>
<formControlPr xmlns="http://schemas.microsoft.com/office/spreadsheetml/2009/9/main" objectType="CheckBox" fmlaLink="menu!B51" lockText="1" noThreeD="1"/>
</file>

<file path=xl/ctrlProps/ctrlProp12.xml><?xml version="1.0" encoding="utf-8"?>
<formControlPr xmlns="http://schemas.microsoft.com/office/spreadsheetml/2009/9/main" objectType="CheckBox" fmlaLink="menu!B48" lockText="1" noThreeD="1"/>
</file>

<file path=xl/ctrlProps/ctrlProp13.xml><?xml version="1.0" encoding="utf-8"?>
<formControlPr xmlns="http://schemas.microsoft.com/office/spreadsheetml/2009/9/main" objectType="CheckBox" checked="Checked" fmlaLink="menu!U7" lockText="1" noThreeD="1"/>
</file>

<file path=xl/ctrlProps/ctrlProp14.xml><?xml version="1.0" encoding="utf-8"?>
<formControlPr xmlns="http://schemas.microsoft.com/office/spreadsheetml/2009/9/main" objectType="CheckBox" fmlaLink="menu!B52" lockText="1" noThreeD="1"/>
</file>

<file path=xl/ctrlProps/ctrlProp15.xml><?xml version="1.0" encoding="utf-8"?>
<formControlPr xmlns="http://schemas.microsoft.com/office/spreadsheetml/2009/9/main" objectType="CheckBox" fmlaLink="menu!B42" lockText="1" noThreeD="1"/>
</file>

<file path=xl/ctrlProps/ctrlProp16.xml><?xml version="1.0" encoding="utf-8"?>
<formControlPr xmlns="http://schemas.microsoft.com/office/spreadsheetml/2009/9/main" objectType="Radio" firstButton="1" fmlaLink="menu!$H$4"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menu!A6" lockText="1" noThreeD="1"/>
</file>

<file path=xl/ctrlProps/ctrlProp2.xml><?xml version="1.0" encoding="utf-8"?>
<formControlPr xmlns="http://schemas.microsoft.com/office/spreadsheetml/2009/9/main" objectType="CheckBox" fmlaLink="menu!B57" lockText="1" noThreeD="1"/>
</file>

<file path=xl/ctrlProps/ctrlProp20.xml><?xml version="1.0" encoding="utf-8"?>
<formControlPr xmlns="http://schemas.microsoft.com/office/spreadsheetml/2009/9/main" objectType="CheckBox" fmlaLink="menu!B51" lockText="1" noThreeD="1"/>
</file>

<file path=xl/ctrlProps/ctrlProp21.xml><?xml version="1.0" encoding="utf-8"?>
<formControlPr xmlns="http://schemas.microsoft.com/office/spreadsheetml/2009/9/main" objectType="CheckBox" fmlaLink="menu!B56" lockText="1" noThreeD="1"/>
</file>

<file path=xl/ctrlProps/ctrlProp22.xml><?xml version="1.0" encoding="utf-8"?>
<formControlPr xmlns="http://schemas.microsoft.com/office/spreadsheetml/2009/9/main" objectType="CheckBox" checked="Checked" fmlaLink="menu!U8" lockText="1" noThreeD="1"/>
</file>

<file path=xl/ctrlProps/ctrlProp3.xml><?xml version="1.0" encoding="utf-8"?>
<formControlPr xmlns="http://schemas.microsoft.com/office/spreadsheetml/2009/9/main" objectType="CheckBox" fmlaLink="menu!B44" lockText="1" noThreeD="1"/>
</file>

<file path=xl/ctrlProps/ctrlProp4.xml><?xml version="1.0" encoding="utf-8"?>
<formControlPr xmlns="http://schemas.microsoft.com/office/spreadsheetml/2009/9/main" objectType="CheckBox" fmlaLink="menu!B45" lockText="1" noThreeD="1"/>
</file>

<file path=xl/ctrlProps/ctrlProp5.xml><?xml version="1.0" encoding="utf-8"?>
<formControlPr xmlns="http://schemas.microsoft.com/office/spreadsheetml/2009/9/main" objectType="CheckBox" fmlaLink="menu!B46" lockText="1" noThreeD="1"/>
</file>

<file path=xl/ctrlProps/ctrlProp6.xml><?xml version="1.0" encoding="utf-8"?>
<formControlPr xmlns="http://schemas.microsoft.com/office/spreadsheetml/2009/9/main" objectType="CheckBox" fmlaLink="menu!B44" lockText="1" noThreeD="1"/>
</file>

<file path=xl/ctrlProps/ctrlProp7.xml><?xml version="1.0" encoding="utf-8"?>
<formControlPr xmlns="http://schemas.microsoft.com/office/spreadsheetml/2009/9/main" objectType="CheckBox" fmlaLink="menu!B45" lockText="1" noThreeD="1"/>
</file>

<file path=xl/ctrlProps/ctrlProp8.xml><?xml version="1.0" encoding="utf-8"?>
<formControlPr xmlns="http://schemas.microsoft.com/office/spreadsheetml/2009/9/main" objectType="CheckBox" fmlaLink="menu!B46" lockText="1" noThreeD="1"/>
</file>

<file path=xl/ctrlProps/ctrlProp9.xml><?xml version="1.0" encoding="utf-8"?>
<formControlPr xmlns="http://schemas.microsoft.com/office/spreadsheetml/2009/9/main" objectType="CheckBox" fmlaLink="menu!A16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14</xdr:col>
      <xdr:colOff>244448</xdr:colOff>
      <xdr:row>4</xdr:row>
      <xdr:rowOff>157466</xdr:rowOff>
    </xdr:from>
    <xdr:ext cx="1865323" cy="566433"/>
    <xdr:pic>
      <xdr:nvPicPr>
        <xdr:cNvPr id="5" name="Grafik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4623" y="1186166"/>
          <a:ext cx="1865323" cy="566433"/>
        </a:xfrm>
        <a:prstGeom prst="rect">
          <a:avLst/>
        </a:prstGeom>
      </xdr:spPr>
    </xdr:pic>
    <xdr:clientData/>
  </xdr:oneCellAnchor>
  <xdr:twoCellAnchor editAs="oneCell">
    <xdr:from>
      <xdr:col>14</xdr:col>
      <xdr:colOff>200025</xdr:colOff>
      <xdr:row>2</xdr:row>
      <xdr:rowOff>95250</xdr:rowOff>
    </xdr:from>
    <xdr:to>
      <xdr:col>17</xdr:col>
      <xdr:colOff>140593</xdr:colOff>
      <xdr:row>4</xdr:row>
      <xdr:rowOff>121160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10200" y="247650"/>
          <a:ext cx="2036068" cy="9022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276225</xdr:colOff>
          <xdr:row>20</xdr:row>
          <xdr:rowOff>247650</xdr:rowOff>
        </xdr:to>
        <xdr:sp macro="" textlink="">
          <xdr:nvSpPr>
            <xdr:cNvPr id="104449" name="Check Box 1" hidden="1">
              <a:extLst>
                <a:ext uri="{63B3BB69-23CF-44E3-9099-C40C66FF867C}">
                  <a14:compatExt spid="_x0000_s10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76200</xdr:rowOff>
        </xdr:from>
        <xdr:to>
          <xdr:col>2</xdr:col>
          <xdr:colOff>276225</xdr:colOff>
          <xdr:row>15</xdr:row>
          <xdr:rowOff>9525</xdr:rowOff>
        </xdr:to>
        <xdr:sp macro="" textlink="">
          <xdr:nvSpPr>
            <xdr:cNvPr id="8196" name="CB_ws1"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20</xdr:row>
          <xdr:rowOff>66675</xdr:rowOff>
        </xdr:from>
        <xdr:to>
          <xdr:col>3</xdr:col>
          <xdr:colOff>123825</xdr:colOff>
          <xdr:row>21</xdr:row>
          <xdr:rowOff>95250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20</xdr:row>
          <xdr:rowOff>76200</xdr:rowOff>
        </xdr:from>
        <xdr:to>
          <xdr:col>7</xdr:col>
          <xdr:colOff>133350</xdr:colOff>
          <xdr:row>21</xdr:row>
          <xdr:rowOff>104775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20</xdr:row>
          <xdr:rowOff>76200</xdr:rowOff>
        </xdr:from>
        <xdr:to>
          <xdr:col>13</xdr:col>
          <xdr:colOff>209550</xdr:colOff>
          <xdr:row>21</xdr:row>
          <xdr:rowOff>104775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28575</xdr:rowOff>
        </xdr:from>
        <xdr:to>
          <xdr:col>2</xdr:col>
          <xdr:colOff>266700</xdr:colOff>
          <xdr:row>15</xdr:row>
          <xdr:rowOff>238125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38100</xdr:rowOff>
        </xdr:from>
        <xdr:to>
          <xdr:col>2</xdr:col>
          <xdr:colOff>295275</xdr:colOff>
          <xdr:row>12</xdr:row>
          <xdr:rowOff>247650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38100</xdr:rowOff>
        </xdr:from>
        <xdr:to>
          <xdr:col>2</xdr:col>
          <xdr:colOff>295275</xdr:colOff>
          <xdr:row>12</xdr:row>
          <xdr:rowOff>247650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885825</xdr:colOff>
          <xdr:row>4</xdr:row>
          <xdr:rowOff>123825</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9</xdr:col>
      <xdr:colOff>19049</xdr:colOff>
      <xdr:row>3</xdr:row>
      <xdr:rowOff>108585</xdr:rowOff>
    </xdr:from>
    <xdr:to>
      <xdr:col>11</xdr:col>
      <xdr:colOff>55257</xdr:colOff>
      <xdr:row>3</xdr:row>
      <xdr:rowOff>604545</xdr:rowOff>
    </xdr:to>
    <xdr:pic>
      <xdr:nvPicPr>
        <xdr:cNvPr id="7" name="Grafik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4" y="413385"/>
          <a:ext cx="1588783" cy="495960"/>
        </a:xfrm>
        <a:prstGeom prst="rect">
          <a:avLst/>
        </a:prstGeom>
      </xdr:spPr>
    </xdr:pic>
    <xdr:clientData/>
  </xdr:twoCellAnchor>
  <xdr:twoCellAnchor editAs="oneCell">
    <xdr:from>
      <xdr:col>11</xdr:col>
      <xdr:colOff>240631</xdr:colOff>
      <xdr:row>3</xdr:row>
      <xdr:rowOff>19051</xdr:rowOff>
    </xdr:from>
    <xdr:to>
      <xdr:col>13</xdr:col>
      <xdr:colOff>140593</xdr:colOff>
      <xdr:row>3</xdr:row>
      <xdr:rowOff>690243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90197" y="319840"/>
          <a:ext cx="1519212" cy="671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676275</xdr:colOff>
      <xdr:row>2</xdr:row>
      <xdr:rowOff>133629</xdr:rowOff>
    </xdr:from>
    <xdr:ext cx="1537601" cy="718331"/>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286029"/>
          <a:ext cx="1537601" cy="718331"/>
        </a:xfrm>
        <a:prstGeom prst="rect">
          <a:avLst/>
        </a:prstGeom>
      </xdr:spPr>
    </xdr:pic>
    <xdr:clientData/>
  </xdr:oneCellAnchor>
  <xdr:twoCellAnchor editAs="oneCell">
    <xdr:from>
      <xdr:col>12</xdr:col>
      <xdr:colOff>219076</xdr:colOff>
      <xdr:row>3</xdr:row>
      <xdr:rowOff>72619</xdr:rowOff>
    </xdr:from>
    <xdr:to>
      <xdr:col>14</xdr:col>
      <xdr:colOff>550445</xdr:colOff>
      <xdr:row>3</xdr:row>
      <xdr:rowOff>535912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62401" y="377419"/>
          <a:ext cx="1474369" cy="46329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34</xdr:row>
          <xdr:rowOff>123825</xdr:rowOff>
        </xdr:from>
        <xdr:to>
          <xdr:col>3</xdr:col>
          <xdr:colOff>114300</xdr:colOff>
          <xdr:row>34</xdr:row>
          <xdr:rowOff>361950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920115</xdr:colOff>
      <xdr:row>2</xdr:row>
      <xdr:rowOff>133629</xdr:rowOff>
    </xdr:from>
    <xdr:ext cx="1295545" cy="605248"/>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1665" y="286029"/>
          <a:ext cx="1295545" cy="60524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95250</xdr:colOff>
          <xdr:row>22</xdr:row>
          <xdr:rowOff>123825</xdr:rowOff>
        </xdr:from>
        <xdr:to>
          <xdr:col>4</xdr:col>
          <xdr:colOff>19050</xdr:colOff>
          <xdr:row>22</xdr:row>
          <xdr:rowOff>352425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151822</xdr:colOff>
      <xdr:row>3</xdr:row>
      <xdr:rowOff>60960</xdr:rowOff>
    </xdr:from>
    <xdr:to>
      <xdr:col>14</xdr:col>
      <xdr:colOff>897268</xdr:colOff>
      <xdr:row>3</xdr:row>
      <xdr:rowOff>472440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2822" y="365760"/>
          <a:ext cx="1335996" cy="4114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30</xdr:row>
          <xdr:rowOff>114300</xdr:rowOff>
        </xdr:from>
        <xdr:to>
          <xdr:col>2</xdr:col>
          <xdr:colOff>352425</xdr:colOff>
          <xdr:row>31</xdr:row>
          <xdr:rowOff>66675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161925</xdr:rowOff>
        </xdr:from>
        <xdr:to>
          <xdr:col>2</xdr:col>
          <xdr:colOff>361950</xdr:colOff>
          <xdr:row>13</xdr:row>
          <xdr:rowOff>323850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2</xdr:col>
          <xdr:colOff>361950</xdr:colOff>
          <xdr:row>15</xdr:row>
          <xdr:rowOff>323850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17</xdr:row>
          <xdr:rowOff>114300</xdr:rowOff>
        </xdr:from>
        <xdr:to>
          <xdr:col>2</xdr:col>
          <xdr:colOff>352425</xdr:colOff>
          <xdr:row>18</xdr:row>
          <xdr:rowOff>66675</xdr:rowOff>
        </xdr:to>
        <xdr:sp macro="" textlink="">
          <xdr:nvSpPr>
            <xdr:cNvPr id="64513"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161925</xdr:rowOff>
        </xdr:from>
        <xdr:to>
          <xdr:col>2</xdr:col>
          <xdr:colOff>361950</xdr:colOff>
          <xdr:row>13</xdr:row>
          <xdr:rowOff>323850</xdr:rowOff>
        </xdr:to>
        <xdr:sp macro="" textlink="">
          <xdr:nvSpPr>
            <xdr:cNvPr id="64514"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2</xdr:col>
          <xdr:colOff>361950</xdr:colOff>
          <xdr:row>15</xdr:row>
          <xdr:rowOff>323850</xdr:rowOff>
        </xdr:to>
        <xdr:sp macro="" textlink="">
          <xdr:nvSpPr>
            <xdr:cNvPr id="64515"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7</xdr:row>
          <xdr:rowOff>76200</xdr:rowOff>
        </xdr:from>
        <xdr:to>
          <xdr:col>2</xdr:col>
          <xdr:colOff>419100</xdr:colOff>
          <xdr:row>7</xdr:row>
          <xdr:rowOff>295275</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24</xdr:row>
          <xdr:rowOff>38100</xdr:rowOff>
        </xdr:from>
        <xdr:to>
          <xdr:col>2</xdr:col>
          <xdr:colOff>295275</xdr:colOff>
          <xdr:row>24</xdr:row>
          <xdr:rowOff>247650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38100</xdr:rowOff>
        </xdr:from>
        <xdr:to>
          <xdr:col>2</xdr:col>
          <xdr:colOff>295275</xdr:colOff>
          <xdr:row>24</xdr:row>
          <xdr:rowOff>247650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295275</xdr:colOff>
          <xdr:row>20</xdr:row>
          <xdr:rowOff>247650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95250</xdr:colOff>
          <xdr:row>4</xdr:row>
          <xdr:rowOff>133350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ls.radeisen/Desktop/221101_Formulare%20Neu/KSM/4.1.8a_VHB_Ausgaben_Erstellung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arbara.waldow/Desktop/211129_Berechnungsformular_Ausgaben_Erstellu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S/Fachliche-Schwerpunkte/06_Kommune/11_Excel%20und%20PDF-Formulare%20-%20KRL/Formulare_Arbeitsordner/KRL2022/4.1.8%20KSM/211122_Berechnungsformular_Ausgaben_Erstell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ables/table1.xml><?xml version="1.0" encoding="utf-8"?>
<table xmlns="http://schemas.openxmlformats.org/spreadsheetml/2006/main" id="1" name="F0831AB" displayName="F0831AB" ref="A6:A10" totalsRowShown="0" headerRowDxfId="2006" dataDxfId="2005" tableBorderDxfId="2004">
  <autoFilter ref="A6:A10"/>
  <tableColumns count="1">
    <tableColumn id="1" name="AB" dataDxfId="2003"/>
  </tableColumns>
  <tableStyleInfo name="TableStyleLight8" showFirstColumn="0" showLastColumn="0" showRowStripes="1" showColumnStripes="0"/>
</table>
</file>

<file path=xl/tables/table2.xml><?xml version="1.0" encoding="utf-8"?>
<table xmlns="http://schemas.openxmlformats.org/spreadsheetml/2006/main" id="2" name="F0831ÖA" displayName="F0831ÖA" ref="B6:B12" totalsRowShown="0" headerRowDxfId="2002" dataDxfId="2001">
  <autoFilter ref="B6:B12"/>
  <tableColumns count="1">
    <tableColumn id="1" name="ÖA" dataDxfId="2000"/>
  </tableColumns>
  <tableStyleInfo name="TableStyleLight8" showFirstColumn="0" showLastColumn="0" showRowStripes="1" showColumnStripes="0"/>
</table>
</file>

<file path=xl/tables/table3.xml><?xml version="1.0" encoding="utf-8"?>
<table xmlns="http://schemas.openxmlformats.org/spreadsheetml/2006/main" id="3" name="F0835AB" displayName="F0835AB" ref="E6:E8" totalsRowShown="0" headerRowDxfId="1999" dataDxfId="1998" tableBorderDxfId="1997">
  <autoFilter ref="E6:E8"/>
  <tableColumns count="1">
    <tableColumn id="1" name="AB" dataDxfId="1996"/>
  </tableColumns>
  <tableStyleInfo name="TableStyleLight9" showFirstColumn="0" showLastColumn="0" showRowStripes="1" showColumnStripes="0"/>
</table>
</file>

<file path=xl/tables/table4.xml><?xml version="1.0" encoding="utf-8"?>
<table xmlns="http://schemas.openxmlformats.org/spreadsheetml/2006/main" id="4" name="F0835ÖA" displayName="F0835ÖA" ref="F6:F20" totalsRowShown="0" headerRowDxfId="1995" dataDxfId="1994" tableBorderDxfId="1993">
  <autoFilter ref="F6:F20"/>
  <tableColumns count="1">
    <tableColumn id="1" name="ÖA" dataDxfId="1992"/>
  </tableColumns>
  <tableStyleInfo name="TableStyleLight9" showFirstColumn="0" showLastColumn="0" showRowStripes="1" showColumnStripes="0"/>
</table>
</file>

<file path=xl/tables/table5.xml><?xml version="1.0" encoding="utf-8"?>
<table xmlns="http://schemas.openxmlformats.org/spreadsheetml/2006/main" id="5" name="F0839AB" displayName="F0839AB" ref="I6:I7" totalsRowShown="0" headerRowDxfId="1991" dataDxfId="1990" tableBorderDxfId="1989">
  <autoFilter ref="I6:I7"/>
  <tableColumns count="1">
    <tableColumn id="1" name="AB" dataDxfId="1988"/>
  </tableColumns>
  <tableStyleInfo name="TableStyleLight10" showFirstColumn="0" showLastColumn="0" showRowStripes="1" showColumnStripes="0"/>
</table>
</file>

<file path=xl/tables/table6.xml><?xml version="1.0" encoding="utf-8"?>
<table xmlns="http://schemas.openxmlformats.org/spreadsheetml/2006/main" id="6" name="F0839weitere" displayName="F0839weitere" ref="J6:J10" totalsRowShown="0" headerRowDxfId="1987" dataDxfId="1986" tableBorderDxfId="1985">
  <autoFilter ref="J6:J10"/>
  <tableColumns count="1">
    <tableColumn id="1" name="weitere" dataDxfId="1984"/>
  </tableColumns>
  <tableStyleInfo name="TableStyleLight10" showFirstColumn="0" showLastColumn="0" showRowStripes="1" showColumnStripes="0"/>
</table>
</file>

<file path=xl/tables/table7.xml><?xml version="1.0" encoding="utf-8"?>
<table xmlns="http://schemas.openxmlformats.org/spreadsheetml/2006/main" id="7" name="F0850ÖA" displayName="F0850ÖA" ref="M6:M7" totalsRowShown="0" headerRowDxfId="1983" dataDxfId="1981" headerRowBorderDxfId="1982" tableBorderDxfId="1980" totalsRowBorderDxfId="1979">
  <autoFilter ref="M6:M7"/>
  <tableColumns count="1">
    <tableColumn id="1" name="kurze Beschreibung der Art der Ausgaben, die für den Beteiligungsprozesses kalkuliert werden " dataDxfId="1978"/>
  </tableColumns>
  <tableStyleInfo name="TableStyleLight11" showFirstColumn="0" showLastColumn="0" showRowStripes="1" showColumnStripes="0"/>
</table>
</file>

<file path=xl/tables/table8.xml><?xml version="1.0" encoding="utf-8"?>
<table xmlns="http://schemas.openxmlformats.org/spreadsheetml/2006/main" id="8" name="F0840Literatur" displayName="F0840Literatur" ref="P6:P15" totalsRowShown="0" headerRowDxfId="1977" dataDxfId="1976" tableBorderDxfId="1975">
  <autoFilter ref="P6:P15"/>
  <tableColumns count="1">
    <tableColumn id="1" name="Literatur F0840" dataDxfId="1974"/>
  </tableColumns>
  <tableStyleInfo name="TableStyleLight1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klimaschutz.de/sites/default/files/mediathek/dokumente/Vorlage_Kooperationsvereinbarung_0.pdf"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klimaschutz.de/de/service/mentoring" TargetMode="External"/><Relationship Id="rId1" Type="http://schemas.openxmlformats.org/officeDocument/2006/relationships/printerSettings" Target="../printerSettings/printerSettings12.bin"/><Relationship Id="rId6" Type="http://schemas.openxmlformats.org/officeDocument/2006/relationships/ctrlProp" Target="../ctrlProps/ctrlProp9.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s://prozess-wegweiser.de/" TargetMode="External"/><Relationship Id="rId5" Type="http://schemas.openxmlformats.org/officeDocument/2006/relationships/ctrlProp" Target="../ctrlProps/ctrlProp12.xml"/><Relationship Id="rId4"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prozess-wegweiser.de/" TargetMode="External"/><Relationship Id="rId1" Type="http://schemas.openxmlformats.org/officeDocument/2006/relationships/printerSettings" Target="../printerSettings/printerSettings22.bin"/><Relationship Id="rId6" Type="http://schemas.openxmlformats.org/officeDocument/2006/relationships/ctrlProp" Target="../ctrlProps/ctrlProp13.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ctrlProp" Target="../ctrlProps/ctrlProp14.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ctrlProp" Target="../ctrlProps/ctrlProp15.xml"/><Relationship Id="rId4" Type="http://schemas.openxmlformats.org/officeDocument/2006/relationships/vmlDrawing" Target="../drawings/vmlDrawing10.vml"/></Relationships>
</file>

<file path=xl/worksheets/_rels/sheet2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8.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drawing" Target="../drawings/drawing12.xml"/><Relationship Id="rId7" Type="http://schemas.openxmlformats.org/officeDocument/2006/relationships/ctrlProp" Target="../ctrlProps/ctrlProp18.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vmlDrawing" Target="../drawings/vmlDrawing11.vml"/><Relationship Id="rId9"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trlProp" Target="../ctrlProps/ctrlProp22.xml"/><Relationship Id="rId4" Type="http://schemas.openxmlformats.org/officeDocument/2006/relationships/vmlDrawing" Target="../drawings/vmlDrawing12.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3.bin"/><Relationship Id="rId1" Type="http://schemas.openxmlformats.org/officeDocument/2006/relationships/hyperlink" Target="https://foerderportal.bund.de/easyonline/reflink.jsf?m=KLIMASCHUTZ_KRL_2019&amp;b=2071_KONZ_KSM_ERSTV&amp;t=AZ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59999389629810485"/>
    <pageSetUpPr fitToPage="1"/>
  </sheetPr>
  <dimension ref="A1:AO89"/>
  <sheetViews>
    <sheetView showGridLines="0" showRowColHeaders="0" tabSelected="1" workbookViewId="0">
      <selection activeCell="I13" sqref="I13:Q13"/>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2" width="6.28515625" style="1" customWidth="1"/>
    <col min="13" max="13" width="5.7109375" style="1" customWidth="1"/>
    <col min="14" max="14" width="15.7109375" style="1" customWidth="1"/>
    <col min="15" max="15" width="7.140625" style="1" customWidth="1"/>
    <col min="16"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16384" width="11.42578125" style="1"/>
  </cols>
  <sheetData>
    <row r="1" spans="1:41" x14ac:dyDescent="0.2">
      <c r="A1" s="444" t="s">
        <v>203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5"/>
      <c r="AE1" s="445"/>
      <c r="AF1" s="445"/>
      <c r="AG1" s="445"/>
      <c r="AH1" s="445"/>
      <c r="AI1" s="445"/>
      <c r="AJ1" s="445"/>
      <c r="AK1" s="445"/>
      <c r="AL1" s="445"/>
      <c r="AM1" s="445"/>
      <c r="AN1" s="445"/>
      <c r="AO1" s="445"/>
    </row>
    <row r="2" spans="1:41" ht="12.75" hidden="1" customHeight="1" x14ac:dyDescent="0.2">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5"/>
      <c r="AE2" s="445"/>
      <c r="AF2" s="445"/>
      <c r="AG2" s="445"/>
      <c r="AH2" s="445"/>
      <c r="AI2" s="445"/>
      <c r="AJ2" s="445"/>
      <c r="AK2" s="445"/>
      <c r="AL2" s="445"/>
      <c r="AM2" s="445"/>
      <c r="AN2" s="445"/>
      <c r="AO2" s="445"/>
    </row>
    <row r="3" spans="1:41" ht="12" customHeight="1" x14ac:dyDescent="0.2">
      <c r="A3" s="444"/>
      <c r="S3" s="444"/>
      <c r="T3" s="444"/>
      <c r="U3" s="444"/>
      <c r="V3" s="444"/>
      <c r="W3" s="444"/>
      <c r="X3" s="444"/>
      <c r="Y3" s="444"/>
      <c r="Z3" s="444"/>
      <c r="AA3" s="444"/>
      <c r="AB3" s="444"/>
      <c r="AC3" s="444"/>
      <c r="AD3" s="445"/>
      <c r="AE3" s="445"/>
      <c r="AF3" s="445"/>
      <c r="AG3" s="445"/>
      <c r="AH3" s="445"/>
      <c r="AI3" s="445"/>
      <c r="AJ3" s="445"/>
      <c r="AK3" s="445"/>
      <c r="AL3" s="445"/>
      <c r="AM3" s="445"/>
      <c r="AN3" s="445"/>
      <c r="AO3" s="445"/>
    </row>
    <row r="4" spans="1:41" s="145" customFormat="1" ht="57" customHeight="1" x14ac:dyDescent="0.2">
      <c r="A4" s="445"/>
      <c r="C4" s="713" t="s">
        <v>642</v>
      </c>
      <c r="D4" s="713"/>
      <c r="E4" s="713"/>
      <c r="F4" s="713"/>
      <c r="G4" s="713"/>
      <c r="H4" s="713"/>
      <c r="I4" s="713"/>
      <c r="J4" s="713"/>
      <c r="K4" s="713"/>
      <c r="L4" s="713"/>
      <c r="M4" s="713"/>
      <c r="N4" s="713"/>
      <c r="O4" s="1"/>
      <c r="P4" s="1"/>
      <c r="Q4" s="1"/>
      <c r="R4" s="1"/>
      <c r="S4" s="445"/>
      <c r="T4" s="446"/>
      <c r="U4" s="711"/>
      <c r="V4" s="711"/>
      <c r="W4" s="447"/>
      <c r="X4" s="447"/>
      <c r="Y4" s="447"/>
      <c r="Z4" s="447"/>
      <c r="AA4" s="447"/>
      <c r="AB4" s="447"/>
      <c r="AC4" s="447"/>
      <c r="AD4" s="445"/>
      <c r="AE4" s="445"/>
      <c r="AF4" s="445"/>
      <c r="AG4" s="445"/>
      <c r="AH4" s="445"/>
      <c r="AI4" s="445"/>
      <c r="AJ4" s="445"/>
      <c r="AK4" s="445"/>
      <c r="AL4" s="445"/>
      <c r="AM4" s="445"/>
      <c r="AN4" s="445"/>
      <c r="AO4" s="445"/>
    </row>
    <row r="5" spans="1:41" s="145" customFormat="1" ht="24.75" customHeight="1" x14ac:dyDescent="0.2">
      <c r="A5" s="445"/>
      <c r="C5" s="723" t="s">
        <v>641</v>
      </c>
      <c r="D5" s="723"/>
      <c r="E5" s="723"/>
      <c r="F5" s="723"/>
      <c r="G5" s="723"/>
      <c r="H5" s="723"/>
      <c r="I5" s="723"/>
      <c r="J5" s="723"/>
      <c r="K5" s="723"/>
      <c r="L5" s="723"/>
      <c r="M5" s="723"/>
      <c r="N5" s="723"/>
      <c r="O5" s="723"/>
      <c r="P5" s="1"/>
      <c r="Q5" s="1"/>
      <c r="R5" s="1"/>
      <c r="S5" s="445"/>
      <c r="T5" s="446"/>
      <c r="U5" s="448"/>
      <c r="V5" s="448"/>
      <c r="W5" s="447"/>
      <c r="X5" s="447"/>
      <c r="Y5" s="447"/>
      <c r="Z5" s="447"/>
      <c r="AA5" s="447"/>
      <c r="AB5" s="447"/>
      <c r="AC5" s="447"/>
      <c r="AD5" s="445"/>
      <c r="AE5" s="445"/>
      <c r="AF5" s="445"/>
      <c r="AG5" s="445"/>
      <c r="AH5" s="445"/>
      <c r="AI5" s="445"/>
      <c r="AJ5" s="445"/>
      <c r="AK5" s="445"/>
      <c r="AL5" s="445"/>
      <c r="AM5" s="445"/>
      <c r="AN5" s="445"/>
      <c r="AO5" s="445"/>
    </row>
    <row r="6" spans="1:41" s="145" customFormat="1" ht="6" customHeight="1" x14ac:dyDescent="0.2">
      <c r="A6" s="445"/>
      <c r="C6" s="331"/>
      <c r="D6" s="331"/>
      <c r="E6" s="331"/>
      <c r="F6" s="331"/>
      <c r="G6" s="331"/>
      <c r="H6" s="331"/>
      <c r="I6" s="331"/>
      <c r="J6" s="331"/>
      <c r="K6" s="331"/>
      <c r="L6" s="331"/>
      <c r="M6" s="331"/>
      <c r="N6" s="1"/>
      <c r="O6" s="1"/>
      <c r="P6" s="1"/>
      <c r="Q6" s="1"/>
      <c r="R6" s="1"/>
      <c r="S6" s="445"/>
      <c r="T6" s="445"/>
      <c r="U6" s="445"/>
      <c r="V6" s="445"/>
      <c r="W6" s="445"/>
      <c r="X6" s="445"/>
      <c r="Y6" s="445"/>
      <c r="Z6" s="445"/>
      <c r="AA6" s="445"/>
      <c r="AB6" s="445"/>
      <c r="AC6" s="445"/>
      <c r="AD6" s="445"/>
      <c r="AE6" s="445"/>
      <c r="AF6" s="445"/>
      <c r="AG6" s="445"/>
      <c r="AH6" s="445"/>
      <c r="AI6" s="445"/>
      <c r="AJ6" s="445"/>
      <c r="AK6" s="445"/>
      <c r="AL6" s="445"/>
      <c r="AM6" s="445"/>
      <c r="AN6" s="445"/>
      <c r="AO6" s="445"/>
    </row>
    <row r="7" spans="1:41" s="145" customFormat="1" ht="34.15" customHeight="1" x14ac:dyDescent="0.2">
      <c r="A7" s="445"/>
      <c r="C7" s="718" t="s">
        <v>821</v>
      </c>
      <c r="D7" s="713"/>
      <c r="E7" s="713"/>
      <c r="F7" s="713"/>
      <c r="G7" s="713"/>
      <c r="H7" s="713"/>
      <c r="I7" s="713"/>
      <c r="J7" s="713"/>
      <c r="K7" s="713"/>
      <c r="L7" s="713"/>
      <c r="M7" s="713"/>
      <c r="N7" s="713"/>
      <c r="O7" s="713"/>
      <c r="P7" s="713"/>
      <c r="Q7" s="713"/>
      <c r="R7" s="1"/>
      <c r="S7" s="445"/>
      <c r="T7" s="449"/>
      <c r="U7" s="445"/>
      <c r="V7" s="445"/>
      <c r="W7" s="445"/>
      <c r="X7" s="445"/>
      <c r="Y7" s="445"/>
      <c r="Z7" s="445"/>
      <c r="AA7" s="445"/>
      <c r="AB7" s="445"/>
      <c r="AC7" s="445"/>
      <c r="AD7" s="445"/>
      <c r="AE7" s="445"/>
      <c r="AF7" s="445"/>
      <c r="AG7" s="445"/>
      <c r="AH7" s="445"/>
      <c r="AI7" s="445"/>
      <c r="AJ7" s="445"/>
      <c r="AK7" s="445"/>
      <c r="AL7" s="445"/>
      <c r="AM7" s="445"/>
      <c r="AN7" s="445"/>
      <c r="AO7" s="445"/>
    </row>
    <row r="8" spans="1:41" s="145" customFormat="1" ht="6" customHeight="1" x14ac:dyDescent="0.2">
      <c r="A8" s="445"/>
      <c r="C8" s="339"/>
      <c r="D8" s="339"/>
      <c r="E8" s="339"/>
      <c r="F8" s="339"/>
      <c r="G8" s="339"/>
      <c r="H8" s="339"/>
      <c r="I8" s="339"/>
      <c r="J8" s="339"/>
      <c r="K8" s="339"/>
      <c r="L8" s="339"/>
      <c r="M8" s="339"/>
      <c r="N8" s="1"/>
      <c r="O8" s="1"/>
      <c r="P8" s="1"/>
      <c r="Q8" s="1"/>
      <c r="R8" s="1"/>
      <c r="S8" s="445"/>
      <c r="T8" s="445"/>
      <c r="U8" s="445"/>
      <c r="V8" s="445"/>
      <c r="W8" s="445"/>
      <c r="X8" s="445"/>
      <c r="Y8" s="445"/>
      <c r="Z8" s="445"/>
      <c r="AA8" s="445"/>
      <c r="AB8" s="445"/>
      <c r="AC8" s="445"/>
      <c r="AD8" s="445"/>
      <c r="AE8" s="445"/>
      <c r="AF8" s="445"/>
      <c r="AG8" s="445"/>
      <c r="AH8" s="445"/>
      <c r="AI8" s="445"/>
      <c r="AJ8" s="445"/>
      <c r="AK8" s="445"/>
      <c r="AL8" s="445"/>
      <c r="AM8" s="445"/>
      <c r="AN8" s="445"/>
      <c r="AO8" s="445"/>
    </row>
    <row r="9" spans="1:41" s="353" customFormat="1" ht="16.5" customHeight="1" x14ac:dyDescent="0.25">
      <c r="A9" s="450"/>
      <c r="C9" s="596" t="s">
        <v>781</v>
      </c>
      <c r="D9" s="596"/>
      <c r="E9" s="354"/>
      <c r="F9" s="354"/>
      <c r="G9" s="354"/>
      <c r="H9" s="354"/>
      <c r="I9" s="354"/>
      <c r="J9" s="354"/>
      <c r="K9" s="354"/>
      <c r="L9" s="354"/>
      <c r="M9" s="354"/>
      <c r="N9" s="355"/>
      <c r="O9" s="355"/>
      <c r="P9" s="355"/>
      <c r="Q9" s="359"/>
      <c r="R9" s="355"/>
      <c r="S9" s="450"/>
      <c r="T9" s="450"/>
      <c r="U9" s="450"/>
      <c r="V9" s="450"/>
      <c r="W9" s="450"/>
      <c r="X9" s="450"/>
      <c r="Y9" s="450"/>
      <c r="Z9" s="450"/>
      <c r="AA9" s="450"/>
      <c r="AB9" s="450"/>
      <c r="AC9" s="450"/>
      <c r="AD9" s="445"/>
      <c r="AE9" s="445"/>
      <c r="AF9" s="445"/>
      <c r="AG9" s="445"/>
      <c r="AH9" s="445"/>
      <c r="AI9" s="445"/>
      <c r="AJ9" s="445"/>
      <c r="AK9" s="445"/>
      <c r="AL9" s="445"/>
      <c r="AM9" s="445"/>
      <c r="AN9" s="445"/>
      <c r="AO9" s="445"/>
    </row>
    <row r="10" spans="1:41" s="145" customFormat="1" ht="22.5" customHeight="1" x14ac:dyDescent="0.2">
      <c r="A10" s="445"/>
      <c r="C10" s="727" t="s">
        <v>780</v>
      </c>
      <c r="D10" s="727"/>
      <c r="E10" s="727"/>
      <c r="F10" s="727"/>
      <c r="G10" s="727"/>
      <c r="H10" s="727"/>
      <c r="I10" s="727"/>
      <c r="J10" s="727"/>
      <c r="K10" s="727"/>
      <c r="L10" s="727"/>
      <c r="M10" s="727"/>
      <c r="N10" s="727"/>
      <c r="O10" s="727"/>
      <c r="P10" s="727"/>
      <c r="Q10" s="727"/>
      <c r="R10" s="1"/>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row>
    <row r="11" spans="1:41" s="145" customFormat="1" ht="6" customHeight="1" x14ac:dyDescent="0.2">
      <c r="A11" s="445"/>
      <c r="C11" s="352"/>
      <c r="D11" s="352"/>
      <c r="E11" s="352"/>
      <c r="F11" s="352"/>
      <c r="G11" s="352"/>
      <c r="H11" s="352"/>
      <c r="I11" s="352"/>
      <c r="J11" s="352"/>
      <c r="K11" s="352"/>
      <c r="L11" s="352"/>
      <c r="M11" s="352"/>
      <c r="N11" s="352"/>
      <c r="O11" s="352"/>
      <c r="P11" s="352"/>
      <c r="Q11" s="352"/>
      <c r="R11" s="1"/>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row>
    <row r="12" spans="1:41" s="145" customFormat="1" ht="15" customHeight="1" thickBot="1" x14ac:dyDescent="0.25">
      <c r="A12" s="445"/>
      <c r="C12" s="714" t="s">
        <v>164</v>
      </c>
      <c r="D12" s="714"/>
      <c r="E12" s="714"/>
      <c r="F12" s="714"/>
      <c r="G12" s="714"/>
      <c r="H12" s="714"/>
      <c r="I12" s="714"/>
      <c r="J12" s="714"/>
      <c r="K12" s="714"/>
      <c r="L12" s="714"/>
      <c r="M12" s="247"/>
      <c r="N12" s="1"/>
      <c r="O12" s="1"/>
      <c r="P12" s="1"/>
      <c r="Q12" s="1"/>
      <c r="R12" s="1"/>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row>
    <row r="13" spans="1:41" s="171" customFormat="1" ht="16.5" customHeight="1" thickBot="1" x14ac:dyDescent="0.3">
      <c r="A13" s="451"/>
      <c r="B13" s="147">
        <v>1</v>
      </c>
      <c r="C13" s="715" t="s">
        <v>280</v>
      </c>
      <c r="D13" s="716"/>
      <c r="E13" s="716"/>
      <c r="F13" s="716"/>
      <c r="G13" s="716"/>
      <c r="H13" s="717"/>
      <c r="I13" s="719"/>
      <c r="J13" s="719"/>
      <c r="K13" s="719"/>
      <c r="L13" s="719"/>
      <c r="M13" s="719"/>
      <c r="N13" s="719"/>
      <c r="O13" s="719"/>
      <c r="P13" s="719"/>
      <c r="Q13" s="720"/>
      <c r="S13" s="451"/>
      <c r="T13" s="451"/>
      <c r="U13" s="451"/>
      <c r="V13" s="451"/>
      <c r="W13" s="451"/>
      <c r="X13" s="451"/>
      <c r="Y13" s="451"/>
      <c r="Z13" s="451"/>
      <c r="AA13" s="451"/>
      <c r="AB13" s="451"/>
      <c r="AC13" s="451"/>
      <c r="AD13" s="445"/>
      <c r="AE13" s="445"/>
      <c r="AF13" s="445"/>
      <c r="AG13" s="445"/>
      <c r="AH13" s="445"/>
      <c r="AI13" s="445"/>
      <c r="AJ13" s="445"/>
      <c r="AK13" s="445"/>
      <c r="AL13" s="445"/>
      <c r="AM13" s="445"/>
      <c r="AN13" s="445"/>
      <c r="AO13" s="445"/>
    </row>
    <row r="14" spans="1:41" s="171" customFormat="1" ht="6" customHeight="1" thickBot="1" x14ac:dyDescent="0.3">
      <c r="A14" s="451"/>
      <c r="B14" s="250"/>
      <c r="C14" s="173"/>
      <c r="D14" s="172"/>
      <c r="E14" s="173"/>
      <c r="F14" s="173"/>
      <c r="G14" s="173"/>
      <c r="H14" s="172"/>
      <c r="I14" s="174"/>
      <c r="J14" s="175"/>
      <c r="K14" s="175"/>
      <c r="L14" s="175"/>
      <c r="M14" s="175"/>
      <c r="N14" s="175"/>
      <c r="O14" s="175"/>
      <c r="P14" s="175"/>
      <c r="Q14" s="174"/>
      <c r="S14" s="451"/>
      <c r="T14" s="451"/>
      <c r="U14" s="451"/>
      <c r="V14" s="451"/>
      <c r="W14" s="451"/>
      <c r="X14" s="451"/>
      <c r="Y14" s="451"/>
      <c r="Z14" s="451"/>
      <c r="AA14" s="451"/>
      <c r="AB14" s="451"/>
      <c r="AC14" s="451"/>
      <c r="AD14" s="445"/>
      <c r="AE14" s="445"/>
      <c r="AF14" s="445"/>
      <c r="AG14" s="445"/>
      <c r="AH14" s="445"/>
      <c r="AI14" s="445"/>
      <c r="AJ14" s="445"/>
      <c r="AK14" s="445"/>
      <c r="AL14" s="445"/>
      <c r="AM14" s="445"/>
      <c r="AN14" s="445"/>
      <c r="AO14" s="445"/>
    </row>
    <row r="15" spans="1:41" s="171" customFormat="1" ht="16.5" customHeight="1" thickBot="1" x14ac:dyDescent="0.3">
      <c r="A15" s="451"/>
      <c r="B15" s="250">
        <v>2</v>
      </c>
      <c r="C15" s="715" t="s">
        <v>404</v>
      </c>
      <c r="D15" s="716"/>
      <c r="E15" s="716"/>
      <c r="F15" s="716"/>
      <c r="G15" s="716"/>
      <c r="H15" s="717"/>
      <c r="I15" s="731" t="s">
        <v>63</v>
      </c>
      <c r="J15" s="719"/>
      <c r="K15" s="719"/>
      <c r="L15" s="719"/>
      <c r="M15" s="719"/>
      <c r="N15" s="719"/>
      <c r="O15" s="719"/>
      <c r="P15" s="719"/>
      <c r="Q15" s="720"/>
      <c r="S15" s="451"/>
      <c r="T15" s="712" t="str">
        <f>IF(OR(I15=menu!AF4,I17=menu!AK4,I17=menu!AK5),Texte!A24,IF(I15=menu!AF5,Texte!A48,""))</f>
        <v/>
      </c>
      <c r="U15" s="712"/>
      <c r="V15" s="712"/>
      <c r="W15" s="712"/>
      <c r="X15" s="712"/>
      <c r="Y15" s="451"/>
      <c r="Z15" s="451"/>
      <c r="AA15" s="451"/>
      <c r="AB15" s="451"/>
      <c r="AC15" s="451"/>
      <c r="AD15" s="445"/>
      <c r="AE15" s="445"/>
      <c r="AF15" s="445"/>
      <c r="AG15" s="445"/>
      <c r="AH15" s="445"/>
      <c r="AI15" s="445"/>
      <c r="AJ15" s="445"/>
      <c r="AK15" s="445"/>
      <c r="AL15" s="445"/>
      <c r="AM15" s="445"/>
      <c r="AN15" s="445"/>
      <c r="AO15" s="445"/>
    </row>
    <row r="16" spans="1:41" s="171" customFormat="1" ht="6" customHeight="1" thickBot="1" x14ac:dyDescent="0.3">
      <c r="A16" s="451"/>
      <c r="B16" s="250"/>
      <c r="C16" s="173"/>
      <c r="D16" s="172"/>
      <c r="E16" s="173"/>
      <c r="F16" s="173"/>
      <c r="G16" s="173"/>
      <c r="H16" s="172"/>
      <c r="I16" s="174"/>
      <c r="J16" s="175"/>
      <c r="K16" s="175"/>
      <c r="L16" s="175"/>
      <c r="M16" s="175"/>
      <c r="N16" s="175"/>
      <c r="O16" s="175"/>
      <c r="P16" s="175"/>
      <c r="Q16" s="174"/>
      <c r="S16" s="451"/>
      <c r="T16" s="712"/>
      <c r="U16" s="712"/>
      <c r="V16" s="712"/>
      <c r="W16" s="712"/>
      <c r="X16" s="712"/>
      <c r="Y16" s="451"/>
      <c r="Z16" s="451"/>
      <c r="AA16" s="451"/>
      <c r="AB16" s="451"/>
      <c r="AC16" s="451"/>
      <c r="AD16" s="445"/>
      <c r="AE16" s="445"/>
      <c r="AF16" s="445"/>
      <c r="AG16" s="445"/>
      <c r="AH16" s="445"/>
      <c r="AI16" s="445"/>
      <c r="AJ16" s="445"/>
      <c r="AK16" s="445"/>
      <c r="AL16" s="445"/>
      <c r="AM16" s="445"/>
      <c r="AN16" s="445"/>
      <c r="AO16" s="445"/>
    </row>
    <row r="17" spans="1:41" s="171" customFormat="1" ht="16.5" customHeight="1" thickBot="1" x14ac:dyDescent="0.3">
      <c r="A17" s="451"/>
      <c r="B17" s="250">
        <f>IF(OR($I$15=menu!$AF$2,$I$15=menu!$AF$3,$I$15=menu!$AF$4,$I$15=menu!$AF$6,$I$15=menu!$AF$7,$I$15=menu!$AF$8,$I$15=menu!$AF$9,$I$15=menu!$AF$10,$I$15=menu!$AF$11,$I$15=menu!$AF$12),2,3)</f>
        <v>2</v>
      </c>
      <c r="C17" s="715" t="s">
        <v>413</v>
      </c>
      <c r="D17" s="716"/>
      <c r="E17" s="716"/>
      <c r="F17" s="716"/>
      <c r="G17" s="716"/>
      <c r="H17" s="717"/>
      <c r="I17" s="731" t="s">
        <v>63</v>
      </c>
      <c r="J17" s="719"/>
      <c r="K17" s="719"/>
      <c r="L17" s="719"/>
      <c r="M17" s="719"/>
      <c r="N17" s="719"/>
      <c r="O17" s="719"/>
      <c r="P17" s="719"/>
      <c r="Q17" s="720"/>
      <c r="S17" s="451"/>
      <c r="T17" s="712"/>
      <c r="U17" s="712"/>
      <c r="V17" s="712"/>
      <c r="W17" s="712"/>
      <c r="X17" s="712"/>
      <c r="Y17" s="451"/>
      <c r="Z17" s="451"/>
      <c r="AA17" s="451"/>
      <c r="AB17" s="451"/>
      <c r="AC17" s="451"/>
      <c r="AD17" s="445"/>
      <c r="AE17" s="445"/>
      <c r="AF17" s="445"/>
      <c r="AG17" s="445"/>
      <c r="AH17" s="445"/>
      <c r="AI17" s="445"/>
      <c r="AJ17" s="445"/>
      <c r="AK17" s="445"/>
      <c r="AL17" s="445"/>
      <c r="AM17" s="445"/>
      <c r="AN17" s="445"/>
      <c r="AO17" s="445"/>
    </row>
    <row r="18" spans="1:41" s="171" customFormat="1" ht="6" customHeight="1" thickBot="1" x14ac:dyDescent="0.3">
      <c r="A18" s="451"/>
      <c r="B18" s="250"/>
      <c r="C18" s="173"/>
      <c r="D18" s="172"/>
      <c r="E18" s="173"/>
      <c r="F18" s="173"/>
      <c r="G18" s="173"/>
      <c r="H18" s="172"/>
      <c r="I18" s="174"/>
      <c r="J18" s="175"/>
      <c r="K18" s="175"/>
      <c r="L18" s="175"/>
      <c r="M18" s="175"/>
      <c r="N18" s="175"/>
      <c r="O18" s="175"/>
      <c r="P18" s="175"/>
      <c r="Q18" s="174"/>
      <c r="S18" s="451"/>
      <c r="T18" s="712"/>
      <c r="U18" s="712"/>
      <c r="V18" s="712"/>
      <c r="W18" s="712"/>
      <c r="X18" s="712"/>
      <c r="Y18" s="451"/>
      <c r="Z18" s="451"/>
      <c r="AA18" s="451"/>
      <c r="AB18" s="451"/>
      <c r="AC18" s="451"/>
      <c r="AD18" s="445"/>
      <c r="AE18" s="445"/>
      <c r="AF18" s="445"/>
      <c r="AG18" s="445"/>
      <c r="AH18" s="445"/>
      <c r="AI18" s="445"/>
      <c r="AJ18" s="445"/>
      <c r="AK18" s="445"/>
      <c r="AL18" s="445"/>
      <c r="AM18" s="445"/>
      <c r="AN18" s="445"/>
      <c r="AO18" s="445"/>
    </row>
    <row r="19" spans="1:41" s="171" customFormat="1" ht="16.5" customHeight="1" thickBot="1" x14ac:dyDescent="0.3">
      <c r="A19" s="451"/>
      <c r="B19" s="250">
        <f>IF($I$15=menu!$AF$5,3,B17+1)</f>
        <v>3</v>
      </c>
      <c r="C19" s="715" t="s">
        <v>419</v>
      </c>
      <c r="D19" s="716"/>
      <c r="E19" s="716"/>
      <c r="F19" s="716"/>
      <c r="G19" s="716"/>
      <c r="H19" s="717"/>
      <c r="I19" s="719"/>
      <c r="J19" s="719"/>
      <c r="K19" s="719"/>
      <c r="L19" s="719"/>
      <c r="M19" s="719"/>
      <c r="N19" s="719"/>
      <c r="O19" s="719"/>
      <c r="P19" s="719"/>
      <c r="Q19" s="720"/>
      <c r="S19" s="451"/>
      <c r="T19" s="712"/>
      <c r="U19" s="712"/>
      <c r="V19" s="712"/>
      <c r="W19" s="712"/>
      <c r="X19" s="712"/>
      <c r="Y19" s="451"/>
      <c r="Z19" s="451"/>
      <c r="AA19" s="451"/>
      <c r="AB19" s="451"/>
      <c r="AC19" s="451"/>
      <c r="AD19" s="445"/>
      <c r="AE19" s="445"/>
      <c r="AF19" s="445"/>
      <c r="AG19" s="445"/>
      <c r="AH19" s="445"/>
      <c r="AI19" s="445"/>
      <c r="AJ19" s="445"/>
      <c r="AK19" s="445"/>
      <c r="AL19" s="445"/>
      <c r="AM19" s="445"/>
      <c r="AN19" s="445"/>
      <c r="AO19" s="445"/>
    </row>
    <row r="20" spans="1:41" s="171" customFormat="1" ht="6" customHeight="1" thickBot="1" x14ac:dyDescent="0.3">
      <c r="A20" s="451"/>
      <c r="B20" s="250"/>
      <c r="C20" s="173"/>
      <c r="D20" s="172"/>
      <c r="E20" s="173"/>
      <c r="F20" s="173"/>
      <c r="G20" s="173"/>
      <c r="H20" s="172"/>
      <c r="I20" s="174"/>
      <c r="J20" s="175"/>
      <c r="K20" s="175"/>
      <c r="L20" s="329"/>
      <c r="M20" s="329"/>
      <c r="N20" s="329"/>
      <c r="O20" s="329"/>
      <c r="P20" s="329"/>
      <c r="Q20" s="329"/>
      <c r="S20" s="451"/>
      <c r="T20" s="712"/>
      <c r="U20" s="712"/>
      <c r="V20" s="712"/>
      <c r="W20" s="712"/>
      <c r="X20" s="712"/>
      <c r="Y20" s="451"/>
      <c r="Z20" s="451"/>
      <c r="AA20" s="451"/>
      <c r="AB20" s="451"/>
      <c r="AC20" s="451"/>
      <c r="AD20" s="445"/>
      <c r="AE20" s="445"/>
      <c r="AF20" s="445"/>
      <c r="AG20" s="445"/>
      <c r="AH20" s="445"/>
      <c r="AI20" s="445"/>
      <c r="AJ20" s="445"/>
      <c r="AK20" s="445"/>
      <c r="AL20" s="445"/>
      <c r="AM20" s="445"/>
      <c r="AN20" s="445"/>
      <c r="AO20" s="445"/>
    </row>
    <row r="21" spans="1:41" s="171" customFormat="1" ht="16.5" customHeight="1" thickBot="1" x14ac:dyDescent="0.3">
      <c r="A21" s="451"/>
      <c r="B21" s="250">
        <f>IF(OR($I$15=menu!$AF$2,$I$15=menu!$AF$6,$I$15=menu!$AF$7,$I$15=menu!$AF$8,$I$15=menu!$AF$9,$I$15=menu!$AF$10,$I$15=menu!$AF$11,$I$15=menu!$AF$12),2,B19+1)</f>
        <v>2</v>
      </c>
      <c r="C21" s="715" t="s">
        <v>420</v>
      </c>
      <c r="D21" s="716"/>
      <c r="E21" s="716"/>
      <c r="F21" s="716"/>
      <c r="G21" s="716"/>
      <c r="H21" s="717"/>
      <c r="I21" s="732"/>
      <c r="J21" s="733"/>
      <c r="K21" s="734"/>
      <c r="L21" s="358"/>
      <c r="M21" s="358"/>
      <c r="N21" s="358"/>
      <c r="O21" s="358"/>
      <c r="P21" s="358"/>
      <c r="Q21" s="358"/>
      <c r="S21" s="451"/>
      <c r="T21" s="712"/>
      <c r="U21" s="712"/>
      <c r="V21" s="712"/>
      <c r="W21" s="712"/>
      <c r="X21" s="712"/>
      <c r="Y21" s="451"/>
      <c r="Z21" s="451"/>
      <c r="AA21" s="451"/>
      <c r="AB21" s="451"/>
      <c r="AC21" s="451"/>
      <c r="AD21" s="445"/>
      <c r="AE21" s="445"/>
      <c r="AF21" s="445"/>
      <c r="AG21" s="445"/>
      <c r="AH21" s="445"/>
      <c r="AI21" s="445"/>
      <c r="AJ21" s="445"/>
      <c r="AK21" s="445"/>
      <c r="AL21" s="445"/>
      <c r="AM21" s="445"/>
      <c r="AN21" s="445"/>
      <c r="AO21" s="445"/>
    </row>
    <row r="22" spans="1:41" s="171" customFormat="1" ht="6" customHeight="1" thickBot="1" x14ac:dyDescent="0.3">
      <c r="A22" s="451"/>
      <c r="B22" s="250"/>
      <c r="C22" s="173"/>
      <c r="D22" s="172"/>
      <c r="E22" s="173"/>
      <c r="F22" s="173"/>
      <c r="G22" s="173"/>
      <c r="H22" s="172"/>
      <c r="I22" s="174"/>
      <c r="J22" s="175"/>
      <c r="K22" s="175"/>
      <c r="L22" s="175"/>
      <c r="M22" s="175"/>
      <c r="N22" s="175"/>
      <c r="O22" s="175"/>
      <c r="P22" s="175"/>
      <c r="Q22" s="330"/>
      <c r="S22" s="451"/>
      <c r="T22" s="712"/>
      <c r="U22" s="712"/>
      <c r="V22" s="712"/>
      <c r="W22" s="712"/>
      <c r="X22" s="712"/>
      <c r="Y22" s="451"/>
      <c r="Z22" s="451"/>
      <c r="AA22" s="451"/>
      <c r="AB22" s="451"/>
      <c r="AC22" s="451"/>
      <c r="AD22" s="445"/>
      <c r="AE22" s="445"/>
      <c r="AF22" s="445"/>
      <c r="AG22" s="445"/>
      <c r="AH22" s="445"/>
      <c r="AI22" s="445"/>
      <c r="AJ22" s="445"/>
      <c r="AK22" s="445"/>
      <c r="AL22" s="445"/>
      <c r="AM22" s="445"/>
      <c r="AN22" s="445"/>
      <c r="AO22" s="445"/>
    </row>
    <row r="23" spans="1:41" s="145" customFormat="1" ht="31.5" customHeight="1" thickBot="1" x14ac:dyDescent="0.25">
      <c r="A23" s="445"/>
      <c r="B23" s="147">
        <f>B21+1</f>
        <v>3</v>
      </c>
      <c r="C23" s="715" t="s">
        <v>163</v>
      </c>
      <c r="D23" s="716"/>
      <c r="E23" s="716"/>
      <c r="F23" s="716"/>
      <c r="G23" s="716"/>
      <c r="H23" s="717"/>
      <c r="I23" s="728"/>
      <c r="J23" s="729"/>
      <c r="K23" s="729"/>
      <c r="L23" s="729"/>
      <c r="M23" s="729"/>
      <c r="N23" s="729"/>
      <c r="O23" s="729"/>
      <c r="P23" s="729"/>
      <c r="Q23" s="730"/>
      <c r="R23" s="1"/>
      <c r="S23" s="445"/>
      <c r="T23" s="712"/>
      <c r="U23" s="712"/>
      <c r="V23" s="712"/>
      <c r="W23" s="712"/>
      <c r="X23" s="712"/>
      <c r="Y23" s="445"/>
      <c r="Z23" s="445"/>
      <c r="AA23" s="445"/>
      <c r="AB23" s="445"/>
      <c r="AC23" s="445"/>
      <c r="AD23" s="445"/>
      <c r="AE23" s="445"/>
      <c r="AF23" s="445"/>
      <c r="AG23" s="445"/>
      <c r="AH23" s="445"/>
      <c r="AI23" s="445"/>
      <c r="AJ23" s="445"/>
      <c r="AK23" s="445"/>
      <c r="AL23" s="445"/>
      <c r="AM23" s="445"/>
      <c r="AN23" s="445"/>
      <c r="AO23" s="445"/>
    </row>
    <row r="24" spans="1:41" s="145" customFormat="1" ht="6" customHeight="1" thickBot="1" x14ac:dyDescent="0.25">
      <c r="A24" s="445"/>
      <c r="B24" s="250"/>
      <c r="C24" s="722"/>
      <c r="D24" s="722"/>
      <c r="E24" s="722"/>
      <c r="F24" s="722"/>
      <c r="G24" s="722"/>
      <c r="H24" s="722"/>
      <c r="I24" s="722"/>
      <c r="J24" s="722"/>
      <c r="K24" s="722"/>
      <c r="L24" s="1"/>
      <c r="M24" s="1"/>
      <c r="N24" s="1"/>
      <c r="O24" s="1"/>
      <c r="P24" s="1"/>
      <c r="Q24" s="1"/>
      <c r="R24" s="1"/>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row>
    <row r="25" spans="1:41" s="145" customFormat="1" ht="16.5" customHeight="1" thickBot="1" x14ac:dyDescent="0.25">
      <c r="A25" s="445"/>
      <c r="B25" s="147">
        <f>B23+1</f>
        <v>4</v>
      </c>
      <c r="C25" s="724" t="s">
        <v>212</v>
      </c>
      <c r="D25" s="725"/>
      <c r="E25" s="725"/>
      <c r="F25" s="725"/>
      <c r="G25" s="725"/>
      <c r="H25" s="726"/>
      <c r="I25" s="744" t="s">
        <v>63</v>
      </c>
      <c r="J25" s="744"/>
      <c r="K25" s="744"/>
      <c r="L25" s="745"/>
      <c r="M25" s="443"/>
      <c r="N25" s="721"/>
      <c r="O25" s="721"/>
      <c r="P25" s="721"/>
      <c r="Q25" s="721"/>
      <c r="R25" s="1"/>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row>
    <row r="26" spans="1:41" s="145" customFormat="1" ht="6" customHeight="1" thickBot="1" x14ac:dyDescent="0.25">
      <c r="A26" s="445"/>
      <c r="B26" s="250"/>
      <c r="C26" s="434"/>
      <c r="D26" s="204"/>
      <c r="E26" s="204"/>
      <c r="F26" s="204"/>
      <c r="G26" s="204"/>
      <c r="H26" s="204"/>
      <c r="I26" s="204"/>
      <c r="J26" s="204"/>
      <c r="K26" s="204"/>
      <c r="L26" s="1"/>
      <c r="M26" s="220"/>
      <c r="N26" s="436"/>
      <c r="O26" s="436"/>
      <c r="P26" s="436"/>
      <c r="Q26" s="436"/>
      <c r="R26" s="1"/>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row>
    <row r="27" spans="1:41" s="145" customFormat="1" ht="16.5" customHeight="1" thickBot="1" x14ac:dyDescent="0.25">
      <c r="A27" s="445"/>
      <c r="B27" s="147">
        <f>M25+1</f>
        <v>1</v>
      </c>
      <c r="C27" s="724" t="s">
        <v>615</v>
      </c>
      <c r="D27" s="725"/>
      <c r="E27" s="725"/>
      <c r="F27" s="725"/>
      <c r="G27" s="725"/>
      <c r="H27" s="726"/>
      <c r="I27" s="746" t="s">
        <v>63</v>
      </c>
      <c r="J27" s="747"/>
      <c r="K27" s="747"/>
      <c r="L27" s="748"/>
      <c r="M27" s="435"/>
      <c r="R27" s="1"/>
      <c r="S27" s="445"/>
      <c r="T27" s="445"/>
      <c r="U27" s="445"/>
      <c r="V27" s="445"/>
      <c r="W27" s="452"/>
      <c r="X27" s="445"/>
      <c r="Y27" s="445"/>
      <c r="Z27" s="445"/>
      <c r="AA27" s="445"/>
      <c r="AB27" s="445"/>
      <c r="AC27" s="445"/>
      <c r="AD27" s="445"/>
      <c r="AE27" s="445"/>
      <c r="AF27" s="445"/>
      <c r="AG27" s="445"/>
      <c r="AH27" s="445"/>
      <c r="AI27" s="445"/>
      <c r="AJ27" s="445"/>
      <c r="AK27" s="445"/>
      <c r="AL27" s="445"/>
      <c r="AM27" s="445"/>
      <c r="AN27" s="445"/>
      <c r="AO27" s="445"/>
    </row>
    <row r="28" spans="1:41" s="145" customFormat="1" ht="6" customHeight="1" x14ac:dyDescent="0.2">
      <c r="A28" s="445"/>
      <c r="C28" s="204"/>
      <c r="D28" s="204"/>
      <c r="E28" s="204"/>
      <c r="F28" s="204"/>
      <c r="G28" s="204"/>
      <c r="H28" s="204"/>
      <c r="I28" s="204"/>
      <c r="J28" s="204"/>
      <c r="K28" s="204"/>
      <c r="L28" s="1"/>
      <c r="M28" s="1"/>
      <c r="N28" s="1"/>
      <c r="O28" s="1"/>
      <c r="P28" s="1"/>
      <c r="Q28" s="252"/>
      <c r="R28" s="1"/>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row>
    <row r="29" spans="1:41" s="145" customFormat="1" ht="12.75" customHeight="1" x14ac:dyDescent="0.2">
      <c r="A29" s="445"/>
      <c r="B29" s="250"/>
      <c r="C29" s="743" t="str">
        <f>IF(I25=menu!A98,Texte!C13,IF(I25=menu!A99,Texte!D13,IF(I25=menu!A100,Texte!E13,"Hinweis"))) &amp;":"</f>
        <v>Hinweis:</v>
      </c>
      <c r="D29" s="743"/>
      <c r="E29" s="743"/>
      <c r="F29" s="743"/>
      <c r="G29" s="743"/>
      <c r="H29" s="743"/>
      <c r="I29" s="743"/>
      <c r="J29" s="743"/>
      <c r="K29" s="743"/>
      <c r="L29" s="743"/>
      <c r="M29" s="743"/>
      <c r="N29" s="743"/>
      <c r="O29" s="743"/>
      <c r="P29" s="743"/>
      <c r="Q29" s="743"/>
      <c r="R29" s="1"/>
      <c r="S29" s="445"/>
      <c r="T29" s="712" t="str">
        <f>IF(I25=menu!A98,Texte!C16,IF(I25=menu!A99,"",IF(Basisdaten!I25=menu!A100,Texte!E16,"")))</f>
        <v/>
      </c>
      <c r="U29" s="712"/>
      <c r="V29" s="712"/>
      <c r="W29" s="712"/>
      <c r="X29" s="712"/>
      <c r="Y29" s="712"/>
      <c r="Z29" s="445"/>
      <c r="AA29" s="445"/>
      <c r="AB29" s="445"/>
      <c r="AC29" s="445"/>
      <c r="AD29" s="445"/>
      <c r="AE29" s="445"/>
      <c r="AF29" s="445"/>
      <c r="AG29" s="445"/>
      <c r="AH29" s="445"/>
      <c r="AI29" s="445"/>
      <c r="AJ29" s="445"/>
      <c r="AK29" s="445"/>
      <c r="AL29" s="445"/>
      <c r="AM29" s="445"/>
      <c r="AN29" s="445"/>
      <c r="AO29" s="445"/>
    </row>
    <row r="30" spans="1:41" s="145" customFormat="1" ht="102.75" customHeight="1" x14ac:dyDescent="0.2">
      <c r="A30" s="445"/>
      <c r="B30" s="250"/>
      <c r="C30" s="736" t="str">
        <f>IF(I25=menu!A98,Texte!C12,IF(I25=menu!A99,Texte!D12,IF(Basisdaten!I25=menu!A100,Texte!E12,Texte!B28)))</f>
        <v xml:space="preserve">Bitte füllen Sie alle für Ihren Vorhabentyp angezeigten Tabellenblätter aus. In dringenden Notfällen können Sie sich auch an die Beratungshotline nki-kommunalrichtlinie@z-u-g.org oder telefonisch an die 030 700 181-880 wenden. </v>
      </c>
      <c r="D30" s="736"/>
      <c r="E30" s="736"/>
      <c r="F30" s="736"/>
      <c r="G30" s="736"/>
      <c r="H30" s="736"/>
      <c r="I30" s="736"/>
      <c r="J30" s="736"/>
      <c r="K30" s="736"/>
      <c r="L30" s="736"/>
      <c r="M30" s="736"/>
      <c r="N30" s="736"/>
      <c r="O30" s="736"/>
      <c r="P30" s="736"/>
      <c r="Q30" s="736"/>
      <c r="R30" s="1"/>
      <c r="S30" s="445"/>
      <c r="T30" s="712"/>
      <c r="U30" s="712"/>
      <c r="V30" s="712"/>
      <c r="W30" s="712"/>
      <c r="X30" s="712"/>
      <c r="Y30" s="712"/>
      <c r="Z30" s="445"/>
      <c r="AA30" s="445"/>
      <c r="AB30" s="445"/>
      <c r="AC30" s="445"/>
      <c r="AD30" s="445"/>
      <c r="AE30" s="445"/>
      <c r="AF30" s="445"/>
      <c r="AG30" s="445"/>
      <c r="AH30" s="445"/>
      <c r="AI30" s="445"/>
      <c r="AJ30" s="445"/>
      <c r="AK30" s="445"/>
      <c r="AL30" s="445"/>
      <c r="AM30" s="445"/>
      <c r="AN30" s="445"/>
      <c r="AO30" s="445"/>
    </row>
    <row r="31" spans="1:41" s="145" customFormat="1" ht="6" customHeight="1" x14ac:dyDescent="0.2">
      <c r="A31" s="445"/>
      <c r="C31" s="249"/>
      <c r="D31" s="249"/>
      <c r="E31" s="249"/>
      <c r="F31" s="249"/>
      <c r="G31" s="249"/>
      <c r="H31" s="249"/>
      <c r="I31" s="249"/>
      <c r="J31" s="249"/>
      <c r="K31" s="249"/>
      <c r="L31" s="1"/>
      <c r="M31" s="1"/>
      <c r="N31" s="1"/>
      <c r="O31" s="1"/>
      <c r="P31" s="1"/>
      <c r="Q31" s="252"/>
      <c r="R31" s="1"/>
      <c r="S31" s="445"/>
      <c r="T31" s="712"/>
      <c r="U31" s="712"/>
      <c r="V31" s="712"/>
      <c r="W31" s="712"/>
      <c r="X31" s="712"/>
      <c r="Y31" s="712"/>
      <c r="Z31" s="445"/>
      <c r="AA31" s="445"/>
      <c r="AB31" s="445"/>
      <c r="AC31" s="445"/>
      <c r="AD31" s="445"/>
      <c r="AE31" s="445"/>
      <c r="AF31" s="445"/>
      <c r="AG31" s="445"/>
      <c r="AH31" s="445"/>
      <c r="AI31" s="445"/>
      <c r="AJ31" s="445"/>
      <c r="AK31" s="445"/>
      <c r="AL31" s="445"/>
      <c r="AM31" s="445"/>
      <c r="AN31" s="445"/>
      <c r="AO31" s="445"/>
    </row>
    <row r="32" spans="1:41" s="145" customFormat="1" ht="13.5" customHeight="1" thickBot="1" x14ac:dyDescent="0.25">
      <c r="A32" s="445"/>
      <c r="C32" s="750" t="s">
        <v>342</v>
      </c>
      <c r="D32" s="750"/>
      <c r="E32" s="750"/>
      <c r="F32" s="750"/>
      <c r="G32" s="750"/>
      <c r="H32" s="750"/>
      <c r="I32" s="750"/>
      <c r="J32" s="750"/>
      <c r="K32" s="750"/>
      <c r="L32" s="1"/>
      <c r="M32" s="1"/>
      <c r="N32" s="1"/>
      <c r="O32" s="1"/>
      <c r="P32" s="1"/>
      <c r="Q32" s="1"/>
      <c r="R32" s="1"/>
      <c r="S32" s="445"/>
      <c r="T32" s="712"/>
      <c r="U32" s="712"/>
      <c r="V32" s="712"/>
      <c r="W32" s="712"/>
      <c r="X32" s="712"/>
      <c r="Y32" s="712"/>
      <c r="Z32" s="445"/>
      <c r="AA32" s="445"/>
      <c r="AB32" s="445"/>
      <c r="AC32" s="445"/>
      <c r="AD32" s="445"/>
      <c r="AE32" s="445"/>
      <c r="AF32" s="445"/>
      <c r="AG32" s="445"/>
      <c r="AH32" s="445"/>
      <c r="AI32" s="445"/>
      <c r="AJ32" s="445"/>
      <c r="AK32" s="445"/>
      <c r="AL32" s="445"/>
      <c r="AM32" s="445"/>
      <c r="AN32" s="445"/>
      <c r="AO32" s="445"/>
    </row>
    <row r="33" spans="1:41" s="145" customFormat="1" ht="16.5" customHeight="1" thickBot="1" x14ac:dyDescent="0.25">
      <c r="A33" s="445"/>
      <c r="B33" s="250">
        <f>B25+1</f>
        <v>5</v>
      </c>
      <c r="C33" s="751" t="s">
        <v>699</v>
      </c>
      <c r="D33" s="752"/>
      <c r="E33" s="752"/>
      <c r="F33" s="752"/>
      <c r="G33" s="752"/>
      <c r="H33" s="752"/>
      <c r="I33" s="755"/>
      <c r="J33" s="756"/>
      <c r="K33" s="531" t="s">
        <v>700</v>
      </c>
      <c r="L33" s="753" t="str">
        <f>IF(OR(Basisdaten!I25=menu!A97,I33=0),"",IF(OR(I27=menu!A104,DAY(I33)=1),EOMONTH(I33,menu!J47),DATE(YEAR(I33),MONTH(I33)+menu!J47+1,DAY(I33)-1)))</f>
        <v/>
      </c>
      <c r="M33" s="754"/>
      <c r="N33" s="368">
        <f ca="1">IF(AND(I27="Erstvorhaben",DAY(I33)&lt;&gt;1),1,IF(AND(I33&lt;DATE(YEAR(TODAY()),MONTH(TODAY())+7,1)),1,""))</f>
        <v>1</v>
      </c>
      <c r="O33" s="530" t="str">
        <f ca="1">IF(AND(I27="Erstvorhaben",DAY(I33)&lt;&gt;1),"Dienstantritt ist immer der Monatserste!",IF(AND(I33&lt;DATE(YEAR(TODAY()),MONTH(TODAY())+7,1)),IF(I33&lt;&gt;0,"Achtung: min. 6 Monate bis Dienstantritt!",""),""))</f>
        <v/>
      </c>
      <c r="P33" s="1"/>
      <c r="Q33" s="367"/>
      <c r="R33" s="1"/>
      <c r="S33" s="445"/>
      <c r="T33" s="712"/>
      <c r="U33" s="712"/>
      <c r="V33" s="712"/>
      <c r="W33" s="712"/>
      <c r="X33" s="712"/>
      <c r="Y33" s="712"/>
      <c r="Z33" s="445"/>
      <c r="AA33" s="445"/>
      <c r="AB33" s="445"/>
      <c r="AC33" s="445"/>
      <c r="AD33" s="445"/>
      <c r="AE33" s="445"/>
      <c r="AF33" s="445"/>
      <c r="AG33" s="445"/>
      <c r="AH33" s="445"/>
      <c r="AI33" s="445"/>
      <c r="AJ33" s="445"/>
      <c r="AK33" s="445"/>
      <c r="AL33" s="445"/>
      <c r="AM33" s="445"/>
      <c r="AN33" s="445"/>
      <c r="AO33" s="445"/>
    </row>
    <row r="34" spans="1:41" s="145" customFormat="1" ht="11.25" customHeight="1" x14ac:dyDescent="0.2">
      <c r="A34" s="445"/>
      <c r="C34" s="249"/>
      <c r="D34" s="249"/>
      <c r="E34" s="249"/>
      <c r="F34" s="249"/>
      <c r="G34" s="249"/>
      <c r="H34" s="249"/>
      <c r="I34" s="249"/>
      <c r="J34" s="249"/>
      <c r="K34" s="249"/>
      <c r="L34" s="1"/>
      <c r="M34" s="1"/>
      <c r="N34" s="1"/>
      <c r="O34" s="1"/>
      <c r="P34" s="1"/>
      <c r="Q34" s="1"/>
      <c r="R34" s="1"/>
      <c r="S34" s="445"/>
      <c r="T34" s="712"/>
      <c r="U34" s="712"/>
      <c r="V34" s="712"/>
      <c r="W34" s="712"/>
      <c r="X34" s="712"/>
      <c r="Y34" s="712"/>
      <c r="Z34" s="445"/>
      <c r="AA34" s="445"/>
      <c r="AB34" s="445"/>
      <c r="AC34" s="445"/>
      <c r="AD34" s="445"/>
      <c r="AE34" s="445"/>
      <c r="AF34" s="445"/>
      <c r="AG34" s="445"/>
      <c r="AH34" s="445"/>
      <c r="AI34" s="445"/>
      <c r="AJ34" s="445"/>
      <c r="AK34" s="445"/>
      <c r="AL34" s="445"/>
      <c r="AM34" s="445"/>
      <c r="AN34" s="445"/>
      <c r="AO34" s="445"/>
    </row>
    <row r="35" spans="1:41" s="145" customFormat="1" ht="11.25" customHeight="1" x14ac:dyDescent="0.2">
      <c r="A35" s="445"/>
      <c r="C35" s="737" t="s">
        <v>7</v>
      </c>
      <c r="D35" s="738"/>
      <c r="E35" s="738"/>
      <c r="F35" s="738"/>
      <c r="G35" s="738"/>
      <c r="H35" s="738"/>
      <c r="I35" s="738"/>
      <c r="J35" s="738"/>
      <c r="K35" s="738"/>
      <c r="L35" s="738"/>
      <c r="M35" s="738"/>
      <c r="N35" s="738"/>
      <c r="O35" s="738"/>
      <c r="P35" s="738"/>
      <c r="Q35" s="739"/>
      <c r="R35" s="1"/>
      <c r="S35" s="445"/>
      <c r="T35" s="712"/>
      <c r="U35" s="712"/>
      <c r="V35" s="712"/>
      <c r="W35" s="712"/>
      <c r="X35" s="712"/>
      <c r="Y35" s="712"/>
      <c r="Z35" s="445"/>
      <c r="AA35" s="445"/>
      <c r="AB35" s="445"/>
      <c r="AC35" s="445"/>
      <c r="AD35" s="445"/>
      <c r="AE35" s="445"/>
      <c r="AF35" s="445"/>
      <c r="AG35" s="445"/>
      <c r="AH35" s="445"/>
      <c r="AI35" s="445"/>
      <c r="AJ35" s="445"/>
      <c r="AK35" s="445"/>
      <c r="AL35" s="445"/>
      <c r="AM35" s="445"/>
      <c r="AN35" s="445"/>
      <c r="AO35" s="445"/>
    </row>
    <row r="36" spans="1:41" s="145" customFormat="1" ht="63.75" customHeight="1" x14ac:dyDescent="0.2">
      <c r="A36" s="445"/>
      <c r="C36" s="740" t="str">
        <f ca="1">IF(I33="",Texte!B27,Texte!C27 &amp; " "&amp; IF(AND(I33&lt;DATE(YEAR(TODAY()),MONTH(TODAY())+6,1)),Texte!B29,""))</f>
        <v>Bitte planen Sie den Projektstart frühestens 6 Monate nach Antragstellung ein. Der Projektstart sollte möglichst immer der Monatserste sein. Das Enddatum errechnet sich je nach beantragtem Vorhabentyp automatisch.</v>
      </c>
      <c r="D36" s="741"/>
      <c r="E36" s="741"/>
      <c r="F36" s="741"/>
      <c r="G36" s="741"/>
      <c r="H36" s="741"/>
      <c r="I36" s="741"/>
      <c r="J36" s="741"/>
      <c r="K36" s="741"/>
      <c r="L36" s="741"/>
      <c r="M36" s="741"/>
      <c r="N36" s="741"/>
      <c r="O36" s="741"/>
      <c r="P36" s="741"/>
      <c r="Q36" s="742"/>
      <c r="R36" s="1"/>
      <c r="S36" s="445"/>
      <c r="T36" s="712"/>
      <c r="U36" s="712"/>
      <c r="V36" s="712"/>
      <c r="W36" s="712"/>
      <c r="X36" s="712"/>
      <c r="Y36" s="712"/>
      <c r="Z36" s="445"/>
      <c r="AA36" s="445"/>
      <c r="AB36" s="445"/>
      <c r="AC36" s="445"/>
      <c r="AD36" s="445"/>
      <c r="AE36" s="445"/>
      <c r="AF36" s="445"/>
      <c r="AG36" s="445"/>
      <c r="AH36" s="445"/>
      <c r="AI36" s="445"/>
      <c r="AJ36" s="445"/>
      <c r="AK36" s="445"/>
      <c r="AL36" s="445"/>
      <c r="AM36" s="445"/>
      <c r="AN36" s="445"/>
      <c r="AO36" s="445"/>
    </row>
    <row r="37" spans="1:41" s="145" customFormat="1" ht="6" customHeight="1" x14ac:dyDescent="0.2">
      <c r="A37" s="445"/>
      <c r="C37" s="214"/>
      <c r="D37" s="214"/>
      <c r="E37" s="214"/>
      <c r="F37" s="214"/>
      <c r="G37" s="214"/>
      <c r="H37" s="214"/>
      <c r="I37" s="214"/>
      <c r="J37" s="214"/>
      <c r="K37" s="214"/>
      <c r="L37" s="1"/>
      <c r="M37" s="1"/>
      <c r="N37" s="1"/>
      <c r="O37" s="1"/>
      <c r="P37" s="1"/>
      <c r="Q37" s="1"/>
      <c r="R37" s="1"/>
      <c r="S37" s="445"/>
      <c r="T37" s="712"/>
      <c r="U37" s="712"/>
      <c r="V37" s="712"/>
      <c r="W37" s="712"/>
      <c r="X37" s="712"/>
      <c r="Y37" s="712"/>
      <c r="Z37" s="445"/>
      <c r="AA37" s="445"/>
      <c r="AB37" s="445"/>
      <c r="AC37" s="445"/>
      <c r="AD37" s="445"/>
      <c r="AE37" s="445"/>
      <c r="AF37" s="445"/>
      <c r="AG37" s="445"/>
      <c r="AH37" s="445"/>
      <c r="AI37" s="445"/>
      <c r="AJ37" s="445"/>
      <c r="AK37" s="445"/>
      <c r="AL37" s="445"/>
      <c r="AM37" s="445"/>
      <c r="AN37" s="445"/>
      <c r="AO37" s="445"/>
    </row>
    <row r="38" spans="1:41" x14ac:dyDescent="0.2">
      <c r="A38" s="444"/>
      <c r="C38" s="749" t="str">
        <f ca="1">"Vorhabenbeschreibung - " &amp;IF(C29="Hinweis:","",C29) &amp;" - Vers. 09/2023" &amp; IF(I13&lt;&gt;""," - "&amp; SUBSTITUTE(SUBSTITUTE(SUBSTITUTE(SUBSTITUTE(SUBSTITUTE(SUBSTITUTE(I13,"a",""),"e",""),"i",""),"o",""),"u","")," ","")&amp;TEXT(TODAY(),"JJMMTT"),"")</f>
        <v>Vorhabenbeschreibung -  - Vers. 09/2023</v>
      </c>
      <c r="D38" s="749"/>
      <c r="E38" s="749"/>
      <c r="F38" s="749"/>
      <c r="G38" s="749"/>
      <c r="H38" s="749"/>
      <c r="I38" s="749"/>
      <c r="J38" s="749"/>
      <c r="K38" s="749"/>
      <c r="L38" s="749"/>
      <c r="M38" s="749"/>
      <c r="N38" s="749"/>
      <c r="O38" s="749"/>
      <c r="P38" s="749"/>
      <c r="Q38" s="749"/>
      <c r="S38" s="444"/>
      <c r="T38" s="444"/>
      <c r="U38" s="444"/>
      <c r="V38" s="444"/>
      <c r="W38" s="444"/>
      <c r="X38" s="444"/>
      <c r="Y38" s="444"/>
      <c r="Z38" s="444"/>
      <c r="AA38" s="444"/>
      <c r="AB38" s="444"/>
      <c r="AC38" s="444"/>
      <c r="AD38" s="445"/>
      <c r="AE38" s="445"/>
      <c r="AF38" s="445"/>
      <c r="AG38" s="445"/>
      <c r="AH38" s="445"/>
      <c r="AI38" s="445"/>
      <c r="AJ38" s="445"/>
      <c r="AK38" s="445"/>
      <c r="AL38" s="445"/>
      <c r="AM38" s="445"/>
      <c r="AN38" s="445"/>
      <c r="AO38" s="445"/>
    </row>
    <row r="39" spans="1:41" x14ac:dyDescent="0.2">
      <c r="A39" s="444"/>
      <c r="S39" s="444"/>
      <c r="T39" s="444"/>
      <c r="U39" s="444"/>
      <c r="V39" s="444"/>
      <c r="W39" s="444"/>
      <c r="X39" s="444"/>
      <c r="Y39" s="444"/>
      <c r="Z39" s="444"/>
      <c r="AA39" s="444"/>
      <c r="AB39" s="444"/>
      <c r="AC39" s="444"/>
      <c r="AD39" s="445"/>
      <c r="AE39" s="445"/>
      <c r="AF39" s="445"/>
      <c r="AG39" s="445"/>
      <c r="AH39" s="445"/>
      <c r="AI39" s="445"/>
      <c r="AJ39" s="445"/>
      <c r="AK39" s="445"/>
      <c r="AL39" s="445"/>
      <c r="AM39" s="445"/>
      <c r="AN39" s="445"/>
      <c r="AO39" s="445"/>
    </row>
    <row r="40" spans="1:41" x14ac:dyDescent="0.2">
      <c r="A40" s="444"/>
      <c r="B40" s="444"/>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5"/>
      <c r="AE40" s="445"/>
      <c r="AF40" s="445"/>
      <c r="AG40" s="445"/>
      <c r="AH40" s="445"/>
      <c r="AI40" s="445"/>
      <c r="AJ40" s="445"/>
      <c r="AK40" s="445"/>
      <c r="AL40" s="445"/>
      <c r="AM40" s="445"/>
      <c r="AN40" s="445"/>
      <c r="AO40" s="445"/>
    </row>
    <row r="41" spans="1:41" x14ac:dyDescent="0.2">
      <c r="A41" s="444"/>
      <c r="B41" s="444" t="s">
        <v>481</v>
      </c>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5"/>
      <c r="AE41" s="445"/>
      <c r="AF41" s="445"/>
      <c r="AG41" s="445"/>
      <c r="AH41" s="445"/>
      <c r="AI41" s="445"/>
      <c r="AJ41" s="445"/>
      <c r="AK41" s="445"/>
      <c r="AL41" s="445"/>
      <c r="AM41" s="445"/>
      <c r="AN41" s="445"/>
      <c r="AO41" s="445"/>
    </row>
    <row r="42" spans="1:41" ht="14.25" x14ac:dyDescent="0.2">
      <c r="A42" s="444"/>
      <c r="B42" s="757" t="s">
        <v>802</v>
      </c>
      <c r="C42" s="757"/>
      <c r="D42" s="757"/>
      <c r="E42" s="757"/>
      <c r="F42" s="757"/>
      <c r="G42" s="757"/>
      <c r="H42" s="757"/>
      <c r="I42" s="757"/>
      <c r="J42" s="757"/>
      <c r="K42" s="757"/>
      <c r="L42" s="757"/>
      <c r="M42" s="757"/>
      <c r="N42" s="444"/>
      <c r="O42" s="444"/>
      <c r="P42" s="444"/>
      <c r="Q42" s="444"/>
      <c r="R42" s="444"/>
      <c r="S42" s="444"/>
      <c r="T42" s="444"/>
      <c r="U42" s="444"/>
      <c r="V42" s="444"/>
      <c r="W42" s="444"/>
      <c r="X42" s="444"/>
      <c r="Y42" s="444"/>
      <c r="Z42" s="444"/>
      <c r="AA42" s="444"/>
      <c r="AB42" s="444"/>
      <c r="AC42" s="444"/>
      <c r="AD42" s="445"/>
      <c r="AE42" s="445"/>
      <c r="AF42" s="445"/>
      <c r="AG42" s="445"/>
      <c r="AH42" s="445"/>
      <c r="AI42" s="445"/>
      <c r="AJ42" s="445"/>
      <c r="AK42" s="445"/>
      <c r="AL42" s="445"/>
      <c r="AM42" s="445"/>
      <c r="AN42" s="445"/>
      <c r="AO42" s="445"/>
    </row>
    <row r="43" spans="1:41" ht="14.25" x14ac:dyDescent="0.2">
      <c r="A43" s="444"/>
      <c r="B43" s="735"/>
      <c r="C43" s="735"/>
      <c r="D43" s="735"/>
      <c r="E43" s="735"/>
      <c r="F43" s="735"/>
      <c r="G43" s="735"/>
      <c r="H43" s="735"/>
      <c r="I43" s="735"/>
      <c r="J43" s="735"/>
      <c r="K43" s="735"/>
      <c r="L43" s="735"/>
      <c r="M43" s="735"/>
      <c r="N43" s="444"/>
      <c r="O43" s="444"/>
      <c r="P43" s="444"/>
      <c r="Q43" s="444"/>
      <c r="R43" s="444"/>
      <c r="S43" s="444"/>
      <c r="T43" s="444"/>
      <c r="U43" s="444"/>
      <c r="V43" s="444"/>
      <c r="W43" s="444"/>
      <c r="X43" s="444"/>
      <c r="Y43" s="444"/>
      <c r="Z43" s="444"/>
      <c r="AA43" s="444"/>
      <c r="AB43" s="444"/>
      <c r="AC43" s="444"/>
      <c r="AD43" s="445"/>
      <c r="AE43" s="445"/>
      <c r="AF43" s="445"/>
      <c r="AG43" s="445"/>
      <c r="AH43" s="445"/>
      <c r="AI43" s="445"/>
      <c r="AJ43" s="445"/>
      <c r="AK43" s="445"/>
      <c r="AL43" s="445"/>
      <c r="AM43" s="445"/>
      <c r="AN43" s="445"/>
      <c r="AO43" s="445"/>
    </row>
    <row r="44" spans="1:41" ht="14.25" x14ac:dyDescent="0.2">
      <c r="A44" s="444"/>
      <c r="B44" s="735"/>
      <c r="C44" s="735"/>
      <c r="D44" s="735"/>
      <c r="E44" s="735"/>
      <c r="F44" s="735"/>
      <c r="G44" s="735"/>
      <c r="H44" s="735"/>
      <c r="I44" s="735"/>
      <c r="J44" s="735"/>
      <c r="K44" s="735"/>
      <c r="L44" s="735"/>
      <c r="M44" s="735"/>
      <c r="N44" s="444"/>
      <c r="O44" s="444"/>
      <c r="P44" s="444"/>
      <c r="Q44" s="444"/>
      <c r="R44" s="444"/>
      <c r="S44" s="444"/>
      <c r="T44" s="444"/>
      <c r="U44" s="444"/>
      <c r="V44" s="444"/>
      <c r="W44" s="444"/>
      <c r="X44" s="444"/>
      <c r="Y44" s="444"/>
      <c r="Z44" s="444"/>
      <c r="AA44" s="444"/>
      <c r="AB44" s="444"/>
      <c r="AC44" s="444"/>
      <c r="AD44" s="445"/>
      <c r="AE44" s="445"/>
      <c r="AF44" s="445"/>
      <c r="AG44" s="445"/>
      <c r="AH44" s="445"/>
      <c r="AI44" s="445"/>
      <c r="AJ44" s="445"/>
      <c r="AK44" s="445"/>
      <c r="AL44" s="445"/>
      <c r="AM44" s="445"/>
      <c r="AN44" s="445"/>
      <c r="AO44" s="445"/>
    </row>
    <row r="45" spans="1:41" x14ac:dyDescent="0.2">
      <c r="A45" s="444"/>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5"/>
      <c r="AE45" s="445"/>
      <c r="AF45" s="445"/>
      <c r="AG45" s="445"/>
      <c r="AH45" s="445"/>
      <c r="AI45" s="445"/>
      <c r="AJ45" s="445"/>
      <c r="AK45" s="445"/>
      <c r="AL45" s="445"/>
      <c r="AM45" s="445"/>
      <c r="AN45" s="445"/>
      <c r="AO45" s="445"/>
    </row>
    <row r="46" spans="1:41" x14ac:dyDescent="0.2">
      <c r="A46" s="444"/>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5"/>
      <c r="AE46" s="445"/>
      <c r="AF46" s="445"/>
      <c r="AG46" s="445"/>
      <c r="AH46" s="445"/>
      <c r="AI46" s="445"/>
      <c r="AJ46" s="445"/>
      <c r="AK46" s="445"/>
      <c r="AL46" s="445"/>
      <c r="AM46" s="445"/>
      <c r="AN46" s="445"/>
      <c r="AO46" s="445"/>
    </row>
    <row r="47" spans="1:41" x14ac:dyDescent="0.2">
      <c r="A47" s="444"/>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5"/>
      <c r="AE47" s="445"/>
      <c r="AF47" s="445"/>
      <c r="AG47" s="445"/>
      <c r="AH47" s="445"/>
      <c r="AI47" s="445"/>
      <c r="AJ47" s="445"/>
      <c r="AK47" s="445"/>
      <c r="AL47" s="445"/>
      <c r="AM47" s="445"/>
      <c r="AN47" s="445"/>
      <c r="AO47" s="445"/>
    </row>
    <row r="48" spans="1:41" x14ac:dyDescent="0.2">
      <c r="A48" s="444"/>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5"/>
      <c r="AE48" s="445"/>
      <c r="AF48" s="445"/>
      <c r="AG48" s="445"/>
      <c r="AH48" s="445"/>
      <c r="AI48" s="445"/>
      <c r="AJ48" s="445"/>
      <c r="AK48" s="445"/>
      <c r="AL48" s="445"/>
      <c r="AM48" s="445"/>
      <c r="AN48" s="445"/>
      <c r="AO48" s="445"/>
    </row>
    <row r="49" spans="1:41" x14ac:dyDescent="0.2">
      <c r="A49" s="444"/>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5"/>
      <c r="AE49" s="445"/>
      <c r="AF49" s="445"/>
      <c r="AG49" s="445"/>
      <c r="AH49" s="445"/>
      <c r="AI49" s="445"/>
      <c r="AJ49" s="445"/>
      <c r="AK49" s="445"/>
      <c r="AL49" s="445"/>
      <c r="AM49" s="445"/>
      <c r="AN49" s="445"/>
      <c r="AO49" s="445"/>
    </row>
    <row r="50" spans="1:41" x14ac:dyDescent="0.2">
      <c r="A50" s="444"/>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5"/>
      <c r="AE50" s="445"/>
      <c r="AF50" s="445"/>
      <c r="AG50" s="445"/>
      <c r="AH50" s="445"/>
      <c r="AI50" s="445"/>
      <c r="AJ50" s="445"/>
      <c r="AK50" s="445"/>
      <c r="AL50" s="445"/>
      <c r="AM50" s="445"/>
      <c r="AN50" s="445"/>
      <c r="AO50" s="445"/>
    </row>
    <row r="51" spans="1:41" x14ac:dyDescent="0.2">
      <c r="A51" s="444"/>
      <c r="B51" s="444"/>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5"/>
      <c r="AE51" s="445"/>
      <c r="AF51" s="445"/>
      <c r="AG51" s="445"/>
      <c r="AH51" s="445"/>
      <c r="AI51" s="445"/>
      <c r="AJ51" s="445"/>
      <c r="AK51" s="445"/>
      <c r="AL51" s="445"/>
      <c r="AM51" s="445"/>
      <c r="AN51" s="445"/>
      <c r="AO51" s="445"/>
    </row>
    <row r="52" spans="1:41" x14ac:dyDescent="0.2">
      <c r="A52" s="444"/>
      <c r="B52" s="444"/>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5"/>
      <c r="AE52" s="445"/>
      <c r="AF52" s="445"/>
      <c r="AG52" s="445"/>
      <c r="AH52" s="445"/>
      <c r="AI52" s="445"/>
      <c r="AJ52" s="445"/>
      <c r="AK52" s="445"/>
      <c r="AL52" s="445"/>
      <c r="AM52" s="445"/>
      <c r="AN52" s="445"/>
      <c r="AO52" s="445"/>
    </row>
    <row r="53" spans="1:41" x14ac:dyDescent="0.2">
      <c r="A53" s="444"/>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5"/>
      <c r="AE53" s="445"/>
      <c r="AF53" s="445"/>
      <c r="AG53" s="445"/>
      <c r="AH53" s="445"/>
      <c r="AI53" s="445"/>
      <c r="AJ53" s="445"/>
      <c r="AK53" s="445"/>
      <c r="AL53" s="445"/>
      <c r="AM53" s="445"/>
      <c r="AN53" s="445"/>
      <c r="AO53" s="445"/>
    </row>
    <row r="54" spans="1:41" x14ac:dyDescent="0.2">
      <c r="A54" s="444"/>
      <c r="B54" s="444"/>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5"/>
      <c r="AE54" s="445"/>
      <c r="AF54" s="445"/>
      <c r="AG54" s="445"/>
      <c r="AH54" s="445"/>
      <c r="AI54" s="445"/>
      <c r="AJ54" s="445"/>
      <c r="AK54" s="445"/>
      <c r="AL54" s="445"/>
      <c r="AM54" s="445"/>
      <c r="AN54" s="445"/>
      <c r="AO54" s="445"/>
    </row>
    <row r="55" spans="1:41" x14ac:dyDescent="0.2">
      <c r="A55" s="444"/>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5"/>
      <c r="AE55" s="445"/>
      <c r="AF55" s="445"/>
      <c r="AG55" s="445"/>
      <c r="AH55" s="445"/>
      <c r="AI55" s="445"/>
      <c r="AJ55" s="445"/>
      <c r="AK55" s="445"/>
      <c r="AL55" s="445"/>
      <c r="AM55" s="445"/>
      <c r="AN55" s="445"/>
      <c r="AO55" s="445"/>
    </row>
    <row r="56" spans="1:41" x14ac:dyDescent="0.2">
      <c r="A56" s="444"/>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5"/>
      <c r="AE56" s="445"/>
      <c r="AF56" s="445"/>
      <c r="AG56" s="445"/>
      <c r="AH56" s="445"/>
      <c r="AI56" s="445"/>
      <c r="AJ56" s="445"/>
      <c r="AK56" s="445"/>
      <c r="AL56" s="445"/>
      <c r="AM56" s="445"/>
      <c r="AN56" s="445"/>
      <c r="AO56" s="445"/>
    </row>
    <row r="57" spans="1:41" x14ac:dyDescent="0.2">
      <c r="A57" s="444"/>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5"/>
      <c r="AE57" s="445"/>
      <c r="AF57" s="445"/>
      <c r="AG57" s="445"/>
      <c r="AH57" s="445"/>
      <c r="AI57" s="445"/>
      <c r="AJ57" s="445"/>
      <c r="AK57" s="445"/>
      <c r="AL57" s="445"/>
      <c r="AM57" s="445"/>
      <c r="AN57" s="445"/>
      <c r="AO57" s="445"/>
    </row>
    <row r="58" spans="1:41" x14ac:dyDescent="0.2">
      <c r="A58" s="444"/>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5"/>
      <c r="AE58" s="445"/>
      <c r="AF58" s="445"/>
      <c r="AG58" s="445"/>
      <c r="AH58" s="445"/>
      <c r="AI58" s="445"/>
      <c r="AJ58" s="445"/>
      <c r="AK58" s="445"/>
      <c r="AL58" s="445"/>
      <c r="AM58" s="445"/>
      <c r="AN58" s="445"/>
      <c r="AO58" s="445"/>
    </row>
    <row r="59" spans="1:41" x14ac:dyDescent="0.2">
      <c r="A59" s="444"/>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5"/>
      <c r="AE59" s="445"/>
      <c r="AF59" s="445"/>
      <c r="AG59" s="445"/>
      <c r="AH59" s="445"/>
      <c r="AI59" s="445"/>
      <c r="AJ59" s="445"/>
      <c r="AK59" s="445"/>
      <c r="AL59" s="445"/>
      <c r="AM59" s="445"/>
      <c r="AN59" s="445"/>
      <c r="AO59" s="445"/>
    </row>
    <row r="60" spans="1:41" x14ac:dyDescent="0.2">
      <c r="A60" s="444"/>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5"/>
      <c r="AE60" s="445"/>
      <c r="AF60" s="445"/>
      <c r="AG60" s="445"/>
      <c r="AH60" s="445"/>
      <c r="AI60" s="445"/>
      <c r="AJ60" s="445"/>
      <c r="AK60" s="445"/>
      <c r="AL60" s="445"/>
      <c r="AM60" s="445"/>
      <c r="AN60" s="445"/>
      <c r="AO60" s="445"/>
    </row>
    <row r="61" spans="1:41" x14ac:dyDescent="0.2">
      <c r="A61" s="444"/>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5"/>
      <c r="AE61" s="445"/>
      <c r="AF61" s="445"/>
      <c r="AG61" s="445"/>
      <c r="AH61" s="445"/>
      <c r="AI61" s="445"/>
      <c r="AJ61" s="445"/>
      <c r="AK61" s="445"/>
      <c r="AL61" s="445"/>
      <c r="AM61" s="445"/>
      <c r="AN61" s="445"/>
      <c r="AO61" s="445"/>
    </row>
    <row r="62" spans="1:41" x14ac:dyDescent="0.2">
      <c r="A62" s="444"/>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5"/>
      <c r="AE62" s="445"/>
      <c r="AF62" s="445"/>
      <c r="AG62" s="445"/>
      <c r="AH62" s="445"/>
      <c r="AI62" s="445"/>
      <c r="AJ62" s="445"/>
      <c r="AK62" s="445"/>
      <c r="AL62" s="445"/>
      <c r="AM62" s="445"/>
      <c r="AN62" s="445"/>
      <c r="AO62" s="445"/>
    </row>
    <row r="63" spans="1:41" x14ac:dyDescent="0.2">
      <c r="A63" s="444"/>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5"/>
      <c r="AE63" s="445"/>
      <c r="AF63" s="445"/>
      <c r="AG63" s="445"/>
      <c r="AH63" s="445"/>
      <c r="AI63" s="445"/>
      <c r="AJ63" s="445"/>
      <c r="AK63" s="445"/>
      <c r="AL63" s="445"/>
      <c r="AM63" s="445"/>
      <c r="AN63" s="445"/>
      <c r="AO63" s="445"/>
    </row>
    <row r="64" spans="1:41" x14ac:dyDescent="0.2">
      <c r="A64" s="444"/>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5"/>
      <c r="AE64" s="445"/>
      <c r="AF64" s="445"/>
      <c r="AG64" s="445"/>
      <c r="AH64" s="445"/>
      <c r="AI64" s="445"/>
      <c r="AJ64" s="445"/>
      <c r="AK64" s="445"/>
      <c r="AL64" s="445"/>
      <c r="AM64" s="445"/>
      <c r="AN64" s="445"/>
      <c r="AO64" s="445"/>
    </row>
    <row r="65" spans="1:41" x14ac:dyDescent="0.2">
      <c r="A65" s="444"/>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5"/>
      <c r="AE65" s="445"/>
      <c r="AF65" s="445"/>
      <c r="AG65" s="445"/>
      <c r="AH65" s="445"/>
      <c r="AI65" s="445"/>
      <c r="AJ65" s="445"/>
      <c r="AK65" s="445"/>
      <c r="AL65" s="445"/>
      <c r="AM65" s="445"/>
      <c r="AN65" s="445"/>
      <c r="AO65" s="445"/>
    </row>
    <row r="66" spans="1:41" x14ac:dyDescent="0.2">
      <c r="A66" s="444"/>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5"/>
      <c r="AE66" s="445"/>
      <c r="AF66" s="445"/>
      <c r="AG66" s="445"/>
      <c r="AH66" s="445"/>
      <c r="AI66" s="445"/>
      <c r="AJ66" s="445"/>
      <c r="AK66" s="445"/>
      <c r="AL66" s="445"/>
      <c r="AM66" s="445"/>
      <c r="AN66" s="445"/>
      <c r="AO66" s="445"/>
    </row>
    <row r="67" spans="1:41" x14ac:dyDescent="0.2">
      <c r="A67" s="444"/>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5"/>
      <c r="AE67" s="445"/>
      <c r="AF67" s="445"/>
      <c r="AG67" s="445"/>
      <c r="AH67" s="445"/>
      <c r="AI67" s="445"/>
      <c r="AJ67" s="445"/>
      <c r="AK67" s="445"/>
      <c r="AL67" s="445"/>
      <c r="AM67" s="445"/>
      <c r="AN67" s="445"/>
      <c r="AO67" s="445"/>
    </row>
    <row r="68" spans="1:41" x14ac:dyDescent="0.2">
      <c r="A68" s="444"/>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5"/>
      <c r="AE68" s="445"/>
      <c r="AF68" s="445"/>
      <c r="AG68" s="445"/>
      <c r="AH68" s="445"/>
      <c r="AI68" s="445"/>
      <c r="AJ68" s="445"/>
      <c r="AK68" s="445"/>
      <c r="AL68" s="445"/>
      <c r="AM68" s="445"/>
      <c r="AN68" s="445"/>
      <c r="AO68" s="445"/>
    </row>
    <row r="69" spans="1:41" x14ac:dyDescent="0.2">
      <c r="A69" s="444"/>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5"/>
      <c r="AE69" s="445"/>
      <c r="AF69" s="445"/>
      <c r="AG69" s="445"/>
      <c r="AH69" s="445"/>
      <c r="AI69" s="445"/>
      <c r="AJ69" s="445"/>
      <c r="AK69" s="445"/>
      <c r="AL69" s="445"/>
      <c r="AM69" s="445"/>
      <c r="AN69" s="445"/>
      <c r="AO69" s="445"/>
    </row>
    <row r="70" spans="1:41" x14ac:dyDescent="0.2">
      <c r="A70" s="444"/>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5"/>
      <c r="AE70" s="445"/>
      <c r="AF70" s="445"/>
      <c r="AG70" s="445"/>
      <c r="AH70" s="445"/>
      <c r="AI70" s="445"/>
      <c r="AJ70" s="445"/>
      <c r="AK70" s="445"/>
      <c r="AL70" s="445"/>
      <c r="AM70" s="445"/>
      <c r="AN70" s="445"/>
      <c r="AO70" s="445"/>
    </row>
    <row r="71" spans="1:41" x14ac:dyDescent="0.2">
      <c r="A71" s="444"/>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5"/>
      <c r="AE71" s="445"/>
      <c r="AF71" s="445"/>
      <c r="AG71" s="445"/>
      <c r="AH71" s="445"/>
      <c r="AI71" s="445"/>
      <c r="AJ71" s="445"/>
      <c r="AK71" s="445"/>
      <c r="AL71" s="445"/>
      <c r="AM71" s="445"/>
      <c r="AN71" s="445"/>
      <c r="AO71" s="445"/>
    </row>
    <row r="72" spans="1:41" x14ac:dyDescent="0.2">
      <c r="A72" s="444"/>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5"/>
      <c r="AE72" s="445"/>
      <c r="AF72" s="445"/>
      <c r="AG72" s="445"/>
      <c r="AH72" s="445"/>
      <c r="AI72" s="445"/>
      <c r="AJ72" s="445"/>
      <c r="AK72" s="445"/>
      <c r="AL72" s="445"/>
      <c r="AM72" s="445"/>
      <c r="AN72" s="445"/>
      <c r="AO72" s="445"/>
    </row>
    <row r="73" spans="1:41" x14ac:dyDescent="0.2">
      <c r="A73" s="444"/>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5"/>
      <c r="AE73" s="445"/>
      <c r="AF73" s="445"/>
      <c r="AG73" s="445"/>
      <c r="AH73" s="445"/>
      <c r="AI73" s="445"/>
      <c r="AJ73" s="445"/>
      <c r="AK73" s="445"/>
      <c r="AL73" s="445"/>
      <c r="AM73" s="445"/>
      <c r="AN73" s="445"/>
      <c r="AO73" s="445"/>
    </row>
    <row r="74" spans="1:41" x14ac:dyDescent="0.2">
      <c r="A74" s="444"/>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5"/>
      <c r="AE74" s="445"/>
      <c r="AF74" s="445"/>
      <c r="AG74" s="445"/>
      <c r="AH74" s="445"/>
      <c r="AI74" s="445"/>
      <c r="AJ74" s="445"/>
      <c r="AK74" s="445"/>
      <c r="AL74" s="445"/>
      <c r="AM74" s="445"/>
      <c r="AN74" s="445"/>
      <c r="AO74" s="445"/>
    </row>
    <row r="75" spans="1:41" x14ac:dyDescent="0.2">
      <c r="A75" s="444"/>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5"/>
      <c r="AE75" s="445"/>
      <c r="AF75" s="445"/>
      <c r="AG75" s="445"/>
      <c r="AH75" s="445"/>
      <c r="AI75" s="445"/>
      <c r="AJ75" s="445"/>
      <c r="AK75" s="445"/>
      <c r="AL75" s="445"/>
      <c r="AM75" s="445"/>
      <c r="AN75" s="445"/>
      <c r="AO75" s="445"/>
    </row>
    <row r="76" spans="1:41" x14ac:dyDescent="0.2">
      <c r="A76" s="444"/>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5"/>
      <c r="AE76" s="445"/>
      <c r="AF76" s="445"/>
      <c r="AG76" s="445"/>
      <c r="AH76" s="445"/>
      <c r="AI76" s="445"/>
      <c r="AJ76" s="445"/>
      <c r="AK76" s="445"/>
      <c r="AL76" s="445"/>
      <c r="AM76" s="445"/>
      <c r="AN76" s="445"/>
      <c r="AO76" s="445"/>
    </row>
    <row r="77" spans="1:41" x14ac:dyDescent="0.2">
      <c r="A77" s="444"/>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5"/>
      <c r="AE77" s="445"/>
      <c r="AF77" s="445"/>
      <c r="AG77" s="445"/>
      <c r="AH77" s="445"/>
      <c r="AI77" s="445"/>
      <c r="AJ77" s="445"/>
      <c r="AK77" s="445"/>
      <c r="AL77" s="445"/>
      <c r="AM77" s="445"/>
      <c r="AN77" s="445"/>
      <c r="AO77" s="445"/>
    </row>
    <row r="78" spans="1:41" x14ac:dyDescent="0.2">
      <c r="A78" s="444"/>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5"/>
      <c r="AE78" s="445"/>
      <c r="AF78" s="445"/>
      <c r="AG78" s="445"/>
      <c r="AH78" s="445"/>
      <c r="AI78" s="445"/>
      <c r="AJ78" s="445"/>
      <c r="AK78" s="445"/>
      <c r="AL78" s="445"/>
      <c r="AM78" s="445"/>
      <c r="AN78" s="445"/>
      <c r="AO78" s="445"/>
    </row>
    <row r="79" spans="1:41" x14ac:dyDescent="0.2">
      <c r="A79" s="444"/>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5"/>
      <c r="AE79" s="445"/>
      <c r="AF79" s="445"/>
      <c r="AG79" s="445"/>
      <c r="AH79" s="445"/>
      <c r="AI79" s="445"/>
      <c r="AJ79" s="445"/>
      <c r="AK79" s="445"/>
      <c r="AL79" s="445"/>
      <c r="AM79" s="445"/>
      <c r="AN79" s="445"/>
      <c r="AO79" s="445"/>
    </row>
    <row r="80" spans="1:41" x14ac:dyDescent="0.2">
      <c r="A80" s="444"/>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c r="AD80" s="445"/>
      <c r="AE80" s="445"/>
      <c r="AF80" s="445"/>
      <c r="AG80" s="445"/>
      <c r="AH80" s="445"/>
      <c r="AI80" s="445"/>
      <c r="AJ80" s="445"/>
      <c r="AK80" s="445"/>
      <c r="AL80" s="445"/>
      <c r="AM80" s="445"/>
      <c r="AN80" s="445"/>
      <c r="AO80" s="445"/>
    </row>
    <row r="81" spans="1:41" x14ac:dyDescent="0.2">
      <c r="A81" s="444"/>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5"/>
      <c r="AE81" s="445"/>
      <c r="AF81" s="445"/>
      <c r="AG81" s="445"/>
      <c r="AH81" s="445"/>
      <c r="AI81" s="445"/>
      <c r="AJ81" s="445"/>
      <c r="AK81" s="445"/>
      <c r="AL81" s="445"/>
      <c r="AM81" s="445"/>
      <c r="AN81" s="445"/>
      <c r="AO81" s="445"/>
    </row>
    <row r="82" spans="1:41" x14ac:dyDescent="0.2">
      <c r="A82" s="444"/>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5"/>
      <c r="AE82" s="445"/>
      <c r="AF82" s="445"/>
      <c r="AG82" s="445"/>
      <c r="AH82" s="445"/>
      <c r="AI82" s="445"/>
      <c r="AJ82" s="445"/>
      <c r="AK82" s="445"/>
      <c r="AL82" s="445"/>
      <c r="AM82" s="445"/>
      <c r="AN82" s="445"/>
      <c r="AO82" s="445"/>
    </row>
    <row r="83" spans="1:41" x14ac:dyDescent="0.2">
      <c r="A83" s="444"/>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5"/>
      <c r="AE83" s="445"/>
      <c r="AF83" s="445"/>
      <c r="AG83" s="445"/>
      <c r="AH83" s="445"/>
      <c r="AI83" s="445"/>
      <c r="AJ83" s="445"/>
      <c r="AK83" s="445"/>
      <c r="AL83" s="445"/>
      <c r="AM83" s="445"/>
      <c r="AN83" s="445"/>
      <c r="AO83" s="445"/>
    </row>
    <row r="84" spans="1:41" x14ac:dyDescent="0.2">
      <c r="A84" s="444"/>
      <c r="B84" s="444"/>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5"/>
      <c r="AE84" s="445"/>
      <c r="AF84" s="445"/>
      <c r="AG84" s="445"/>
      <c r="AH84" s="445"/>
      <c r="AI84" s="445"/>
      <c r="AJ84" s="445"/>
      <c r="AK84" s="445"/>
      <c r="AL84" s="445"/>
      <c r="AM84" s="445"/>
      <c r="AN84" s="445"/>
      <c r="AO84" s="445"/>
    </row>
    <row r="85" spans="1:41" x14ac:dyDescent="0.2">
      <c r="A85" s="444"/>
      <c r="B85" s="444"/>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444"/>
      <c r="AA85" s="444"/>
      <c r="AB85" s="444"/>
      <c r="AC85" s="444"/>
      <c r="AD85" s="445"/>
      <c r="AE85" s="445"/>
      <c r="AF85" s="445"/>
      <c r="AG85" s="445"/>
      <c r="AH85" s="445"/>
      <c r="AI85" s="445"/>
      <c r="AJ85" s="445"/>
      <c r="AK85" s="445"/>
      <c r="AL85" s="445"/>
      <c r="AM85" s="445"/>
      <c r="AN85" s="445"/>
      <c r="AO85" s="445"/>
    </row>
    <row r="86" spans="1:41" x14ac:dyDescent="0.2">
      <c r="A86" s="444"/>
      <c r="B86" s="444"/>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5"/>
      <c r="AE86" s="445"/>
      <c r="AF86" s="445"/>
      <c r="AG86" s="445"/>
      <c r="AH86" s="445"/>
      <c r="AI86" s="445"/>
      <c r="AJ86" s="445"/>
      <c r="AK86" s="445"/>
      <c r="AL86" s="445"/>
      <c r="AM86" s="445"/>
      <c r="AN86" s="445"/>
      <c r="AO86" s="445"/>
    </row>
    <row r="87" spans="1:41" x14ac:dyDescent="0.2">
      <c r="A87" s="444"/>
      <c r="B87" s="444"/>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5"/>
      <c r="AE87" s="445"/>
      <c r="AF87" s="445"/>
      <c r="AG87" s="445"/>
      <c r="AH87" s="445"/>
      <c r="AI87" s="445"/>
      <c r="AJ87" s="445"/>
      <c r="AK87" s="445"/>
      <c r="AL87" s="445"/>
      <c r="AM87" s="445"/>
      <c r="AN87" s="445"/>
      <c r="AO87" s="445"/>
    </row>
    <row r="88" spans="1:41" x14ac:dyDescent="0.2">
      <c r="A88" s="444"/>
      <c r="B88" s="444"/>
      <c r="C88" s="444"/>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5"/>
      <c r="AE88" s="445"/>
      <c r="AF88" s="445"/>
      <c r="AG88" s="445"/>
      <c r="AH88" s="445"/>
      <c r="AI88" s="445"/>
      <c r="AJ88" s="445"/>
      <c r="AK88" s="445"/>
      <c r="AL88" s="445"/>
      <c r="AM88" s="445"/>
      <c r="AN88" s="445"/>
      <c r="AO88" s="445"/>
    </row>
    <row r="89" spans="1:41" x14ac:dyDescent="0.2">
      <c r="A89" s="444"/>
      <c r="B89" s="444"/>
      <c r="C89" s="444"/>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t="s">
        <v>203</v>
      </c>
      <c r="AD89" s="445"/>
      <c r="AE89" s="445"/>
      <c r="AF89" s="445"/>
      <c r="AG89" s="445"/>
      <c r="AH89" s="445"/>
      <c r="AI89" s="445"/>
      <c r="AJ89" s="445"/>
      <c r="AK89" s="445"/>
      <c r="AL89" s="445"/>
      <c r="AM89" s="445"/>
      <c r="AN89" s="445"/>
      <c r="AO89" s="445"/>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40">
    <mergeCell ref="B44:M44"/>
    <mergeCell ref="B43:M43"/>
    <mergeCell ref="C30:Q30"/>
    <mergeCell ref="N25:O25"/>
    <mergeCell ref="C35:Q35"/>
    <mergeCell ref="C36:Q36"/>
    <mergeCell ref="C29:Q29"/>
    <mergeCell ref="I25:L25"/>
    <mergeCell ref="I27:L27"/>
    <mergeCell ref="C38:Q38"/>
    <mergeCell ref="C32:K32"/>
    <mergeCell ref="C33:H33"/>
    <mergeCell ref="L33:M33"/>
    <mergeCell ref="I33:J33"/>
    <mergeCell ref="B42:M42"/>
    <mergeCell ref="C10:Q10"/>
    <mergeCell ref="I23:Q23"/>
    <mergeCell ref="C15:H15"/>
    <mergeCell ref="I15:Q15"/>
    <mergeCell ref="C17:H17"/>
    <mergeCell ref="I21:K21"/>
    <mergeCell ref="I17:Q17"/>
    <mergeCell ref="C19:H19"/>
    <mergeCell ref="I19:Q19"/>
    <mergeCell ref="U4:V4"/>
    <mergeCell ref="T29:Y37"/>
    <mergeCell ref="C4:N4"/>
    <mergeCell ref="C12:L12"/>
    <mergeCell ref="C13:H13"/>
    <mergeCell ref="C7:N7"/>
    <mergeCell ref="O7:Q7"/>
    <mergeCell ref="I13:Q13"/>
    <mergeCell ref="T15:X23"/>
    <mergeCell ref="P25:Q25"/>
    <mergeCell ref="C24:K24"/>
    <mergeCell ref="C5:O5"/>
    <mergeCell ref="C25:H25"/>
    <mergeCell ref="C27:H27"/>
    <mergeCell ref="C23:H23"/>
    <mergeCell ref="C21:H21"/>
  </mergeCells>
  <conditionalFormatting sqref="I13">
    <cfRule type="expression" dxfId="1973" priority="96">
      <formula>I13=""</formula>
    </cfRule>
  </conditionalFormatting>
  <conditionalFormatting sqref="I23:Q23">
    <cfRule type="expression" dxfId="1972" priority="95">
      <formula>I23=""</formula>
    </cfRule>
  </conditionalFormatting>
  <conditionalFormatting sqref="I25">
    <cfRule type="expression" dxfId="1971" priority="94">
      <formula>$I$25&lt;&gt;"bitte auswählen"</formula>
    </cfRule>
  </conditionalFormatting>
  <conditionalFormatting sqref="I27">
    <cfRule type="expression" dxfId="1970" priority="93">
      <formula>$I$27&lt;&gt;"bitte auswählen"</formula>
    </cfRule>
  </conditionalFormatting>
  <conditionalFormatting sqref="I33">
    <cfRule type="expression" dxfId="1969" priority="25">
      <formula>$I$33&lt;&gt;""</formula>
    </cfRule>
  </conditionalFormatting>
  <conditionalFormatting sqref="I19">
    <cfRule type="expression" dxfId="1968" priority="15">
      <formula>I19=""</formula>
    </cfRule>
  </conditionalFormatting>
  <conditionalFormatting sqref="I21">
    <cfRule type="expression" dxfId="1967" priority="14">
      <formula>I21=""</formula>
    </cfRule>
  </conditionalFormatting>
  <conditionalFormatting sqref="P25">
    <cfRule type="expression" dxfId="1966" priority="2293">
      <formula>P$25&lt;&gt;""</formula>
    </cfRule>
  </conditionalFormatting>
  <conditionalFormatting sqref="T15:X23">
    <cfRule type="expression" dxfId="1965" priority="2">
      <formula>$T$15&lt;&gt;""</formula>
    </cfRule>
  </conditionalFormatting>
  <conditionalFormatting sqref="T29:Y37">
    <cfRule type="expression" dxfId="1964" priority="1">
      <formula>$T$29&lt;&gt;""</formula>
    </cfRule>
  </conditionalFormatting>
  <dataValidations xWindow="813" yWindow="458" count="4">
    <dataValidation allowBlank="1" promptTitle="Hinweis:" prompt="Bitte geben Sie das Förderkennzeichen des Erstvorhabens, des Vorhabens zur Erstellung des Klimaschutzkonzeptes, oder der Umsetzung nach alter Richtlinie in der Form: &quot;00K00000&quot; ein" sqref="P25:Q25"/>
    <dataValidation allowBlank="1" showInputMessage="1" showErrorMessage="1" promptTitle="Achtung:" prompt="Bitte füllen Sie alle Felder der Reihe nach aus. " sqref="I13:Q14"/>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3:J33">
      <formula1>AND(I33&gt;TODAY(),I33&lt;DATE(YEAR(TODAY()),MONTH(TODAY())+13,1))</formula1>
    </dataValidation>
    <dataValidation allowBlank="1" promptTitle="Hinweis:" prompt="Wählen Sie im Dropdown-menü das Tabellenblatt an und klicken Sie anschließend auf den Link." sqref="U4:V4 T5:V5"/>
  </dataValidations>
  <hyperlinks>
    <hyperlink ref="B42:M42" r:id="rId2" display="Kooperationsvereinbarung"/>
  </hyperlinks>
  <printOptions horizontalCentered="1"/>
  <pageMargins left="0" right="0" top="0" bottom="0" header="0" footer="0"/>
  <pageSetup paperSize="9" scale="92" orientation="portrait" r:id="rId3"/>
  <drawing r:id="rId4"/>
  <extLst>
    <ext xmlns:x14="http://schemas.microsoft.com/office/spreadsheetml/2009/9/main" uri="{78C0D931-6437-407d-A8EE-F0AAD7539E65}">
      <x14:conditionalFormattings>
        <x14:conditionalFormatting xmlns:xm="http://schemas.microsoft.com/office/excel/2006/main">
          <x14:cfRule type="expression" priority="23" id="{FC8B1A6F-DA4B-45D7-B9E7-E384CAD94E8F}">
            <xm:f>I15=menu!$AF$2</xm:f>
            <x14:dxf>
              <fill>
                <patternFill>
                  <bgColor rgb="FFE3B5A2"/>
                </patternFill>
              </fill>
            </x14:dxf>
          </x14:cfRule>
          <xm:sqref>I15</xm:sqref>
        </x14:conditionalFormatting>
        <x14:conditionalFormatting xmlns:xm="http://schemas.microsoft.com/office/excel/2006/main">
          <x14:cfRule type="expression" priority="22" id="{A64A1860-6B87-4D96-9243-8185820604CF}">
            <xm:f>I17=menu!$AF$2</xm:f>
            <x14:dxf>
              <fill>
                <patternFill>
                  <bgColor rgb="FFE3B5A2"/>
                </patternFill>
              </fill>
            </x14:dxf>
          </x14:cfRule>
          <xm:sqref>I17</xm:sqref>
        </x14:conditionalFormatting>
        <x14:conditionalFormatting xmlns:xm="http://schemas.microsoft.com/office/excel/2006/main">
          <x14:cfRule type="expression" priority="20" id="{E3D7A9C6-3C32-41DE-A586-6CC1008FF48D}">
            <xm:f>OR($I$15=menu!$AF$2:$AF$4,$I$15=menu!$AF$6:$AF$12,$I$15=menu!$AF$5,$I$15=menu!$AF$13:$AF$14)</xm:f>
            <x14:dxf>
              <font>
                <color theme="0"/>
              </font>
              <fill>
                <patternFill>
                  <bgColor theme="0"/>
                </patternFill>
              </fill>
              <border>
                <left/>
                <right/>
                <top/>
                <bottom/>
                <vertical/>
                <horizontal/>
              </border>
            </x14:dxf>
          </x14:cfRule>
          <xm:sqref>B17:Q17</xm:sqref>
        </x14:conditionalFormatting>
        <x14:conditionalFormatting xmlns:xm="http://schemas.microsoft.com/office/excel/2006/main">
          <x14:cfRule type="expression" priority="3" id="{41BF6040-964A-41FC-91C1-39A65527C073}">
            <xm:f>OR($I$15=menu!$AF$2,$I$15=menu!$AF$6,$I$15=menu!$AF$7,$I$15=menu!$AF$8,$I$15=menu!$AF$9,$I$15=menu!$AF$10,$I$15=menu!$AF$11,$I$15=menu!$AF$12,$I$15=menu!$AF$13:$AF$14)</xm:f>
            <x14:dxf>
              <font>
                <color theme="0"/>
              </font>
              <fill>
                <patternFill>
                  <bgColor theme="0"/>
                </patternFill>
              </fill>
              <border>
                <left/>
                <right/>
                <top/>
                <bottom/>
                <vertical/>
                <horizontal/>
              </border>
            </x14:dxf>
          </x14:cfRule>
          <x14:cfRule type="expression" priority="13" id="{872033DC-47C6-4359-812F-E2EBA94AFDE5}">
            <xm:f>$I$15=menu!$AF$5</xm:f>
            <x14:dxf>
              <font>
                <color theme="0"/>
              </font>
              <fill>
                <patternFill>
                  <bgColor theme="0"/>
                </patternFill>
              </fill>
              <border>
                <left/>
                <right/>
                <top/>
                <bottom/>
                <vertical/>
                <horizontal/>
              </border>
            </x14:dxf>
          </x14:cfRule>
          <xm:sqref>B19:Q19</xm:sqref>
        </x14:conditionalFormatting>
        <x14:conditionalFormatting xmlns:xm="http://schemas.microsoft.com/office/excel/2006/main">
          <x14:cfRule type="expression" priority="11" id="{82DFAFC3-2E49-4062-B59D-14EDEC2B056F}">
            <xm:f>OR($I$15=menu!$AF$2,$I$15=menu!$AF$6,$I$15=menu!$AF$7,$I$15=menu!$AF$8,$I$15=menu!$AF$9,$I$15=menu!$AF$10,$I$15=menu!$AF$11,$I$15=menu!$AF$12,$I$15=menu!$AF$13:$AF$14)</xm:f>
            <x14:dxf>
              <font>
                <color theme="0"/>
              </font>
              <fill>
                <patternFill>
                  <bgColor theme="0"/>
                </patternFill>
              </fill>
              <border>
                <left/>
                <right/>
                <top/>
                <bottom/>
                <vertical/>
                <horizontal/>
              </border>
            </x14:dxf>
          </x14:cfRule>
          <xm:sqref>B21:K21</xm:sqref>
        </x14:conditionalFormatting>
        <x14:conditionalFormatting xmlns:xm="http://schemas.microsoft.com/office/excel/2006/main">
          <x14:cfRule type="iconSet" priority="10"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Q33</xm:sqref>
        </x14:conditionalFormatting>
        <x14:conditionalFormatting xmlns:xm="http://schemas.microsoft.com/office/excel/2006/main">
          <x14:cfRule type="iconSet" priority="9"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N33</xm:sqref>
        </x14:conditionalFormatting>
        <x14:conditionalFormatting xmlns:xm="http://schemas.microsoft.com/office/excel/2006/main">
          <x14:cfRule type="expression" priority="5" id="{01885602-26E4-4B2A-A6DB-238D4B6CD5AE}">
            <xm:f>$I$25&lt;&gt;menu!$A$99</xm:f>
            <x14:dxf>
              <font>
                <color theme="0"/>
              </font>
              <fill>
                <patternFill>
                  <bgColor theme="0"/>
                </patternFill>
              </fill>
              <border>
                <left/>
                <right/>
                <top/>
                <bottom/>
                <vertical/>
                <horizontal/>
              </border>
            </x14:dxf>
          </x14:cfRule>
          <xm:sqref>B27:L27</xm:sqref>
        </x14:conditionalFormatting>
      </x14:conditionalFormattings>
    </ext>
    <ext xmlns:x14="http://schemas.microsoft.com/office/spreadsheetml/2009/9/main" uri="{CCE6A557-97BC-4b89-ADB6-D9C93CAAB3DF}">
      <x14:dataValidations xmlns:xm="http://schemas.microsoft.com/office/excel/2006/main" xWindow="813" yWindow="458" count="5">
        <x14:dataValidation type="list" allowBlank="1" showInputMessage="1" showErrorMessage="1" promptTitle="Achtung:" prompt="Bitte füllen Sie alle Felder der Reihe nach aus. ">
          <x14:formula1>
            <xm:f>menu!$AF$2:$AF$10</xm:f>
          </x14:formula1>
          <xm:sqref>I16:Q16</xm:sqref>
        </x14:dataValidation>
        <x14:dataValidation type="list" allowBlank="1" showInputMessage="1" showErrorMessage="1" promptTitle="Achtung:" prompt="Bitte füllen Sie alle Felder der Reihe nach aus. ">
          <x14:formula1>
            <xm:f>IF($I$15=menu!$AF$4,menu!$AK$6,menu!$AK$2:$AK$5)</xm:f>
          </x14:formula1>
          <xm:sqref>I17:Q17</xm:sqref>
        </x14:dataValidation>
        <x14:dataValidation type="list" allowBlank="1" showInputMessage="1" showErrorMessage="1">
          <x14:formula1>
            <xm:f>menu!$A$97:$A$100</xm:f>
          </x14:formula1>
          <xm:sqref>I25</xm:sqref>
        </x14:dataValidation>
        <x14:dataValidation type="list" allowBlank="1" showInputMessage="1" showErrorMessage="1" promptTitle="Achtung:" prompt="Bitte füllen Sie alle Felder der Reihe nach aus. ">
          <x14:formula1>
            <xm:f>menu!$AF$2:$AF$14</xm:f>
          </x14:formula1>
          <xm:sqref>I15:Q15</xm:sqref>
        </x14:dataValidation>
        <x14:dataValidation type="list" allowBlank="1" showInputMessage="1" showErrorMessage="1">
          <x14:formula1>
            <xm:f>menu!$A$103:$A$105</xm:f>
          </x14:formula1>
          <xm:sqref>I27:L27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1"/>
  </sheetPr>
  <dimension ref="A1:X39"/>
  <sheetViews>
    <sheetView workbookViewId="0"/>
  </sheetViews>
  <sheetFormatPr baseColWidth="10" defaultRowHeight="15" x14ac:dyDescent="0.25"/>
  <cols>
    <col min="1" max="1" width="12.85546875" bestFit="1" customWidth="1"/>
    <col min="2" max="2" width="3.28515625" bestFit="1" customWidth="1"/>
    <col min="3" max="3" width="16.7109375" customWidth="1"/>
    <col min="4" max="4" width="16.28515625" bestFit="1" customWidth="1"/>
    <col min="5" max="6" width="18.5703125" customWidth="1"/>
    <col min="7" max="7" width="16.28515625" bestFit="1" customWidth="1"/>
    <col min="8" max="9" width="16.28515625" customWidth="1"/>
    <col min="10" max="10" width="12.42578125" bestFit="1" customWidth="1"/>
    <col min="11" max="11" width="16.42578125" bestFit="1" customWidth="1"/>
    <col min="12" max="12" width="12.42578125" customWidth="1"/>
    <col min="16" max="16" width="14.85546875" customWidth="1"/>
    <col min="17" max="17" width="19.42578125" customWidth="1"/>
    <col min="20" max="20" width="27.5703125" customWidth="1"/>
    <col min="21" max="21" width="21.28515625" customWidth="1"/>
    <col min="22" max="22" width="21" customWidth="1"/>
    <col min="23" max="23" width="15.85546875" customWidth="1"/>
  </cols>
  <sheetData>
    <row r="1" spans="1:23" x14ac:dyDescent="0.25">
      <c r="C1" t="s">
        <v>514</v>
      </c>
      <c r="D1" s="166">
        <f>Basisdaten!I33</f>
        <v>0</v>
      </c>
      <c r="E1" s="166"/>
      <c r="F1" s="166"/>
      <c r="G1" t="s">
        <v>515</v>
      </c>
      <c r="J1" s="166" t="str">
        <f>Basisdaten!L33</f>
        <v/>
      </c>
      <c r="O1" t="s">
        <v>529</v>
      </c>
      <c r="Q1" t="s">
        <v>521</v>
      </c>
      <c r="R1" t="s">
        <v>55</v>
      </c>
      <c r="T1" t="s">
        <v>526</v>
      </c>
      <c r="U1" t="s">
        <v>4</v>
      </c>
      <c r="W1" t="s">
        <v>541</v>
      </c>
    </row>
    <row r="2" spans="1:23" x14ac:dyDescent="0.25">
      <c r="B2" s="391" t="s">
        <v>63</v>
      </c>
      <c r="C2" t="s">
        <v>513</v>
      </c>
      <c r="D2" t="s">
        <v>52</v>
      </c>
      <c r="E2" t="s">
        <v>53</v>
      </c>
      <c r="F2" t="s">
        <v>54</v>
      </c>
      <c r="G2" t="s">
        <v>184</v>
      </c>
      <c r="H2" t="s">
        <v>797</v>
      </c>
      <c r="I2" t="s">
        <v>798</v>
      </c>
      <c r="K2" t="s">
        <v>520</v>
      </c>
      <c r="L2" t="s">
        <v>55</v>
      </c>
      <c r="M2" t="s">
        <v>516</v>
      </c>
      <c r="O2">
        <f>SUMPRODUCT(N(YEAR(C3:C39)=Personal_Alt!E45))</f>
        <v>0</v>
      </c>
      <c r="P2" t="s">
        <v>315</v>
      </c>
      <c r="Q2" s="388">
        <f>SUMIFS(U2:U6,T2:T6,"EG 9b")+SUMIFS(U2:U6,T2:T6,"EG 9c")+SUMIFS(U2:U6,T2:T6,"EG 10")+SUMIFS(U2:U6,T2:T6,"EG 11")</f>
        <v>0</v>
      </c>
      <c r="R2" s="388">
        <f>SUMIFS(U2:U6,T2:T6,"EG 12")+SUMIFS(U2:U6,T2:T6,"EG 13")</f>
        <v>0</v>
      </c>
      <c r="S2" t="s">
        <v>523</v>
      </c>
      <c r="T2" t="str">
        <f>Personal!E23</f>
        <v>bitte auswählen</v>
      </c>
      <c r="U2">
        <v>1</v>
      </c>
      <c r="W2">
        <f>COUNTIF(Personal_Alt!E26:E29,"&lt;&gt;bitte auswählen")</f>
        <v>0</v>
      </c>
    </row>
    <row r="3" spans="1:23" x14ac:dyDescent="0.25">
      <c r="A3" t="s">
        <v>519</v>
      </c>
      <c r="B3">
        <v>1</v>
      </c>
      <c r="C3" s="380">
        <f>D1</f>
        <v>0</v>
      </c>
      <c r="D3" s="608">
        <f>IF(DAY($D$1)&lt;&gt;1,IF(IF($C$3&gt;=$T$23=TRUE,$U$23,0)&gt;0,IF($C$3&gt;=$T$23=TRUE,$U$23,0)*M3,SUM($U$2)*$M$3),IF(IF($C$3&gt;=$T$23=TRUE,$U$23,0)&gt;0,IF($C$3&gt;=$T$23=TRUE,$U$23,0),SUM($U$2)))*H3*I3</f>
        <v>1.1000000000000001</v>
      </c>
      <c r="E3" s="608">
        <f>IF(DAY($D$1)&lt;&gt;1,IF(IF(C3&gt;=$T$24=TRUE,$U$24,0)&gt;0,IF($C$3&gt;=$T$24=TRUE,$U$24,0)*M3,SUM($U$3)*$M$3),IF(IF($C$3&gt;=$T$24=TRUE,$U$24,0)&gt;0,IF($C$3&gt;=$T$24=TRUE,$U$24,0),SUM($U$3)))*H3*I3</f>
        <v>1.1000000000000001</v>
      </c>
      <c r="F3" s="608">
        <f>IF(DAY($D$1)&lt;&gt;1,IF(IF(C3&gt;=$T$25=TRUE,$U$25,0)&gt;0,IF($C$3&gt;=$T$25=TRUE,$U$25,0)*M3,SUM($U$4)*$M$3),IF(IF($C$3&gt;=$T$25=TRUE,$U$25,0)&gt;0,IF($C$3&gt;=$T$25=TRUE,$U$25,0),SUM($U$4)))*H3*I3</f>
        <v>1.1000000000000001</v>
      </c>
      <c r="G3" s="608">
        <f>IF(DAY($D$1)&lt;&gt;1,IF(IF(C3&gt;=$T$26=TRUE,$U$26,0)&gt;0,IF($C$3&gt;=$T$26=TRUE,$U$26,0)*M3,SUM($U$5)*$M$3),IF(IF($C$3&gt;=$T$26=TRUE,$U$26,0)&gt;0,IF($C$3&gt;=$T$26=TRUE,$U$26,0),SUM($U$5)))*H3*I3</f>
        <v>1.1000000000000001</v>
      </c>
      <c r="H3" s="639">
        <f>IF(C3&gt;=$T$29=TRUE,$R$29+1,1)</f>
        <v>1</v>
      </c>
      <c r="I3" s="639">
        <f>IF(C3&gt;=$U$29=TRUE,$S$29+1,1)</f>
        <v>1</v>
      </c>
      <c r="J3" s="195" t="str">
        <f>"Summe "&amp;YEAR(D1)&amp;":"</f>
        <v>Summe 1900:</v>
      </c>
      <c r="K3" s="383">
        <f>SUMPRODUCT((YEAR(C3:C39)=YEAR(D1))*(IF(OR(T2="EG 9b",T2="EG 9c",T2="EG 10",T2="EG 11"),D3:D39,0)))+SUMPRODUCT((YEAR(C3:C39)=YEAR(D1))*(IF(OR(T3="EG 9b",T3="EG 9c",T3="EG 10",T3="EG 11"),E3:E39,0)))+SUMPRODUCT((YEAR(C3:C39)=YEAR(D1))*(IF(OR(T4="EG 9b",T4="EG 9c",T4="EG 10",T4="EG 11"),F3:F39,0)))+SUMPRODUCT((YEAR(C3:C39)=YEAR(D1))*(IF(OR(T5="EG 9b",T5="EG 9c",T5="EG 10",T5="EG 11"),G3:G39,0)))</f>
        <v>0</v>
      </c>
      <c r="L3" s="564">
        <f>SUMPRODUCT((YEAR(C3:C39)=YEAR(D1))*(IF(OR(T2="EG 12",T2="EG 13"),D3:D39,0)))+SUMPRODUCT((YEAR(C3:C39)=YEAR(D1))*(IF(OR(T3="EG 12",T3="EG 13"),E3:E39,0)))+SUMPRODUCT((YEAR(C3:C39)=YEAR(D1))*(IF(OR(T4="EG 12",T4="EG 13"),F3:F39,0)))+SUMPRODUCT((YEAR(C3:C39)=YEAR(D1))*(IF(OR(T5="EG 12",T5="EG 13"),G3:G39,0)))</f>
        <v>0</v>
      </c>
      <c r="M3">
        <f>ROUND((C4-C3)/30.436875,1)</f>
        <v>1.1000000000000001</v>
      </c>
      <c r="O3">
        <f>SUMPRODUCT(N(YEAR(C3:C39)=Personal_Alt!F45))</f>
        <v>0</v>
      </c>
      <c r="P3" t="s">
        <v>316</v>
      </c>
      <c r="Q3" s="388">
        <f>SUMIFS(U8:U12,T8:T12,"EG 9b")+SUMIFS(U8:U12,T8:T12,"EG 9c")+SUMIFS(U8:U12,T8:T12,"EG 10")+SUMIFS(U8:U12,T8:T12,"EG 11")</f>
        <v>0</v>
      </c>
      <c r="R3" s="388">
        <f>SUMIFS(U8:U12,T8:T12,"EG 12")+SUMIFS(U8:U12,T8:T12,"EG 13")</f>
        <v>0</v>
      </c>
      <c r="T3" t="str">
        <f>Personal!E24</f>
        <v>bitte auswählen</v>
      </c>
      <c r="U3">
        <v>1</v>
      </c>
      <c r="W3" t="s">
        <v>542</v>
      </c>
    </row>
    <row r="4" spans="1:23" x14ac:dyDescent="0.25">
      <c r="B4">
        <v>2</v>
      </c>
      <c r="C4" s="379">
        <f>DATE(YEAR(C3),MONTH(C3)+1,DAY(1))</f>
        <v>32</v>
      </c>
      <c r="D4" s="382">
        <f>IF(IF(C4&gt;=$T$23=TRUE,$U$23,0)&gt;0,IF(C4&gt;=$T$23=TRUE,$U$23,0),$U$2)*H4*I4</f>
        <v>1</v>
      </c>
      <c r="E4" s="382">
        <f>IF(IF(C4&gt;=$T$24=TRUE,$U$24,0)&gt;0,IF(C4&gt;=$T$24=TRUE,$U$24,0),$U$3)*H4*I4</f>
        <v>1</v>
      </c>
      <c r="F4" s="382">
        <f>IF(IF(C4&gt;=$T$25=TRUE,$U$25,0)&gt;0,IF(C4&gt;=$T$25=TRUE,$U$25,0),$U$4)*H4*I4</f>
        <v>1</v>
      </c>
      <c r="G4" s="382">
        <f>IF(IF(C4&gt;=$T$26=TRUE,$U$26,0)&gt;0,IF(C4&gt;=$T$26=TRUE,$U$26,0),$U$5)*H4*I4</f>
        <v>1</v>
      </c>
      <c r="H4" s="639">
        <f t="shared" ref="H4:H39" si="0">IF(C4&gt;=$T$29=TRUE,$R$29+1,1)</f>
        <v>1</v>
      </c>
      <c r="I4" s="639">
        <f t="shared" ref="I4:I39" si="1">IF(C4&gt;=$U$29=TRUE,$S$29+1,1)</f>
        <v>1</v>
      </c>
      <c r="J4" s="195" t="str">
        <f>"Summe "&amp;YEAR(D1)+1&amp;":"</f>
        <v>Summe 1901:</v>
      </c>
      <c r="K4" s="383">
        <f>SUMPRODUCT((YEAR(C3:C39)=YEAR(D1)+1)*(IF(OR(T2="EG 9b",T2="EG 9c",T2="EG 10",T2="EG 11"),D3:D39,0)))+SUMPRODUCT((YEAR(C3:C39)=YEAR(D1)+1)*(IF(OR(T3="EG 9b",T3="EG 9c",T3="EG 10",T3="EG 11"),E3:E39,0)))+SUMPRODUCT((YEAR(C3:C39)=YEAR(D1)+1)*(IF(OR(T4="EG 9b",T4="EG 9c",T4="EG 10",T4="EG 11"),F3:F39,0)))+SUMPRODUCT((YEAR(C3:C39)=YEAR(D1)+1)*(IF(OR(T4="EG 9b",T4="EG 9c",T4="EG 10",T4="EG 11"),G3:G39,0)))</f>
        <v>0</v>
      </c>
      <c r="L4" s="564">
        <f>SUMPRODUCT((YEAR(C3:C39)=YEAR(D1)+1)*(IF(OR(T2="EG 12",T2="EG 13"),D3:D39,0)))+SUMPRODUCT((YEAR(C3:C39)=YEAR(D1)+1)*(IF(OR(T3="EG 12",T3="EG 13"),E3:E39,0)))+SUMPRODUCT((YEAR(C3:C39)=YEAR(D1)+1)*(IF(OR(T4="EG 12",T4="EG 13"),F3:F39,0)))+SUMPRODUCT((YEAR(C3:C39)=YEAR(D1)+1)*(IF(OR(T5="EG 12",T5="EG 13"),G3:G39,0)))</f>
        <v>0</v>
      </c>
      <c r="O4">
        <f>SUMPRODUCT(N(YEAR(C3:C39)=Personal_Alt!G45))</f>
        <v>0</v>
      </c>
      <c r="P4" t="s">
        <v>317</v>
      </c>
      <c r="Q4" s="388">
        <f>SUMIFS(U14:U18,T14:T18,"EG 9b")+SUMIFS(U14:U18,T14:T18,"EG 9c")+SUMIFS(U14:U18,T14:T18,"EG 10")+SUMIFS(U14:U18,T14:T18,"EG 11")</f>
        <v>0</v>
      </c>
      <c r="R4" s="388">
        <f>SUMIFS(U14:U18,T14:T18,"EG 12")+SUMIFS(U14:U18,T14:T18,"EG 13")</f>
        <v>0</v>
      </c>
      <c r="T4" t="str">
        <f>Personal!E25</f>
        <v>bitte auswählen</v>
      </c>
      <c r="U4">
        <v>1</v>
      </c>
      <c r="W4">
        <f>COUNTIF(Personalausgaben!T2:T6,"EG 9b")+COUNTIF(Personalausgaben!T2:T6,"EG 9c")+COUNTIF(Personalausgaben!T2:T6,"EG 10")+COUNTIF(Personalausgaben!T2:T6,"EG 11")</f>
        <v>0</v>
      </c>
    </row>
    <row r="5" spans="1:23" x14ac:dyDescent="0.25">
      <c r="B5">
        <v>3</v>
      </c>
      <c r="C5" s="379">
        <f t="shared" ref="C5:C38" si="2">DATE(YEAR(C4),MONTH(C4)+1,DAY(C4))</f>
        <v>61</v>
      </c>
      <c r="D5" s="382">
        <f t="shared" ref="D5:D14" si="3">IF(IF(C5&gt;=$T$23=TRUE,$U$23,0)&gt;0,IF(C5&gt;=$T$23=TRUE,$U$23,0),$U$2)*H5*I5</f>
        <v>1</v>
      </c>
      <c r="E5" s="382">
        <f t="shared" ref="E5:E14" si="4">IF(IF(C5&gt;=$T$24=TRUE,$U$24,0)&gt;0,IF(C5&gt;=$T$24=TRUE,$U$24,0),$U$3)*H5*I5</f>
        <v>1</v>
      </c>
      <c r="F5" s="382">
        <f t="shared" ref="F5:F14" si="5">IF(IF(C5&gt;=$T$25=TRUE,$U$25,0)&gt;0,IF(C5&gt;=$T$25=TRUE,$U$25,0),$U$4)*H5*I5</f>
        <v>1</v>
      </c>
      <c r="G5" s="382">
        <f t="shared" ref="G5:G14" si="6">IF(IF(C5&gt;=$T$26=TRUE,$U$26,0)&gt;0,IF(C5&gt;=$T$26=TRUE,$U$26,0),$U$5)*H5*I5</f>
        <v>1</v>
      </c>
      <c r="H5" s="639">
        <f t="shared" si="0"/>
        <v>1</v>
      </c>
      <c r="I5" s="639">
        <f t="shared" si="1"/>
        <v>1</v>
      </c>
      <c r="J5" s="195" t="str">
        <f>"Summe "&amp;YEAR(D1)+2&amp;":"</f>
        <v>Summe 1902:</v>
      </c>
      <c r="K5" s="383">
        <f>SUMPRODUCT((YEAR(C3:C39)=YEAR(D1)+2)*(IF(OR(T2="EG 9b",T2="EG 9c",T2="EG 10",T2="EG 11"),D3:D39,0)))+SUMPRODUCT((YEAR(C3:C39)=YEAR(D1)+2)*(IF(OR(T3="EG 9b",T3="EG 9c",T3="EG 10",T3="EG 11"),E3:E39,0)))+SUMPRODUCT((YEAR(C3:C39)=YEAR(D1)+2)*(IF(OR(T4="EG 9b",T4="EG 9c",T4="EG 10",T4="EG 11"),F3:F39,0)))+SUMPRODUCT((YEAR(C3:C39)=YEAR(D1)+2)*(IF(OR(T5="EG 9b",T5="EG 9c",T5="EG 10",T5="EG 11"),G3:G39,0)))</f>
        <v>0</v>
      </c>
      <c r="L5" s="564">
        <f>SUMPRODUCT((YEAR(C3:C39)=YEAR(D1)+2)*(IF(OR(T2="EG 12",T2="EG 13"),D3:D39,0)))+SUMPRODUCT((YEAR(C3:C39)=YEAR(D1)+2)*(IF(OR(T3="EG 12",T3="EG 13"),E3:E39,0)))+SUMPRODUCT((YEAR(C3:C39)=YEAR(D1)+2)*(IF(OR(T4="EG 12",T4="EG 13"),F3:F39,0)))+SUMPRODUCT((YEAR(C3:C39)=YEAR(D1)+2)*(IF(OR(T5="EG 12",T5="EG 13"),G3:G39,0)))</f>
        <v>0</v>
      </c>
      <c r="O5" t="e">
        <f>SUMPRODUCT(N(YEAR(C3:C39)=Personal_Alt!G45+1))</f>
        <v>#VALUE!</v>
      </c>
      <c r="T5" t="str">
        <f>Personal!E26</f>
        <v>bitte auswählen</v>
      </c>
      <c r="U5">
        <v>1</v>
      </c>
      <c r="W5" t="s">
        <v>543</v>
      </c>
    </row>
    <row r="6" spans="1:23" x14ac:dyDescent="0.25">
      <c r="B6">
        <v>4</v>
      </c>
      <c r="C6" s="379">
        <f t="shared" si="2"/>
        <v>92</v>
      </c>
      <c r="D6" s="382">
        <f t="shared" si="3"/>
        <v>1</v>
      </c>
      <c r="E6" s="382">
        <f t="shared" si="4"/>
        <v>1</v>
      </c>
      <c r="F6" s="382">
        <f t="shared" si="5"/>
        <v>1</v>
      </c>
      <c r="G6" s="382">
        <f t="shared" si="6"/>
        <v>1</v>
      </c>
      <c r="H6" s="639">
        <f t="shared" si="0"/>
        <v>1</v>
      </c>
      <c r="I6" s="639">
        <f t="shared" si="1"/>
        <v>1</v>
      </c>
      <c r="J6" s="195" t="str">
        <f>"Summe "&amp;YEAR(D1)+3&amp;":"</f>
        <v>Summe 1903:</v>
      </c>
      <c r="K6" s="383">
        <f>SUMPRODUCT((YEAR(C3:C39)=YEAR(D1)+3)*(IF(OR(T2="EG 9b",T2="EG 9c",T2="EG 10",T2="EG 11"),D3:D39,0)))+SUMPRODUCT((YEAR(C3:C39)=YEAR(D1)+3)*(IF(OR(T3="EG 9b",T3="EG 9c",T3="EG 10",T3="EG 11"),E3:E39,0)))+SUMPRODUCT((YEAR(C3:C39)=YEAR(D1)+3)*(IF(OR(T4="EG 9b",T4="EG 9c",T4="EG 10",T4="EG 11"),F3:F39,0)))+SUMPRODUCT((YEAR(C3:C39)=YEAR(D1)+3)*(IF(OR(T4="EG 9b",T4="EG 9c",T4="EG 10",T4="EG 11"),G3:G39,0)))</f>
        <v>0</v>
      </c>
      <c r="L6" s="564">
        <f>SUMPRODUCT((YEAR(C3:C39)=YEAR(D1)+3)*(IF(OR(T2="EG 12",T2="EG 13"),D3:D39,0)))+SUMPRODUCT((YEAR(C3:C39)=YEAR(D1)+3)*(IF(OR(T3="EG 12",T3="EG 13"),E3:E39,0)))+SUMPRODUCT((YEAR(C3:C39)=YEAR(D1)+3)*(IF(OR(T4="EG 12",T4="EG 13"),F3:F39,0)))+SUMPRODUCT((YEAR(C3:C39)=YEAR(D1)+3)*(IF(OR(T5="EG 12",T5="EG 13"),G3:G39,0)))</f>
        <v>0</v>
      </c>
      <c r="W6">
        <f>COUNTIF(Personalausgaben!T2:T6,"EG 12")+COUNTIF(Personalausgaben!T2:T6,"EG 13")</f>
        <v>0</v>
      </c>
    </row>
    <row r="7" spans="1:23" x14ac:dyDescent="0.25">
      <c r="B7">
        <v>5</v>
      </c>
      <c r="C7" s="379">
        <f t="shared" si="2"/>
        <v>122</v>
      </c>
      <c r="D7" s="382">
        <f t="shared" si="3"/>
        <v>1</v>
      </c>
      <c r="E7" s="382">
        <f t="shared" si="4"/>
        <v>1</v>
      </c>
      <c r="F7" s="382">
        <f t="shared" si="5"/>
        <v>1</v>
      </c>
      <c r="G7" s="382">
        <f t="shared" si="6"/>
        <v>1</v>
      </c>
      <c r="H7" s="639">
        <f t="shared" si="0"/>
        <v>1</v>
      </c>
      <c r="I7" s="639">
        <f t="shared" si="1"/>
        <v>1</v>
      </c>
      <c r="J7" s="195" t="str">
        <f>"Summe "&amp;YEAR(D1)+4&amp;":"</f>
        <v>Summe 1904:</v>
      </c>
      <c r="K7" s="383">
        <f>SUMPRODUCT((YEAR(C3:C39)=YEAR(D1)+4)*(IF(OR(T2="EG 9b",T2="EG 9c",T2="EG 10",T2="EG 11"),D3:D39,0)))+SUMPRODUCT((YEAR(C3:C39)=YEAR(D1)+4)*(IF(OR(T3="EG 9b",T3="EG 9c",T3="EG 10",T3="EG 11"),E3:E39,0)))+SUMPRODUCT((YEAR(C3:C39)=YEAR(D1)+4)*(IF(OR(T4="EG 9b",T4="EG 9c",T4="EG 10",T4="EG 11"),F3:F39,0)))+SUMPRODUCT((YEAR(C3:C39)=YEAR(D1)+4)*(IF(OR(T5="EG 9b",T5="EG 9c",T5="EG 10",T5="EG 11"),G3:G39,0)))</f>
        <v>0</v>
      </c>
      <c r="L7" s="564">
        <f>SUMPRODUCT((YEAR(C3:C39)=YEAR(D1)+4)*(IF(OR(T2="EG 12",T2="EG 13"),D3:D39,0)))+SUMPRODUCT((YEAR(C3:C39)=YEAR(D1)+4)*(IF(OR(T2="EG 12",T2="EG 13"),E3:E39,0)))+SUMPRODUCT((YEAR(C3:C39)=YEAR(D1)+4)*(IF(OR(T2="EG 12",T2="EG 13"),F3:F39,0)))+SUMPRODUCT((YEAR(C3:C39)=YEAR(D1)+4)*(IF(OR(T2="EG 12",T2="EG 13"),G3:G39,0)))</f>
        <v>0</v>
      </c>
    </row>
    <row r="8" spans="1:23" x14ac:dyDescent="0.25">
      <c r="B8">
        <v>6</v>
      </c>
      <c r="C8" s="379">
        <f t="shared" si="2"/>
        <v>153</v>
      </c>
      <c r="D8" s="382">
        <f t="shared" si="3"/>
        <v>1</v>
      </c>
      <c r="E8" s="382">
        <f t="shared" si="4"/>
        <v>1</v>
      </c>
      <c r="F8" s="382">
        <f t="shared" si="5"/>
        <v>1</v>
      </c>
      <c r="G8" s="382">
        <f t="shared" si="6"/>
        <v>1</v>
      </c>
      <c r="H8" s="639">
        <f t="shared" si="0"/>
        <v>1</v>
      </c>
      <c r="I8" s="639">
        <f t="shared" si="1"/>
        <v>1</v>
      </c>
      <c r="J8" s="347" t="s">
        <v>13</v>
      </c>
      <c r="K8" s="390">
        <f>SUM(K3:K7)</f>
        <v>0</v>
      </c>
      <c r="L8" s="390">
        <f>SUM(L3:L7)</f>
        <v>0</v>
      </c>
      <c r="S8" t="s">
        <v>524</v>
      </c>
      <c r="T8" t="str">
        <f>T2</f>
        <v>bitte auswählen</v>
      </c>
      <c r="U8">
        <f>U2</f>
        <v>1</v>
      </c>
    </row>
    <row r="9" spans="1:23" x14ac:dyDescent="0.25">
      <c r="B9">
        <v>7</v>
      </c>
      <c r="C9" s="379">
        <f t="shared" si="2"/>
        <v>183</v>
      </c>
      <c r="D9" s="382">
        <f t="shared" si="3"/>
        <v>1</v>
      </c>
      <c r="E9" s="382">
        <f t="shared" si="4"/>
        <v>1</v>
      </c>
      <c r="F9" s="382">
        <f t="shared" si="5"/>
        <v>1</v>
      </c>
      <c r="G9" s="382">
        <f t="shared" si="6"/>
        <v>1</v>
      </c>
      <c r="H9" s="639">
        <f t="shared" si="0"/>
        <v>1</v>
      </c>
      <c r="I9" s="639">
        <f t="shared" si="1"/>
        <v>1</v>
      </c>
      <c r="T9" t="str">
        <f t="shared" ref="T9:U11" si="7">T3</f>
        <v>bitte auswählen</v>
      </c>
      <c r="U9">
        <f t="shared" si="7"/>
        <v>1</v>
      </c>
    </row>
    <row r="10" spans="1:23" x14ac:dyDescent="0.25">
      <c r="B10">
        <v>8</v>
      </c>
      <c r="C10" s="379">
        <f t="shared" si="2"/>
        <v>214</v>
      </c>
      <c r="D10" s="382">
        <f t="shared" si="3"/>
        <v>1</v>
      </c>
      <c r="E10" s="382">
        <f t="shared" si="4"/>
        <v>1</v>
      </c>
      <c r="F10" s="382">
        <f t="shared" si="5"/>
        <v>1</v>
      </c>
      <c r="G10" s="382">
        <f t="shared" si="6"/>
        <v>1</v>
      </c>
      <c r="H10" s="639">
        <f t="shared" si="0"/>
        <v>1</v>
      </c>
      <c r="I10" s="639">
        <f t="shared" si="1"/>
        <v>1</v>
      </c>
      <c r="T10" t="str">
        <f t="shared" si="7"/>
        <v>bitte auswählen</v>
      </c>
      <c r="U10">
        <f t="shared" si="7"/>
        <v>1</v>
      </c>
    </row>
    <row r="11" spans="1:23" x14ac:dyDescent="0.25">
      <c r="B11">
        <v>9</v>
      </c>
      <c r="C11" s="379">
        <f t="shared" si="2"/>
        <v>245</v>
      </c>
      <c r="D11" s="382">
        <f t="shared" si="3"/>
        <v>1</v>
      </c>
      <c r="E11" s="382">
        <f t="shared" si="4"/>
        <v>1</v>
      </c>
      <c r="F11" s="382">
        <f t="shared" si="5"/>
        <v>1</v>
      </c>
      <c r="G11" s="382">
        <f t="shared" si="6"/>
        <v>1</v>
      </c>
      <c r="H11" s="639">
        <f t="shared" si="0"/>
        <v>1</v>
      </c>
      <c r="I11" s="639">
        <f t="shared" si="1"/>
        <v>1</v>
      </c>
      <c r="T11" t="str">
        <f t="shared" si="7"/>
        <v>bitte auswählen</v>
      </c>
      <c r="U11">
        <f t="shared" si="7"/>
        <v>1</v>
      </c>
    </row>
    <row r="12" spans="1:23" x14ac:dyDescent="0.25">
      <c r="B12">
        <v>10</v>
      </c>
      <c r="C12" s="379">
        <f t="shared" si="2"/>
        <v>275</v>
      </c>
      <c r="D12" s="382">
        <f t="shared" si="3"/>
        <v>1</v>
      </c>
      <c r="E12" s="382">
        <f t="shared" si="4"/>
        <v>1</v>
      </c>
      <c r="F12" s="382">
        <f t="shared" si="5"/>
        <v>1</v>
      </c>
      <c r="G12" s="382">
        <f t="shared" si="6"/>
        <v>1</v>
      </c>
      <c r="H12" s="639">
        <f t="shared" si="0"/>
        <v>1</v>
      </c>
      <c r="I12" s="639">
        <f t="shared" si="1"/>
        <v>1</v>
      </c>
    </row>
    <row r="13" spans="1:23" x14ac:dyDescent="0.25">
      <c r="B13">
        <v>11</v>
      </c>
      <c r="C13" s="379">
        <f t="shared" si="2"/>
        <v>306</v>
      </c>
      <c r="D13" s="382">
        <f t="shared" si="3"/>
        <v>1</v>
      </c>
      <c r="E13" s="382">
        <f t="shared" si="4"/>
        <v>1</v>
      </c>
      <c r="F13" s="382">
        <f t="shared" si="5"/>
        <v>1</v>
      </c>
      <c r="G13" s="382">
        <f t="shared" si="6"/>
        <v>1</v>
      </c>
      <c r="H13" s="639">
        <f t="shared" si="0"/>
        <v>1</v>
      </c>
      <c r="I13" s="639">
        <f t="shared" si="1"/>
        <v>1</v>
      </c>
    </row>
    <row r="14" spans="1:23" x14ac:dyDescent="0.25">
      <c r="B14" s="195">
        <v>12</v>
      </c>
      <c r="C14" s="381">
        <f>IF(AND(menu!I47=1,DAY(D1)&lt;&gt;1),DATE(YEAR(C13),MONTH(C13)+1,DAY(C3)-1),DATE(YEAR(C13),MONTH(C13)+1,DAY(C13)))</f>
        <v>336</v>
      </c>
      <c r="D14" s="382">
        <f t="shared" si="3"/>
        <v>1</v>
      </c>
      <c r="E14" s="382">
        <f t="shared" si="4"/>
        <v>1</v>
      </c>
      <c r="F14" s="382">
        <f t="shared" si="5"/>
        <v>1</v>
      </c>
      <c r="G14" s="382">
        <f t="shared" si="6"/>
        <v>1</v>
      </c>
      <c r="H14" s="639">
        <f t="shared" si="0"/>
        <v>1</v>
      </c>
      <c r="I14" s="639">
        <f t="shared" si="1"/>
        <v>1</v>
      </c>
      <c r="J14" s="382"/>
      <c r="M14">
        <f>IF(menu!I47=1,1-M3,0)</f>
        <v>0</v>
      </c>
      <c r="S14" t="s">
        <v>525</v>
      </c>
      <c r="T14" t="str">
        <f>T2</f>
        <v>bitte auswählen</v>
      </c>
      <c r="U14">
        <f>U2</f>
        <v>1</v>
      </c>
    </row>
    <row r="15" spans="1:23" x14ac:dyDescent="0.25">
      <c r="A15" s="332" t="s">
        <v>518</v>
      </c>
      <c r="B15" s="332">
        <v>13</v>
      </c>
      <c r="C15" s="384">
        <f t="shared" si="2"/>
        <v>367</v>
      </c>
      <c r="D15" s="609">
        <f>IF(menu!$I$47&gt;1,IF(IF(C15&gt;=$T$23=TRUE,$U$23,0)&gt;0,IF(C15&gt;=$T$23=TRUE,$U$23,0),SUM(U2)),IF(DAY(D1)&lt;&gt;1,IF(IF(C15&gt;=$T$23=TRUE,$U$23,0)&gt;0,IF(C15&gt;=$T$23=TRUE,$U$23,0)*M14,SUM(U8)*M14),0))*H15*I15</f>
        <v>1</v>
      </c>
      <c r="E15" s="608">
        <f>IF(menu!$I$47&gt;1,IF(IF(C15&gt;=$T$24=TRUE,$U$24,0)&gt;0,IF(C15&gt;=$T$24=TRUE,$U$24,0),SUM(U3)),IF(DAY(D1)&lt;&gt;1,IF(IF(C15&gt;=$T$24=TRUE,$U$24,0)&gt;0,IF(C15&gt;=$T$24=TRUE,$U$24,0)*M14,SUM(U9)*M14),0))*H15*I15</f>
        <v>1</v>
      </c>
      <c r="F15" s="608">
        <f>IF(menu!$I$47&gt;1,IF(IF(C15&gt;=$T$25=TRUE,$U$25,0)&gt;0,IF(C15&gt;=$T$25=TRUE,$U$25,0),SUM(U4)),IF(DAY(D1)&lt;&gt;1,IF(IF(C15&gt;=$T$25=TRUE,$U$25,0)&gt;0,IF(C15&gt;=$T$25=TRUE,$U$25,0)*M14,SUM(U10)*M14),0))*H15*I15</f>
        <v>1</v>
      </c>
      <c r="G15" s="609">
        <f>IF(menu!$I$47&gt;1,IF(IF(C15&gt;=$T$26=TRUE,$U$26,0)&gt;0,IF(C15&gt;=$T$26=TRUE,$U$26,0),SUM(U5)),IF(DAY(D1)&lt;&gt;1,IF(IF(C15&gt;=$T$26=TRUE,$U$26,0)&gt;0,IF(C15&gt;=$T$26=TRUE,$U$26,0)*M14,SUM(U11)*M14),0))*H15*I15</f>
        <v>1</v>
      </c>
      <c r="H15" s="639">
        <f t="shared" si="0"/>
        <v>1</v>
      </c>
      <c r="I15" s="639">
        <f t="shared" si="1"/>
        <v>1</v>
      </c>
      <c r="K15" s="166"/>
      <c r="T15" t="str">
        <f t="shared" ref="T15:U17" si="8">T3</f>
        <v>bitte auswählen</v>
      </c>
      <c r="U15">
        <f t="shared" si="8"/>
        <v>1</v>
      </c>
    </row>
    <row r="16" spans="1:23" x14ac:dyDescent="0.25">
      <c r="B16">
        <v>14</v>
      </c>
      <c r="C16" s="379">
        <f t="shared" si="2"/>
        <v>398</v>
      </c>
      <c r="D16" s="385">
        <f>IF(menu!$I$47&gt;1,IF(IF(C16&gt;=$T$23=TRUE,$U$23,0)&gt;0,IF(C16&gt;=$T$23=TRUE,$U$23,0),$U$8),0)*H16*I16</f>
        <v>1</v>
      </c>
      <c r="E16" s="382">
        <f>IF(menu!$I$47&gt;1,IF(IF(C16&gt;=$T$24=TRUE,$U$24,0)&gt;0,IF(C16&gt;=$T$24=TRUE,$U$24,0),$U$3),0)*H16*I16</f>
        <v>1</v>
      </c>
      <c r="F16" s="382">
        <f>IF(menu!$I$47&gt;1,IF(IF(C16&gt;=$T$25=TRUE,$U$25,0)&gt;0,IF(C16&gt;=$T$25=TRUE,$U$25,0),$U$4),0)*H16*I16</f>
        <v>1</v>
      </c>
      <c r="G16" s="385">
        <f>IF(menu!$I$47&gt;1,IF(IF(C16&gt;=$T$26=TRUE,$U$26,0)&gt;0,IF(C16&gt;=$T$26=TRUE,$U$26,0),$U$5),0)*H16*I16</f>
        <v>1</v>
      </c>
      <c r="H16" s="639">
        <f t="shared" si="0"/>
        <v>1</v>
      </c>
      <c r="I16" s="639">
        <f t="shared" si="1"/>
        <v>1</v>
      </c>
      <c r="K16">
        <f>IF(C3&gt;=$T$23=TRUE,$U$23,0)+IF(C3&gt;=$T$24=TRUE,$U$24,0)+IF(C3&gt;=$T$25=TRUE,$U$25,0)+IF(C3&gt;=$T$26=TRUE,$U$26,0)</f>
        <v>0</v>
      </c>
      <c r="T16" t="str">
        <f t="shared" si="8"/>
        <v>bitte auswählen</v>
      </c>
      <c r="U16">
        <f t="shared" si="8"/>
        <v>1</v>
      </c>
    </row>
    <row r="17" spans="1:24" x14ac:dyDescent="0.25">
      <c r="B17">
        <v>15</v>
      </c>
      <c r="C17" s="379">
        <f t="shared" si="2"/>
        <v>426</v>
      </c>
      <c r="D17" s="385">
        <f>IF(menu!$I$47&gt;1,IF(IF(C17&gt;=$T$23=TRUE,$U$23,0)&gt;0,IF(C17&gt;=$T$23=TRUE,$U$23,0),$U$8),0)*H17*I17</f>
        <v>1</v>
      </c>
      <c r="E17" s="382">
        <f>IF(menu!$I$47&gt;1,IF(IF(C17&gt;=$T$24=TRUE,$U$24,0)&gt;0,IF(C17&gt;=$T$24=TRUE,$U$24,0),$U$3),0)*H17*I17</f>
        <v>1</v>
      </c>
      <c r="F17" s="382">
        <f>IF(menu!$I$47&gt;1,IF(IF(C17&gt;=$T$25=TRUE,$U$25,0)&gt;0,IF(C17&gt;=$T$25=TRUE,$U$25,0),$U$4),0)*H17*I17</f>
        <v>1</v>
      </c>
      <c r="G17" s="385">
        <f>IF(menu!$I$47&gt;1,IF(IF(C17&gt;=$T$26=TRUE,$U$26,0)&gt;0,IF(C17&gt;=$T$26=TRUE,$U$26,0),$U$5),0)*H17*I17</f>
        <v>1</v>
      </c>
      <c r="H17" s="639">
        <f t="shared" si="0"/>
        <v>1</v>
      </c>
      <c r="I17" s="639">
        <f t="shared" si="1"/>
        <v>1</v>
      </c>
      <c r="T17" t="str">
        <f t="shared" si="8"/>
        <v>bitte auswählen</v>
      </c>
      <c r="U17">
        <f t="shared" si="8"/>
        <v>1</v>
      </c>
    </row>
    <row r="18" spans="1:24" x14ac:dyDescent="0.25">
      <c r="B18">
        <v>16</v>
      </c>
      <c r="C18" s="379">
        <f t="shared" si="2"/>
        <v>457</v>
      </c>
      <c r="D18" s="385">
        <f>IF(menu!$I$47&gt;1,IF(IF(C18&gt;=$T$23=TRUE,$U$23,0)&gt;0,IF(C18&gt;=$T$23=TRUE,$U$23,0),$U$8),0)*H18*I18</f>
        <v>1</v>
      </c>
      <c r="E18" s="382">
        <f>IF(menu!$I$47&gt;1,IF(IF(C18&gt;=$T$24=TRUE,$U$24,0)&gt;0,IF(C18&gt;=$T$24=TRUE,$U$24,0),$U$3),0)*H18*I18</f>
        <v>1</v>
      </c>
      <c r="F18" s="382">
        <f>IF(menu!$I$47&gt;1,IF(IF(C18&gt;=$T$25=TRUE,$U$25,0)&gt;0,IF(C18&gt;=$T$25=TRUE,$U$25,0),$U$4),0)*H18*I18</f>
        <v>1</v>
      </c>
      <c r="G18" s="385">
        <f>IF(menu!$I$47&gt;1,IF(IF(C18&gt;=$T$26=TRUE,$U$26,0)&gt;0,IF(C18&gt;=$T$26=TRUE,$U$26,0),$U$5),0)*H18*I18</f>
        <v>1</v>
      </c>
      <c r="H18" s="639">
        <f t="shared" si="0"/>
        <v>1</v>
      </c>
      <c r="I18" s="639">
        <f t="shared" si="1"/>
        <v>1</v>
      </c>
    </row>
    <row r="19" spans="1:24" x14ac:dyDescent="0.25">
      <c r="B19">
        <v>17</v>
      </c>
      <c r="C19" s="379">
        <f t="shared" si="2"/>
        <v>487</v>
      </c>
      <c r="D19" s="385">
        <f>IF(menu!$I$47&gt;1,IF(IF(C19&gt;=$T$23=TRUE,$U$23,0)&gt;0,IF(C19&gt;=$T$23=TRUE,$U$23,0),$U$8),0)*H19*I19</f>
        <v>1</v>
      </c>
      <c r="E19" s="382">
        <f>IF(menu!$I$47&gt;1,IF(IF(C19&gt;=$T$24=TRUE,$U$24,0)&gt;0,IF(C19&gt;=$T$24=TRUE,$U$24,0),$U$3),0)*H19*I19</f>
        <v>1</v>
      </c>
      <c r="F19" s="382">
        <f>IF(menu!$I$47&gt;1,IF(IF(C19&gt;=$T$25=TRUE,$U$25,0)&gt;0,IF(C19&gt;=$T$25=TRUE,$U$25,0),$U$4),0)*H19*I19</f>
        <v>1</v>
      </c>
      <c r="G19" s="385">
        <f>IF(menu!$I$47&gt;1,IF(IF(C19&gt;=$T$26=TRUE,$U$26,0)&gt;0,IF(C19&gt;=$T$26=TRUE,$U$26,0),$U$5),0)*H19*I19</f>
        <v>1</v>
      </c>
      <c r="H19" s="639">
        <f t="shared" si="0"/>
        <v>1</v>
      </c>
      <c r="I19" s="639">
        <f t="shared" si="1"/>
        <v>1</v>
      </c>
    </row>
    <row r="20" spans="1:24" x14ac:dyDescent="0.25">
      <c r="B20">
        <v>18</v>
      </c>
      <c r="C20" s="379">
        <f t="shared" si="2"/>
        <v>518</v>
      </c>
      <c r="D20" s="385">
        <f>IF(menu!$I$47&gt;1,IF(IF(C20&gt;=$T$23=TRUE,$U$23,0)&gt;0,IF(C20&gt;=$T$23=TRUE,$U$23,0),$U$8),0)*H20*I20</f>
        <v>1</v>
      </c>
      <c r="E20" s="382">
        <f>IF(menu!$I$47&gt;1,IF(IF(C20&gt;=$T$24=TRUE,$U$24,0)&gt;0,IF(C20&gt;=$T$24=TRUE,$U$24,0),$U$3),0)*H20*I20</f>
        <v>1</v>
      </c>
      <c r="F20" s="382">
        <f>IF(menu!$I$47&gt;1,IF(IF(C20&gt;=$T$25=TRUE,$U$25,0)&gt;0,IF(C20&gt;=$T$25=TRUE,$U$25,0),$U$4),0)*H20*I20</f>
        <v>1</v>
      </c>
      <c r="G20" s="385">
        <f>IF(menu!$I$47&gt;1,IF(IF(C20&gt;=$T$26=TRUE,$U$26,0)&gt;0,IF(C20&gt;=$T$26=TRUE,$U$26,0),$U$5),0)*H20*I20</f>
        <v>1</v>
      </c>
      <c r="H20" s="639">
        <f t="shared" si="0"/>
        <v>1</v>
      </c>
      <c r="I20" s="639">
        <f t="shared" si="1"/>
        <v>1</v>
      </c>
    </row>
    <row r="21" spans="1:24" x14ac:dyDescent="0.25">
      <c r="B21">
        <v>19</v>
      </c>
      <c r="C21" s="379">
        <f t="shared" si="2"/>
        <v>548</v>
      </c>
      <c r="D21" s="385">
        <f>IF(menu!$I$47&gt;1,IF(IF(C21&gt;=$T$23=TRUE,$U$23,0)&gt;0,IF(C21&gt;=$T$23=TRUE,$U$23,0),$U$8),0)*H21*I21</f>
        <v>1</v>
      </c>
      <c r="E21" s="382">
        <f>IF(menu!$I$47&gt;1,IF(IF(C21&gt;=$T$24=TRUE,$U$24,0)&gt;0,IF(C21&gt;=$T$24=TRUE,$U$24,0),$U$3),0)*H21*I21</f>
        <v>1</v>
      </c>
      <c r="F21" s="382">
        <f>IF(menu!$I$47&gt;1,IF(IF(C21&gt;=$T$25=TRUE,$U$25,0)&gt;0,IF(C21&gt;=$T$25=TRUE,$U$25,0),$U$4),0)*H21*I21</f>
        <v>1</v>
      </c>
      <c r="G21" s="385">
        <f>IF(menu!$I$47&gt;1,IF(IF(C21&gt;=$T$26=TRUE,$U$26,0)&gt;0,IF(C21&gt;=$T$26=TRUE,$U$26,0),$U$5),0)*H21*I21</f>
        <v>1</v>
      </c>
      <c r="H21" s="639">
        <f t="shared" si="0"/>
        <v>1</v>
      </c>
      <c r="I21" s="639">
        <f t="shared" si="1"/>
        <v>1</v>
      </c>
      <c r="Q21" s="195"/>
    </row>
    <row r="22" spans="1:24" x14ac:dyDescent="0.25">
      <c r="B22">
        <v>20</v>
      </c>
      <c r="C22" s="379">
        <f t="shared" si="2"/>
        <v>579</v>
      </c>
      <c r="D22" s="385">
        <f>IF(menu!$I$47&gt;1,IF(IF(C22&gt;=$T$23=TRUE,$U$23,0)&gt;0,IF(C22&gt;=$T$23=TRUE,$U$23,0),$U$8),0)*H22*I22</f>
        <v>1</v>
      </c>
      <c r="E22" s="382">
        <f>IF(menu!$I$47&gt;1,IF(IF(C22&gt;=$T$24=TRUE,$U$24,0)&gt;0,IF(C22&gt;=$T$24=TRUE,$U$24,0),$U$3),0)*H22*I22</f>
        <v>1</v>
      </c>
      <c r="F22" s="382">
        <f>IF(menu!$I$47&gt;1,IF(IF(C22&gt;=$T$25=TRUE,$U$25,0)&gt;0,IF(C22&gt;=$T$25=TRUE,$U$25,0),$U$4),0)*H22*I22</f>
        <v>1</v>
      </c>
      <c r="G22" s="385">
        <f>IF(menu!$I$47&gt;1,IF(IF(C22&gt;=$T$26=TRUE,$U$26,0)&gt;0,IF(C22&gt;=$T$26=TRUE,$U$26,0),$U$5),0)*H22*I22</f>
        <v>1</v>
      </c>
      <c r="H22" s="639">
        <f t="shared" si="0"/>
        <v>1</v>
      </c>
      <c r="I22" s="639">
        <f t="shared" si="1"/>
        <v>1</v>
      </c>
      <c r="Q22" s="14" t="s">
        <v>732</v>
      </c>
      <c r="R22" s="14" t="s">
        <v>737</v>
      </c>
      <c r="S22" s="14" t="s">
        <v>178</v>
      </c>
      <c r="T22" s="14" t="s">
        <v>739</v>
      </c>
      <c r="U22" s="14" t="s">
        <v>740</v>
      </c>
      <c r="V22" s="14" t="s">
        <v>741</v>
      </c>
      <c r="W22" s="571" t="s">
        <v>747</v>
      </c>
      <c r="X22" s="571" t="s">
        <v>748</v>
      </c>
    </row>
    <row r="23" spans="1:24" x14ac:dyDescent="0.25">
      <c r="B23">
        <v>21</v>
      </c>
      <c r="C23" s="379">
        <f t="shared" si="2"/>
        <v>610</v>
      </c>
      <c r="D23" s="385">
        <f>IF(menu!$I$47&gt;1,IF(IF(C23&gt;=$T$23=TRUE,$U$23,0)&gt;0,IF(C23&gt;=$T$23=TRUE,$U$23,0),$U$8),0)*H23*I23</f>
        <v>1</v>
      </c>
      <c r="E23" s="382">
        <f>IF(menu!$I$47&gt;1,IF(IF(C23&gt;=$T$24=TRUE,$U$24,0)&gt;0,IF(C23&gt;=$T$24=TRUE,$U$24,0),$U$3),0)*H23*I23</f>
        <v>1</v>
      </c>
      <c r="F23" s="382">
        <f>IF(menu!$I$47&gt;1,IF(IF(C23&gt;=$T$25=TRUE,$U$25,0)&gt;0,IF(C23&gt;=$T$25=TRUE,$U$25,0),$U$4),0)*H23*I23</f>
        <v>1</v>
      </c>
      <c r="G23" s="385">
        <f>IF(menu!$I$47&gt;1,IF(IF(C23&gt;=$T$26=TRUE,$U$26,0)&gt;0,IF(C23&gt;=$T$26=TRUE,$U$26,0),$U$5),0)*H23*I23</f>
        <v>1</v>
      </c>
      <c r="H23" s="639">
        <f t="shared" si="0"/>
        <v>1</v>
      </c>
      <c r="I23" s="639">
        <f t="shared" si="1"/>
        <v>1</v>
      </c>
      <c r="Q23" s="555" t="s">
        <v>733</v>
      </c>
      <c r="R23" s="556">
        <f>Personal_Alt!E40</f>
        <v>0</v>
      </c>
      <c r="S23" s="555">
        <f>IF(Personal!F23&lt;&gt;"bitte auswählen",Personal!F23,0)</f>
        <v>0</v>
      </c>
      <c r="T23" s="557">
        <f>DATE(YEAR(R23)+S23,MONTH(R23),1)</f>
        <v>1</v>
      </c>
      <c r="U23" s="14">
        <f>IF(OR(T2="EG 9b",T2="EG 9c",T2="EG 10",T2="EG 11"),IF(T23&gt;Basisdaten!I33=TRUE,Personal_Alt!K40,0),0)</f>
        <v>0</v>
      </c>
      <c r="V23">
        <f>IF(OR(T2="EG 12",T2="EG 13"),IF(T23&gt;Basisdaten!I33=TRUE,Personal_Alt!K40,0),0)</f>
        <v>0</v>
      </c>
      <c r="W23" t="e">
        <f>IF(((YEAR($J$1)-YEAR($D$1))*12 + MONTH($J$1)-MONTH($D$1))-((YEAR($J$1)-YEAR(T23))*12 + MONTH($J$1)-MONTH(T23))&lt;0,((YEAR($J$1)-YEAR($D$1))*12 + MONTH($J$1)-MONTH($D$1)),((YEAR($J$1)-YEAR($D$1))*12 + MONTH($J$1)-MONTH($D$1))-((YEAR($J$1)-YEAR(T23))*12 + MONTH($J$1)-MONTH(T23)))</f>
        <v>#VALUE!</v>
      </c>
      <c r="X23" t="e">
        <f>((YEAR($J$1)-YEAR($D$1))*12 + MONTH($J$1)-MONTH($D$1))-W23</f>
        <v>#VALUE!</v>
      </c>
    </row>
    <row r="24" spans="1:24" x14ac:dyDescent="0.25">
      <c r="B24">
        <v>22</v>
      </c>
      <c r="C24" s="379">
        <f t="shared" si="2"/>
        <v>640</v>
      </c>
      <c r="D24" s="385">
        <f>IF(menu!$I$47&gt;1,IF(IF(C24&gt;=$T$23=TRUE,$U$23,0)&gt;0,IF(C24&gt;=$T$23=TRUE,$U$23,0),$U$8),0)*H24*I24</f>
        <v>1</v>
      </c>
      <c r="E24" s="382">
        <f>IF(menu!$I$47&gt;1,IF(IF(C24&gt;=$T$24=TRUE,$U$24,0)&gt;0,IF(C24&gt;=$T$24=TRUE,$U$24,0),$U$3),0)*H24*I24</f>
        <v>1</v>
      </c>
      <c r="F24" s="382">
        <f>IF(menu!$I$47&gt;1,IF(IF(C24&gt;=$T$25=TRUE,$U$25,0)&gt;0,IF(C24&gt;=$T$25=TRUE,$U$25,0),$U$4),0)*H24*I24</f>
        <v>1</v>
      </c>
      <c r="G24" s="385">
        <f>IF(menu!$I$47&gt;1,IF(IF(C24&gt;=$T$26=TRUE,$U$26,0)&gt;0,IF(C24&gt;=$T$26=TRUE,$U$26,0),$U$5),0)*H24*I24</f>
        <v>1</v>
      </c>
      <c r="H24" s="639">
        <f t="shared" si="0"/>
        <v>1</v>
      </c>
      <c r="I24" s="639">
        <f t="shared" si="1"/>
        <v>1</v>
      </c>
      <c r="Q24" s="555" t="s">
        <v>734</v>
      </c>
      <c r="R24" s="556">
        <f>Personal_Alt!E41</f>
        <v>0</v>
      </c>
      <c r="S24" s="555">
        <f>IF(Personal!F24&lt;&gt;"bitte auswählen",Personal!F24,0)</f>
        <v>0</v>
      </c>
      <c r="T24" s="557">
        <f t="shared" ref="T24:T26" si="9">DATE(YEAR(R24)+S24,MONTH(R24),1)</f>
        <v>1</v>
      </c>
      <c r="U24" s="14">
        <f>IF(OR(T3="EG 9b",T3="EG 9c",T3="EG 10",T3="EG 11"),IF(T24&gt;Basisdaten!I34=TRUE,Personal_Alt!K41,U3),0)</f>
        <v>0</v>
      </c>
      <c r="V24">
        <f>IF(OR(T3="EG 12",T3="EG 13"),IF(T24&gt;Basisdaten!I34=TRUE,Personal_Alt!K41,0),0)</f>
        <v>0</v>
      </c>
      <c r="W24" t="e">
        <f>IF(((YEAR($J$1)-YEAR($D$1))*12 + MONTH($J$1)-MONTH($D$1))-((YEAR($J$1)-YEAR(T24))*12 + MONTH($J$1)-MONTH(T24))&lt;0,((YEAR($J$1)-YEAR($D$1))*12 + MONTH($J$1)-MONTH($D$1)),((YEAR($J$1)-YEAR($D$1))*12 + MONTH($J$1)-MONTH($D$1))-((YEAR($J$1)-YEAR(T24))*12 + MONTH($J$1)-MONTH(T24)))</f>
        <v>#VALUE!</v>
      </c>
      <c r="X24" t="e">
        <f>((YEAR($J$1)-YEAR($D$1))*12 + MONTH($J$1)-MONTH($D$1))-W24</f>
        <v>#VALUE!</v>
      </c>
    </row>
    <row r="25" spans="1:24" x14ac:dyDescent="0.25">
      <c r="B25">
        <v>23</v>
      </c>
      <c r="C25" s="379">
        <f t="shared" si="2"/>
        <v>671</v>
      </c>
      <c r="D25" s="385">
        <f>IF(menu!$I$47&gt;1,IF(IF(C25&gt;=$T$23=TRUE,$U$23,0)&gt;0,IF(C25&gt;=$T$23=TRUE,$U$23,0),$U$8),0)*H25*I25</f>
        <v>1</v>
      </c>
      <c r="E25" s="382">
        <f>IF(menu!$I$47&gt;1,IF(IF(C25&gt;=$T$24=TRUE,$U$24,0)&gt;0,IF(C25&gt;=$T$24=TRUE,$U$24,0),$U$3),0)*H25*I25</f>
        <v>1</v>
      </c>
      <c r="F25" s="382">
        <f>IF(menu!$I$47&gt;1,IF(IF(C25&gt;=$T$25=TRUE,$U$25,0)&gt;0,IF(C25&gt;=$T$25=TRUE,$U$25,0),$U$4),0)*H25*I25</f>
        <v>1</v>
      </c>
      <c r="G25" s="385">
        <f>IF(menu!$I$47&gt;1,IF(IF(C25&gt;=$T$26=TRUE,$U$26,0)&gt;0,IF(C25&gt;=$T$26=TRUE,$U$26,0),$U$5),0)*H25*I25</f>
        <v>1</v>
      </c>
      <c r="H25" s="639">
        <f t="shared" si="0"/>
        <v>1</v>
      </c>
      <c r="I25" s="639">
        <f t="shared" si="1"/>
        <v>1</v>
      </c>
      <c r="Q25" s="555" t="s">
        <v>735</v>
      </c>
      <c r="R25" s="556">
        <f>Personal_Alt!E42</f>
        <v>0</v>
      </c>
      <c r="S25" s="555">
        <f>IF(Personal!F25&lt;&gt;"bitte auswählen",Personal!F25,0)</f>
        <v>0</v>
      </c>
      <c r="T25" s="557">
        <f t="shared" si="9"/>
        <v>1</v>
      </c>
      <c r="U25" s="14">
        <f>IF(OR(T4="EG 9b",T4="EG 9c",T4="EG 10",T4="EG 11"),IF(T25&gt;Basisdaten!I35=TRUE,Personal_Alt!K42,0),0)</f>
        <v>0</v>
      </c>
      <c r="V25">
        <f>IF(OR(T4="EG 12",T4="EG 13"),IF(T25&gt;Basisdaten!I35=TRUE,Personal_Alt!K42,0),0)</f>
        <v>0</v>
      </c>
      <c r="W25" t="e">
        <f>IF(((YEAR($J$1)-YEAR($D$1))*12 + MONTH($J$1)-MONTH($D$1))-((YEAR($J$1)-YEAR(T25))*12 + MONTH($J$1)-MONTH(T25))&lt;0,((YEAR($J$1)-YEAR($D$1))*12 + MONTH($J$1)-MONTH($D$1)),((YEAR($J$1)-YEAR($D$1))*12 + MONTH($J$1)-MONTH($D$1))-((YEAR($J$1)-YEAR(T25))*12 + MONTH($J$1)-MONTH(T25)))</f>
        <v>#VALUE!</v>
      </c>
      <c r="X25" t="e">
        <f>((YEAR($J$1)-YEAR($D$1))*12 + MONTH($J$1)-MONTH($D$1))-W25</f>
        <v>#VALUE!</v>
      </c>
    </row>
    <row r="26" spans="1:24" x14ac:dyDescent="0.25">
      <c r="B26" s="195">
        <v>24</v>
      </c>
      <c r="C26" s="381">
        <f>IF(AND(menu!I47=2,DAY(D1)&lt;&gt;1),DATE(YEAR(C25),MONTH(C25)+1,DAY(C3)-1),DATE(YEAR(C25),MONTH(C25)+1,DAY(C25)))</f>
        <v>699</v>
      </c>
      <c r="D26" s="385">
        <f>IF(menu!$I$47&gt;1,IF(IF(C26&gt;=$T$23=TRUE,$U$23,0)&gt;0,IF(C26&gt;=$T$23=TRUE,$U$23,0),$U$8),0)*H26*I26</f>
        <v>1</v>
      </c>
      <c r="E26" s="382">
        <f>IF(menu!$I$47&gt;1,IF(IF(C26&gt;=$T$24=TRUE,$U$24,0)&gt;0,IF(C26&gt;=$T$24=TRUE,$U$24,0),$U$3),0)*H26*I26</f>
        <v>1</v>
      </c>
      <c r="F26" s="382">
        <f>IF(menu!$I$47&gt;1,IF(IF(C26&gt;=$T$25=TRUE,$U$25,0)&gt;0,IF(C26&gt;=$T$25=TRUE,$U$25,0),$U$4),0)*H26*I26</f>
        <v>1</v>
      </c>
      <c r="G26" s="385">
        <f>IF(menu!$I$47&gt;1,IF(IF(C26&gt;=$T$26=TRUE,$U$26,0)&gt;0,IF(C26&gt;=$T$26=TRUE,$U$26,0),$U$5),0)*H26*I26</f>
        <v>1</v>
      </c>
      <c r="H26" s="639">
        <f t="shared" si="0"/>
        <v>1</v>
      </c>
      <c r="I26" s="639">
        <f t="shared" si="1"/>
        <v>1</v>
      </c>
      <c r="M26">
        <f>IF(menu!I47=2,ROUND(1-M3,1),0)</f>
        <v>-0.1</v>
      </c>
      <c r="Q26" s="555" t="s">
        <v>736</v>
      </c>
      <c r="R26" s="556">
        <f>Personal_Alt!E43</f>
        <v>0</v>
      </c>
      <c r="S26" s="555">
        <f>IF(Personal!F26&lt;&gt;"bitte auswählen",Personal!F26,0)</f>
        <v>0</v>
      </c>
      <c r="T26" s="557">
        <f t="shared" si="9"/>
        <v>1</v>
      </c>
      <c r="U26" s="14">
        <f>IF(OR(T5="EG 9b",T5="EG 9c",T5="EG 10",T5="EG 11"),IF(T26&gt;Basisdaten!I36=TRUE,Personal_Alt!K43,0),0)</f>
        <v>0</v>
      </c>
      <c r="V26">
        <f>IF(OR(T5="EG 12",T5="EG 13"),IF(T26&gt;Basisdaten!I36=TRUE,Personal_Alt!K43,0),0)</f>
        <v>0</v>
      </c>
      <c r="W26" t="e">
        <f>IF(((YEAR($J$1)-YEAR($D$1))*12 + MONTH($J$1)-MONTH($D$1))-((YEAR($J$1)-YEAR(T26))*12 + MONTH($J$1)-MONTH(T26))&lt;0,((YEAR($J$1)-YEAR($D$1))*12 + MONTH($J$1)-MONTH($D$1)),((YEAR($J$1)-YEAR($D$1))*12 + MONTH($J$1)-MONTH($D$1))-((YEAR($J$1)-YEAR(T26))*12 + MONTH($J$1)-MONTH(T26)))</f>
        <v>#VALUE!</v>
      </c>
      <c r="X26" t="e">
        <f>((YEAR($J$1)-YEAR($D$1))*12 + MONTH($J$1)-MONTH($D$1))-W26</f>
        <v>#VALUE!</v>
      </c>
    </row>
    <row r="27" spans="1:24" x14ac:dyDescent="0.25">
      <c r="A27" s="332" t="s">
        <v>517</v>
      </c>
      <c r="B27" s="332">
        <v>25</v>
      </c>
      <c r="C27" s="384">
        <f t="shared" si="2"/>
        <v>729</v>
      </c>
      <c r="D27" s="609">
        <f>IF(menu!$I$47&gt;2,IF(IF(C27&gt;=$T$23=TRUE,$U$23,0)&gt;0,IF(C27&gt;=$T$23=TRUE,$U$23,0),U14),IF(DAY(D1)&lt;&gt;1,IF(IF(C27&gt;=$T$23=TRUE,$U$23,0)&gt;0,IF(C27&gt;=$T$23=TRUE,$U$23,0)*M26,U8*M26),0))*H27*I27</f>
        <v>-0.1</v>
      </c>
      <c r="E27" s="608">
        <f>IF(menu!$I$47&gt;2,IF(IF(C27&gt;=$T$24=TRUE,$U$24,0)&gt;0,IF(C27&gt;=$T$24=TRUE,$U$24,0),U15),IF(DAY(D1)&lt;&gt;1,IF(IF(C27&gt;=$T$24=TRUE,$U$24,0)&gt;0,IF(C27&gt;=$T$24=TRUE,$U$24,0)*M26,U9*M26),0))*H27*I27</f>
        <v>-0.1</v>
      </c>
      <c r="F27" s="608">
        <f>IF(menu!$I$47&gt;2,IF(IF(C27&gt;=$T$25=TRUE,$U$25,0)&gt;0,IF(C27&gt;=$T$25=TRUE,$U$25,0),U16),IF(DAY(D1)&lt;&gt;1,IF(IF(C27&gt;=$T$25=TRUE,$U$25,0)&gt;0,IF(C27&gt;=$T$25=TRUE,$U$25,0)*M26,U10*M26),0))*H27*I27</f>
        <v>-0.1</v>
      </c>
      <c r="G27" s="609">
        <f>IF(menu!$I$47&gt;2,IF(IF(C27&gt;=$T$26=TRUE,$U$26,0)&gt;0,IF(C27&gt;=$T$26=TRUE,$U$26,0),U17),IF(DAY(D1)&lt;&gt;1,IF(IF(C27&gt;=$T$26=TRUE,$U$26,0)&gt;0,IF(C27&gt;=$T$26=TRUE,$U$26,0)*M26,U11*M26),0))*H27*I27</f>
        <v>-0.1</v>
      </c>
      <c r="H27" s="639">
        <f t="shared" si="0"/>
        <v>1</v>
      </c>
      <c r="I27" s="639">
        <f t="shared" si="1"/>
        <v>1</v>
      </c>
      <c r="J27" s="192" t="s">
        <v>742</v>
      </c>
    </row>
    <row r="28" spans="1:24" x14ac:dyDescent="0.25">
      <c r="B28">
        <v>26</v>
      </c>
      <c r="C28" s="379">
        <f>DATE(YEAR(C27),MONTH(C27)+1,DAY(C27))</f>
        <v>760</v>
      </c>
      <c r="D28" s="385">
        <f>IF(menu!$I$47&gt;2,IF(IF(C28&gt;=$T$23=TRUE,$U$23,0)&gt;0,IF(C28&gt;=$T$23=TRUE,$U$23,0),$U$14),0)*H28*I28</f>
        <v>0</v>
      </c>
      <c r="E28" s="382">
        <f>IF(menu!$I$47&gt;2,IF(IF(C28&gt;=$T$24=TRUE,$U$24,0)&gt;0,IF(C28&gt;=$T$24=TRUE,$U$24,0),$U$15),0)*H28*I28</f>
        <v>0</v>
      </c>
      <c r="F28" s="382">
        <f>IF(menu!$I$47&gt;2,IF(IF(C28&gt;=$T$25=TRUE,$U$25,0)&gt;0,IF(C28&gt;=$T$25=TRUE,$U$25,0),$U$16),0)*H28*I28</f>
        <v>0</v>
      </c>
      <c r="G28" s="385">
        <f>IF(menu!$I$47&gt;2,IF(IF(C28&gt;=$T$26=TRUE,$U$26,0)&gt;0,IF(C28&gt;=$T$26=TRUE,$U$26,0),$U$17),0)*H28*I28</f>
        <v>0</v>
      </c>
      <c r="H28" s="639">
        <f t="shared" si="0"/>
        <v>1</v>
      </c>
      <c r="I28" s="639">
        <f t="shared" si="1"/>
        <v>1</v>
      </c>
      <c r="Q28" s="15"/>
      <c r="R28" t="s">
        <v>794</v>
      </c>
      <c r="S28" t="s">
        <v>793</v>
      </c>
      <c r="T28" t="s">
        <v>795</v>
      </c>
      <c r="U28" t="s">
        <v>796</v>
      </c>
    </row>
    <row r="29" spans="1:24" x14ac:dyDescent="0.25">
      <c r="B29">
        <v>27</v>
      </c>
      <c r="C29" s="379">
        <f t="shared" si="2"/>
        <v>791</v>
      </c>
      <c r="D29" s="385">
        <f>IF(menu!$I$47&gt;2,IF(IF(C29&gt;=$T$23=TRUE,$U$23,0)&gt;0,IF(C29&gt;=$T$23=TRUE,$U$23,0),$U$14),0)*H29*I29</f>
        <v>0</v>
      </c>
      <c r="E29" s="382">
        <f>IF(menu!$I$47&gt;2,IF(IF(C29&gt;=$T$24=TRUE,$U$24,0)&gt;0,IF(C29&gt;=$T$24=TRUE,$U$24,0),$U$15),0)*H29*I29</f>
        <v>0</v>
      </c>
      <c r="F29" s="382">
        <f>IF(menu!$I$47&gt;2,IF(IF(C29&gt;=$T$25=TRUE,$U$25,0)&gt;0,IF(C29&gt;=$T$25=TRUE,$U$25,0),$U$16),0)*H29*I29</f>
        <v>0</v>
      </c>
      <c r="G29" s="385">
        <f>IF(menu!$I$47&gt;2,IF(IF(C29&gt;=$T$26=TRUE,$U$26,0)&gt;0,IF(C29&gt;=$T$26=TRUE,$U$26,0),$U$17),0)*H29*I29</f>
        <v>0</v>
      </c>
      <c r="H29" s="639">
        <f t="shared" si="0"/>
        <v>1</v>
      </c>
      <c r="I29" s="639">
        <f t="shared" si="1"/>
        <v>1</v>
      </c>
      <c r="Q29" s="15" t="s">
        <v>792</v>
      </c>
      <c r="R29" s="638">
        <f>Personal_Alt!K21</f>
        <v>3.4000000000000002E-2</v>
      </c>
      <c r="S29" s="638">
        <f>Personal_Alt!K22</f>
        <v>0</v>
      </c>
      <c r="T29" s="166">
        <f>Personal_Alt!E21</f>
        <v>45505</v>
      </c>
      <c r="U29" s="166">
        <f>Personal_Alt!E22</f>
        <v>0</v>
      </c>
    </row>
    <row r="30" spans="1:24" x14ac:dyDescent="0.25">
      <c r="B30">
        <v>28</v>
      </c>
      <c r="C30" s="379">
        <f t="shared" si="2"/>
        <v>822</v>
      </c>
      <c r="D30" s="385">
        <f>IF(menu!$I$47&gt;2,IF(IF(C30&gt;=$T$23=TRUE,$U$23,0)&gt;0,IF(C30&gt;=$T$23=TRUE,$U$23,0),$U$14),0)*H30*I30</f>
        <v>0</v>
      </c>
      <c r="E30" s="382">
        <f>IF(menu!$I$47&gt;2,IF(IF(C30&gt;=$T$24=TRUE,$U$24,0)&gt;0,IF(C30&gt;=$T$24=TRUE,$U$24,0),$U$15),0)*H30*I30</f>
        <v>0</v>
      </c>
      <c r="F30" s="382">
        <f>IF(menu!$I$47&gt;2,IF(IF(C30&gt;=$T$25=TRUE,$U$25,0)&gt;0,IF(C30&gt;=$T$25=TRUE,$U$25,0),$U$16),0)*H30*I30</f>
        <v>0</v>
      </c>
      <c r="G30" s="385">
        <f>IF(menu!$I$47&gt;2,IF(IF(C30&gt;=$T$26=TRUE,$U$26,0)&gt;0,IF(C30&gt;=$T$26=TRUE,$U$26,0),$U$17),0)*H30*I30</f>
        <v>0</v>
      </c>
      <c r="H30" s="639">
        <f t="shared" si="0"/>
        <v>1</v>
      </c>
      <c r="I30" s="639">
        <f t="shared" si="1"/>
        <v>1</v>
      </c>
      <c r="R30" s="638"/>
    </row>
    <row r="31" spans="1:24" x14ac:dyDescent="0.25">
      <c r="B31">
        <v>29</v>
      </c>
      <c r="C31" s="379">
        <f t="shared" si="2"/>
        <v>852</v>
      </c>
      <c r="D31" s="385">
        <f>IF(menu!$I$47&gt;2,IF(IF(C31&gt;=$T$23=TRUE,$U$23,0)&gt;0,IF(C31&gt;=$T$23=TRUE,$U$23,0),$U$14),0)*H31*I31</f>
        <v>0</v>
      </c>
      <c r="E31" s="382">
        <f>IF(menu!$I$47&gt;2,IF(IF(C31&gt;=$T$24=TRUE,$U$24,0)&gt;0,IF(C31&gt;=$T$24=TRUE,$U$24,0),$U$15),0)*H31*I31</f>
        <v>0</v>
      </c>
      <c r="F31" s="382">
        <f>IF(menu!$I$47&gt;2,IF(IF(C31&gt;=$T$25=TRUE,$U$25,0)&gt;0,IF(C31&gt;=$T$25=TRUE,$U$25,0),$U$16),0)*H31*I31</f>
        <v>0</v>
      </c>
      <c r="G31" s="385">
        <f>IF(menu!$I$47&gt;2,IF(IF(C31&gt;=$T$26=TRUE,$U$26,0)&gt;0,IF(C31&gt;=$T$26=TRUE,$U$26,0),$U$17),0)*H31*I31</f>
        <v>0</v>
      </c>
      <c r="H31" s="639">
        <f t="shared" si="0"/>
        <v>1</v>
      </c>
      <c r="I31" s="639">
        <f t="shared" si="1"/>
        <v>1</v>
      </c>
    </row>
    <row r="32" spans="1:24" x14ac:dyDescent="0.25">
      <c r="B32">
        <v>30</v>
      </c>
      <c r="C32" s="379">
        <f t="shared" si="2"/>
        <v>883</v>
      </c>
      <c r="D32" s="385">
        <f>IF(menu!$I$47&gt;2,IF(IF(C32&gt;=$T$23=TRUE,$U$23,0)&gt;0,IF(C32&gt;=$T$23=TRUE,$U$23,0),$U$14),0)*H32*I32</f>
        <v>0</v>
      </c>
      <c r="E32" s="382">
        <f>IF(menu!$I$47&gt;2,IF(IF(C32&gt;=$T$24=TRUE,$U$24,0)&gt;0,IF(C32&gt;=$T$24=TRUE,$U$24,0),$U$15),0)*H32*I32</f>
        <v>0</v>
      </c>
      <c r="F32" s="382">
        <f>IF(menu!$I$47&gt;2,IF(IF(C32&gt;=$T$25=TRUE,$U$25,0)&gt;0,IF(C32&gt;=$T$25=TRUE,$U$25,0),$U$16),0)*H32*I32</f>
        <v>0</v>
      </c>
      <c r="G32" s="385">
        <f>IF(menu!$I$47&gt;2,IF(IF(C32&gt;=$T$26=TRUE,$U$26,0)&gt;0,IF(C32&gt;=$T$26=TRUE,$U$26,0),$U$17),0)*H32*I32</f>
        <v>0</v>
      </c>
      <c r="H32" s="639">
        <f t="shared" si="0"/>
        <v>1</v>
      </c>
      <c r="I32" s="639">
        <f t="shared" si="1"/>
        <v>1</v>
      </c>
    </row>
    <row r="33" spans="1:13" x14ac:dyDescent="0.25">
      <c r="B33">
        <v>31</v>
      </c>
      <c r="C33" s="379">
        <f t="shared" si="2"/>
        <v>913</v>
      </c>
      <c r="D33" s="385">
        <f>IF(menu!$I$47&gt;2,IF(IF(C33&gt;=$T$23=TRUE,$U$23,0)&gt;0,IF(C33&gt;=$T$23=TRUE,$U$23,0),$U$14),0)*H33*I33</f>
        <v>0</v>
      </c>
      <c r="E33" s="382">
        <f>IF(menu!$I$47&gt;2,IF(IF(C33&gt;=$T$24=TRUE,$U$24,0)&gt;0,IF(C33&gt;=$T$24=TRUE,$U$24,0),$U$15),0)*H33*I33</f>
        <v>0</v>
      </c>
      <c r="F33" s="382">
        <f>IF(menu!$I$47&gt;2,IF(IF(C33&gt;=$T$25=TRUE,$U$25,0)&gt;0,IF(C33&gt;=$T$25=TRUE,$U$25,0),$U$16),0)*H33*I33</f>
        <v>0</v>
      </c>
      <c r="G33" s="385">
        <f>IF(menu!$I$47&gt;2,IF(IF(C33&gt;=$T$26=TRUE,$U$26,0)&gt;0,IF(C33&gt;=$T$26=TRUE,$U$26,0),$U$17),0)*H33*I33</f>
        <v>0</v>
      </c>
      <c r="H33" s="639">
        <f t="shared" si="0"/>
        <v>1</v>
      </c>
      <c r="I33" s="639">
        <f t="shared" si="1"/>
        <v>1</v>
      </c>
    </row>
    <row r="34" spans="1:13" x14ac:dyDescent="0.25">
      <c r="B34">
        <v>32</v>
      </c>
      <c r="C34" s="379">
        <f t="shared" si="2"/>
        <v>944</v>
      </c>
      <c r="D34" s="385">
        <f>IF(menu!$I$47&gt;2,IF(IF(C34&gt;=$T$23=TRUE,$U$23,0)&gt;0,IF(C34&gt;=$T$23=TRUE,$U$23,0),$U$14),0)*H34*I34</f>
        <v>0</v>
      </c>
      <c r="E34" s="382">
        <f>IF(menu!$I$47&gt;2,IF(IF(C34&gt;=$T$24=TRUE,$U$24,0)&gt;0,IF(C34&gt;=$T$24=TRUE,$U$24,0),$U$15),0)*H34*I34</f>
        <v>0</v>
      </c>
      <c r="F34" s="382">
        <f>IF(menu!$I$47&gt;2,IF(IF(C34&gt;=$T$25=TRUE,$U$25,0)&gt;0,IF(C34&gt;=$T$25=TRUE,$U$25,0),$U$16),0)*H34*I34</f>
        <v>0</v>
      </c>
      <c r="G34" s="385">
        <f>IF(menu!$I$47&gt;2,IF(IF(C34&gt;=$T$26=TRUE,$U$26,0)&gt;0,IF(C34&gt;=$T$26=TRUE,$U$26,0),$U$17),0)*H34*I34</f>
        <v>0</v>
      </c>
      <c r="H34" s="639">
        <f t="shared" si="0"/>
        <v>1</v>
      </c>
      <c r="I34" s="639">
        <f t="shared" si="1"/>
        <v>1</v>
      </c>
    </row>
    <row r="35" spans="1:13" x14ac:dyDescent="0.25">
      <c r="B35">
        <v>33</v>
      </c>
      <c r="C35" s="379">
        <f t="shared" si="2"/>
        <v>975</v>
      </c>
      <c r="D35" s="385">
        <f>IF(menu!$I$47&gt;2,IF(IF(C35&gt;=$T$23=TRUE,$U$23,0)&gt;0,IF(C35&gt;=$T$23=TRUE,$U$23,0),$U$14),0)*H35*I35</f>
        <v>0</v>
      </c>
      <c r="E35" s="382">
        <f>IF(menu!$I$47&gt;2,IF(IF(C35&gt;=$T$24=TRUE,$U$24,0)&gt;0,IF(C35&gt;=$T$24=TRUE,$U$24,0),$U$15),0)*H35*I35</f>
        <v>0</v>
      </c>
      <c r="F35" s="382">
        <f>IF(menu!$I$47&gt;2,IF(IF(C35&gt;=$T$25=TRUE,$U$25,0)&gt;0,IF(C35&gt;=$T$25=TRUE,$U$25,0),$U$16),0)*H35*I35</f>
        <v>0</v>
      </c>
      <c r="G35" s="385">
        <f>IF(menu!$I$47&gt;2,IF(IF(C35&gt;=$T$26=TRUE,$U$26,0)&gt;0,IF(C35&gt;=$T$26=TRUE,$U$26,0),$U$17),0)*H35*I35</f>
        <v>0</v>
      </c>
      <c r="H35" s="639">
        <f t="shared" si="0"/>
        <v>1</v>
      </c>
      <c r="I35" s="639">
        <f t="shared" si="1"/>
        <v>1</v>
      </c>
    </row>
    <row r="36" spans="1:13" x14ac:dyDescent="0.25">
      <c r="B36">
        <v>34</v>
      </c>
      <c r="C36" s="379">
        <f t="shared" si="2"/>
        <v>1005</v>
      </c>
      <c r="D36" s="385">
        <f>IF(menu!$I$47&gt;2,IF(IF(C36&gt;=$T$23=TRUE,$U$23,0)&gt;0,IF(C36&gt;=$T$23=TRUE,$U$23,0),$U$14),0)*H36*I36</f>
        <v>0</v>
      </c>
      <c r="E36" s="382">
        <f>IF(menu!$I$47&gt;2,IF(IF(C36&gt;=$T$24=TRUE,$U$24,0)&gt;0,IF(C36&gt;=$T$24=TRUE,$U$24,0),$U$15),0)*H36*I36</f>
        <v>0</v>
      </c>
      <c r="F36" s="382">
        <f>IF(menu!$I$47&gt;2,IF(IF(C36&gt;=$T$25=TRUE,$U$25,0)&gt;0,IF(C36&gt;=$T$25=TRUE,$U$25,0),$U$16),0)*H36*I36</f>
        <v>0</v>
      </c>
      <c r="G36" s="385">
        <f>IF(menu!$I$47&gt;2,IF(IF(C36&gt;=$T$26=TRUE,$U$26,0)&gt;0,IF(C36&gt;=$T$26=TRUE,$U$26,0),$U$17),0)*H36*I36</f>
        <v>0</v>
      </c>
      <c r="H36" s="639">
        <f t="shared" si="0"/>
        <v>1</v>
      </c>
      <c r="I36" s="639">
        <f t="shared" si="1"/>
        <v>1</v>
      </c>
    </row>
    <row r="37" spans="1:13" x14ac:dyDescent="0.25">
      <c r="B37">
        <v>35</v>
      </c>
      <c r="C37" s="379">
        <f t="shared" si="2"/>
        <v>1036</v>
      </c>
      <c r="D37" s="385">
        <f>IF(menu!$I$47&gt;2,IF(IF(C37&gt;=$T$23=TRUE,$U$23,0)&gt;0,IF(C37&gt;=$T$23=TRUE,$U$23,0),$U$14),0)*H37*I37</f>
        <v>0</v>
      </c>
      <c r="E37" s="382">
        <f>IF(menu!$I$47&gt;2,IF(IF(C37&gt;=$T$24=TRUE,$U$24,0)&gt;0,IF(C37&gt;=$T$24=TRUE,$U$24,0),$U$15),0)*H37*I37</f>
        <v>0</v>
      </c>
      <c r="F37" s="382">
        <f>IF(menu!$I$47&gt;2,IF(IF(C37&gt;=$T$25=TRUE,$U$25,0)&gt;0,IF(C37&gt;=$T$25=TRUE,$U$25,0),$U$16),0)*H37*I37</f>
        <v>0</v>
      </c>
      <c r="G37" s="385">
        <f>IF(menu!$I$47&gt;2,IF(IF(C37&gt;=$T$26=TRUE,$U$26,0)&gt;0,IF(C37&gt;=$T$26=TRUE,$U$26,0),$U$17),0)*H37*I37</f>
        <v>0</v>
      </c>
      <c r="H37" s="639">
        <f t="shared" si="0"/>
        <v>1</v>
      </c>
      <c r="I37" s="639">
        <f t="shared" si="1"/>
        <v>1</v>
      </c>
    </row>
    <row r="38" spans="1:13" x14ac:dyDescent="0.25">
      <c r="B38" s="195">
        <v>36</v>
      </c>
      <c r="C38" s="379">
        <f t="shared" si="2"/>
        <v>1066</v>
      </c>
      <c r="D38" s="385">
        <f>IF(menu!$I$47&gt;2,IF(IF(C38&gt;=$T$23=TRUE,$U$23,0)&gt;0,IF(C38&gt;=$T$23=TRUE,$U$23,0),$U$14),0)*H38*I38</f>
        <v>0</v>
      </c>
      <c r="E38" s="382">
        <f>IF(menu!$I$47&gt;2,IF(IF(C38&gt;=$T$24=TRUE,$U$24,0)&gt;0,IF(C38&gt;=$T$24=TRUE,$U$24,0),$U$15),0)*H38*I38</f>
        <v>0</v>
      </c>
      <c r="F38" s="382">
        <f>IF(menu!$I$47&gt;2,IF(IF(C38&gt;=$T$25=TRUE,$U$25,0)&gt;0,IF(C38&gt;=$T$25=TRUE,$U$25,0),$U$16),0)*H38*I38</f>
        <v>0</v>
      </c>
      <c r="G38" s="385">
        <f>IF(menu!$I$47&gt;2,IF(IF(C38&gt;=$T$26=TRUE,$U$26,0)&gt;0,IF(C38&gt;=$T$26=TRUE,$U$26,0),$U$17),0)*H38*I38</f>
        <v>0</v>
      </c>
      <c r="H38" s="639">
        <f t="shared" si="0"/>
        <v>1</v>
      </c>
      <c r="I38" s="639">
        <f t="shared" si="1"/>
        <v>1</v>
      </c>
      <c r="M38">
        <f>IF(menu!I47=3,1-M3,0)</f>
        <v>0</v>
      </c>
    </row>
    <row r="39" spans="1:13" x14ac:dyDescent="0.25">
      <c r="A39" s="332"/>
      <c r="B39" s="386">
        <v>37</v>
      </c>
      <c r="C39" s="387">
        <f>IF(menu!I47=3,DATE(YEAR(C38),MONTH(C38)+1,DAY(C3)-1),DATE(YEAR(C38),MONTH(C38)+1,DAY(C38)))</f>
        <v>1097</v>
      </c>
      <c r="D39" s="610">
        <f>IF(menu!$I$47&gt;3,U14,IF(DAY(D1)&lt;&gt;1,IF(IF(C39&gt;=$T$23=TRUE,$U$23,0)&gt;0,IF(C39&gt;=$T$23=TRUE,$U$23,0)*M38,U14*M38),0))*H39*I39</f>
        <v>0</v>
      </c>
      <c r="E39" s="608">
        <f>IF(menu!$I$47&gt;3,U15,IF(DAY(D1)&lt;&gt;1,IF(IF(C39&gt;=$T$24=TRUE,$U$24,0)&gt;0,IF(C39&gt;=$T$24=TRUE,$U$24,0)*M38,U15*M38),0))*H39*I39</f>
        <v>0</v>
      </c>
      <c r="F39" s="608">
        <f>IF(menu!$I$47&gt;3,U16,IF(DAY(D1)&lt;&gt;1,IF(IF(C39&gt;=$T$25=TRUE,$U$25,0)&gt;0,IF(C39&gt;=$T$25=TRUE,$U$25,0)*M38,U16*M38),0))*H39*I39</f>
        <v>0</v>
      </c>
      <c r="G39" s="610">
        <f>IF(menu!$I$47&gt;3,U17,IF(DAY(D1)&lt;&gt;1,IF(IF(C39&gt;=$T$26=TRUE,$U$26,0)&gt;0,IF(C39&gt;=$T$26=TRUE,$U$26,0)*M38,U17*M38),0))*H39*I39</f>
        <v>0</v>
      </c>
      <c r="H39" s="639">
        <f t="shared" si="0"/>
        <v>1</v>
      </c>
      <c r="I39" s="639">
        <f t="shared" si="1"/>
        <v>1</v>
      </c>
    </row>
  </sheetData>
  <pageMargins left="0.7" right="0.7" top="0.78740157499999996" bottom="0.78740157499999996"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dimension ref="A1:AD149"/>
  <sheetViews>
    <sheetView showGridLines="0" showRowColHeaders="0" workbookViewId="0">
      <selection activeCell="E16" sqref="E16:F18"/>
    </sheetView>
  </sheetViews>
  <sheetFormatPr baseColWidth="10" defaultColWidth="11.42578125" defaultRowHeight="12" x14ac:dyDescent="0.2"/>
  <cols>
    <col min="1" max="2" width="2.28515625" style="72" customWidth="1"/>
    <col min="3" max="4" width="21.28515625" style="72" customWidth="1"/>
    <col min="5" max="5" width="20" style="72" customWidth="1"/>
    <col min="6" max="6" width="48.7109375" style="72" customWidth="1"/>
    <col min="7" max="7" width="14.28515625" style="72" customWidth="1"/>
    <col min="8" max="9" width="11.140625" style="72" customWidth="1"/>
    <col min="10" max="11" width="5.5703125" style="72" customWidth="1"/>
    <col min="12" max="13" width="11.140625" style="72" customWidth="1"/>
    <col min="14" max="15" width="2.28515625" style="72" customWidth="1"/>
    <col min="16" max="16384" width="11.42578125" style="72"/>
  </cols>
  <sheetData>
    <row r="1" spans="1:30"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row>
    <row r="2" spans="1:30" ht="12" customHeight="1" x14ac:dyDescent="0.2">
      <c r="A2" s="466"/>
      <c r="E2" s="244"/>
      <c r="O2" s="466"/>
      <c r="P2" s="466"/>
      <c r="Q2" s="466"/>
      <c r="R2" s="466"/>
      <c r="S2" s="466"/>
      <c r="T2" s="466"/>
      <c r="U2" s="466"/>
      <c r="V2" s="466"/>
      <c r="W2" s="466"/>
      <c r="X2" s="466"/>
      <c r="Y2" s="466"/>
      <c r="Z2" s="466"/>
      <c r="AA2" s="466"/>
      <c r="AB2" s="466"/>
      <c r="AC2" s="466"/>
      <c r="AD2" s="466"/>
    </row>
    <row r="3" spans="1:30" ht="14.25" customHeight="1" x14ac:dyDescent="0.25">
      <c r="A3" s="466"/>
      <c r="C3" s="971" t="s">
        <v>242</v>
      </c>
      <c r="D3" s="607"/>
      <c r="E3" s="990" t="str">
        <f>IF(Basisdaten!I27="Anschlussvorhaben",menu!J130,"")</f>
        <v/>
      </c>
      <c r="F3" s="991"/>
      <c r="G3" s="992" t="str">
        <f>IF(H13&lt;&gt;"…",menu!C123,"")</f>
        <v/>
      </c>
      <c r="H3" s="993"/>
      <c r="I3" s="993"/>
      <c r="J3" s="993"/>
      <c r="K3" s="993"/>
      <c r="L3" s="993"/>
      <c r="M3" s="194" t="s">
        <v>241</v>
      </c>
      <c r="O3" s="466"/>
      <c r="P3" s="475"/>
      <c r="Q3" s="466"/>
      <c r="R3" s="466"/>
      <c r="S3" s="466"/>
      <c r="T3" s="466"/>
      <c r="U3" s="466"/>
      <c r="V3" s="466"/>
      <c r="W3" s="466"/>
      <c r="X3" s="466"/>
      <c r="Y3" s="466"/>
      <c r="Z3" s="466"/>
      <c r="AA3" s="466"/>
      <c r="AB3" s="466"/>
      <c r="AC3" s="466"/>
      <c r="AD3" s="466"/>
    </row>
    <row r="4" spans="1:30" ht="12.75" customHeight="1" x14ac:dyDescent="0.2">
      <c r="A4" s="466"/>
      <c r="C4" s="971"/>
      <c r="D4" s="607"/>
      <c r="E4" s="990"/>
      <c r="F4" s="991"/>
      <c r="G4" s="992"/>
      <c r="H4" s="993"/>
      <c r="I4" s="993"/>
      <c r="J4" s="993"/>
      <c r="K4" s="993"/>
      <c r="L4" s="993"/>
      <c r="M4" s="97"/>
      <c r="O4" s="466"/>
      <c r="P4" s="466"/>
      <c r="Q4" s="466"/>
      <c r="R4" s="466"/>
      <c r="S4" s="466"/>
      <c r="T4" s="466"/>
      <c r="U4" s="466"/>
      <c r="V4" s="466"/>
      <c r="W4" s="466"/>
      <c r="X4" s="466"/>
      <c r="Y4" s="466"/>
      <c r="Z4" s="466"/>
      <c r="AA4" s="466"/>
      <c r="AB4" s="466"/>
      <c r="AC4" s="466"/>
      <c r="AD4" s="466"/>
    </row>
    <row r="5" spans="1:30" ht="3" customHeight="1" x14ac:dyDescent="0.2">
      <c r="A5" s="466"/>
      <c r="J5" s="157"/>
      <c r="K5" s="75"/>
      <c r="O5" s="466"/>
      <c r="P5" s="466"/>
      <c r="Q5" s="466"/>
      <c r="R5" s="466"/>
      <c r="S5" s="466"/>
      <c r="T5" s="466"/>
      <c r="U5" s="466"/>
      <c r="V5" s="466"/>
      <c r="W5" s="466"/>
      <c r="X5" s="466"/>
      <c r="Y5" s="466"/>
      <c r="Z5" s="466"/>
      <c r="AA5" s="466"/>
      <c r="AB5" s="466"/>
      <c r="AC5" s="466"/>
      <c r="AD5" s="466"/>
    </row>
    <row r="6" spans="1:30" ht="36" customHeight="1" x14ac:dyDescent="0.2">
      <c r="A6" s="466"/>
      <c r="C6" s="972" t="s">
        <v>624</v>
      </c>
      <c r="D6" s="973"/>
      <c r="E6" s="973"/>
      <c r="F6" s="973"/>
      <c r="G6" s="973"/>
      <c r="H6" s="973"/>
      <c r="I6" s="973"/>
      <c r="J6" s="973"/>
      <c r="K6" s="973"/>
      <c r="L6" s="973"/>
      <c r="M6" s="974"/>
      <c r="O6" s="466"/>
      <c r="P6" s="466"/>
      <c r="Q6" s="466"/>
      <c r="R6" s="466"/>
      <c r="S6" s="466"/>
      <c r="T6" s="466"/>
      <c r="U6" s="466"/>
      <c r="V6" s="466"/>
      <c r="W6" s="466"/>
      <c r="X6" s="466"/>
      <c r="Y6" s="466"/>
      <c r="Z6" s="466"/>
      <c r="AA6" s="466"/>
      <c r="AB6" s="466"/>
      <c r="AC6" s="466"/>
      <c r="AD6" s="466"/>
    </row>
    <row r="7" spans="1:30" s="155" customFormat="1" ht="6" customHeight="1" thickBot="1" x14ac:dyDescent="0.25">
      <c r="A7" s="466"/>
      <c r="C7" s="112"/>
      <c r="D7" s="112"/>
      <c r="E7" s="112"/>
      <c r="F7" s="112"/>
      <c r="G7" s="112"/>
      <c r="H7" s="112"/>
      <c r="I7" s="112"/>
      <c r="J7" s="112"/>
      <c r="K7" s="112"/>
      <c r="L7" s="112"/>
      <c r="M7" s="112"/>
      <c r="O7" s="466"/>
      <c r="P7" s="466"/>
      <c r="Q7" s="466"/>
      <c r="R7" s="466"/>
      <c r="S7" s="466"/>
      <c r="T7" s="466"/>
      <c r="U7" s="466"/>
      <c r="V7" s="466"/>
      <c r="W7" s="466"/>
      <c r="X7" s="466"/>
      <c r="Y7" s="466"/>
      <c r="Z7" s="466"/>
      <c r="AA7" s="466"/>
      <c r="AB7" s="466"/>
      <c r="AC7" s="466"/>
      <c r="AD7" s="466"/>
    </row>
    <row r="8" spans="1:30" s="155" customFormat="1" ht="31.5" customHeight="1" thickBot="1" x14ac:dyDescent="0.25">
      <c r="A8" s="466"/>
      <c r="C8" s="994" t="s">
        <v>764</v>
      </c>
      <c r="D8" s="995"/>
      <c r="E8" s="995"/>
      <c r="F8" s="995"/>
      <c r="G8" s="995"/>
      <c r="H8" s="995"/>
      <c r="I8" s="995"/>
      <c r="J8" s="995"/>
      <c r="K8" s="995"/>
      <c r="L8" s="995"/>
      <c r="M8" s="996"/>
      <c r="O8" s="466"/>
      <c r="P8" s="466"/>
      <c r="Q8" s="466"/>
      <c r="R8" s="466"/>
      <c r="S8" s="466"/>
      <c r="T8" s="466"/>
      <c r="U8" s="466"/>
      <c r="V8" s="466"/>
      <c r="W8" s="466"/>
      <c r="X8" s="466"/>
      <c r="Y8" s="466"/>
      <c r="Z8" s="466"/>
      <c r="AA8" s="466"/>
      <c r="AB8" s="466"/>
      <c r="AC8" s="466"/>
      <c r="AD8" s="466"/>
    </row>
    <row r="9" spans="1:30" s="155" customFormat="1" ht="6" customHeight="1" thickBot="1" x14ac:dyDescent="0.25">
      <c r="A9" s="466"/>
      <c r="C9" s="112"/>
      <c r="D9" s="112"/>
      <c r="E9" s="112"/>
      <c r="F9" s="112"/>
      <c r="G9" s="112"/>
      <c r="H9" s="112"/>
      <c r="I9" s="112"/>
      <c r="J9" s="112"/>
      <c r="K9" s="112"/>
      <c r="L9" s="112"/>
      <c r="M9" s="112"/>
      <c r="O9" s="466"/>
      <c r="P9" s="466"/>
      <c r="Q9" s="466"/>
      <c r="R9" s="466"/>
      <c r="S9" s="466"/>
      <c r="T9" s="466"/>
      <c r="U9" s="466"/>
      <c r="V9" s="466"/>
      <c r="W9" s="466"/>
      <c r="X9" s="466"/>
      <c r="Y9" s="466"/>
      <c r="Z9" s="466"/>
      <c r="AA9" s="466"/>
      <c r="AB9" s="466"/>
      <c r="AC9" s="466"/>
      <c r="AD9" s="466"/>
    </row>
    <row r="10" spans="1:30" ht="15.75" customHeight="1" x14ac:dyDescent="0.2">
      <c r="A10" s="466"/>
      <c r="C10" s="975" t="s">
        <v>229</v>
      </c>
      <c r="D10" s="1000" t="str">
        <f>IF(Vorhabenbeschreibung!P18&lt;&gt;"","Insgesamt "&amp;Vorhabenbeschreibung!P18&amp; " Maßnahmen","")</f>
        <v/>
      </c>
      <c r="E10" s="978" t="s">
        <v>228</v>
      </c>
      <c r="F10" s="979"/>
      <c r="G10" s="997" t="s">
        <v>787</v>
      </c>
      <c r="H10" s="984" t="s">
        <v>227</v>
      </c>
      <c r="I10" s="985"/>
      <c r="J10" s="985"/>
      <c r="K10" s="985"/>
      <c r="L10" s="985"/>
      <c r="M10" s="986"/>
      <c r="O10" s="466"/>
      <c r="P10" s="466"/>
      <c r="Q10" s="466"/>
      <c r="R10" s="466"/>
      <c r="S10" s="466"/>
      <c r="T10" s="466"/>
      <c r="U10" s="466"/>
      <c r="V10" s="466"/>
      <c r="W10" s="466"/>
      <c r="X10" s="466"/>
      <c r="Y10" s="466"/>
      <c r="Z10" s="466"/>
      <c r="AA10" s="466"/>
      <c r="AB10" s="466"/>
      <c r="AC10" s="466"/>
      <c r="AD10" s="466"/>
    </row>
    <row r="11" spans="1:30" ht="15.75" customHeight="1" x14ac:dyDescent="0.2">
      <c r="A11" s="466"/>
      <c r="C11" s="976"/>
      <c r="D11" s="1001"/>
      <c r="E11" s="980"/>
      <c r="F11" s="981"/>
      <c r="G11" s="998"/>
      <c r="H11" s="695" t="str">
        <f>Personal_Alt!E45</f>
        <v>Projektjahr 1</v>
      </c>
      <c r="I11" s="695" t="str">
        <f>Personal_Alt!F45</f>
        <v>Projektjahr 2</v>
      </c>
      <c r="J11" s="987" t="str">
        <f>Personal_Alt!G45</f>
        <v>Projektjahr 3</v>
      </c>
      <c r="K11" s="987"/>
      <c r="L11" s="695" t="str">
        <f>Personal_Alt!H45</f>
        <v>Projektjahr 4</v>
      </c>
      <c r="M11" s="694" t="s">
        <v>226</v>
      </c>
      <c r="O11" s="466"/>
      <c r="P11" s="466"/>
      <c r="Q11" s="466"/>
      <c r="R11" s="466"/>
      <c r="S11" s="466"/>
      <c r="T11" s="466"/>
      <c r="U11" s="466"/>
      <c r="V11" s="466"/>
      <c r="W11" s="466"/>
      <c r="X11" s="466"/>
      <c r="Y11" s="466"/>
      <c r="Z11" s="466"/>
      <c r="AA11" s="466"/>
      <c r="AB11" s="466"/>
      <c r="AC11" s="466"/>
      <c r="AD11" s="466"/>
    </row>
    <row r="12" spans="1:30" ht="15.75" customHeight="1" x14ac:dyDescent="0.2">
      <c r="A12" s="466"/>
      <c r="C12" s="977"/>
      <c r="D12" s="1002"/>
      <c r="E12" s="982"/>
      <c r="F12" s="983"/>
      <c r="G12" s="999"/>
      <c r="H12" s="696">
        <f>IF(Personal!G23=0,0,SUM(H13:H42,H48:H77,H83:H112,H118:H147)&amp;"("&amp;menu!C120&amp;")")</f>
        <v>0</v>
      </c>
      <c r="I12" s="696">
        <f>IF(Personal!G23=0,0,SUM(I13:I42,I48:I77,I83:I112,I118:I147)&amp;"("&amp;menu!D120&amp;")")</f>
        <v>0</v>
      </c>
      <c r="J12" s="988">
        <f>IF(Personal!G23=0,0,SUM(J13:K42,J48:K77,J83:K112,J118:K147)&amp;"("&amp;menu!E120&amp;")")</f>
        <v>0</v>
      </c>
      <c r="K12" s="989"/>
      <c r="L12" s="696">
        <f>IF(Personal!G23=0,0,SUM(L13:L42,L48:L77,L83:L112,L118:L147)&amp;"("&amp;menu!F120&amp;")")</f>
        <v>0</v>
      </c>
      <c r="M12" s="218">
        <f>SUM(M13:M42,M48:M77,M83:M112,M118:M147)</f>
        <v>0</v>
      </c>
      <c r="O12" s="466"/>
      <c r="P12" s="466"/>
      <c r="Q12" s="466"/>
      <c r="R12" s="466"/>
      <c r="S12" s="466"/>
      <c r="T12" s="466"/>
      <c r="U12" s="466"/>
      <c r="V12" s="466"/>
      <c r="W12" s="466"/>
      <c r="X12" s="466"/>
      <c r="Y12" s="466"/>
      <c r="Z12" s="466"/>
      <c r="AA12" s="466"/>
      <c r="AB12" s="466"/>
      <c r="AC12" s="466"/>
      <c r="AD12" s="466"/>
    </row>
    <row r="13" spans="1:30" ht="20.25" customHeight="1" x14ac:dyDescent="0.2">
      <c r="A13" s="466"/>
      <c r="C13" s="293" t="s">
        <v>240</v>
      </c>
      <c r="D13" s="614"/>
      <c r="E13" s="1003" t="s">
        <v>213</v>
      </c>
      <c r="F13" s="1004"/>
      <c r="G13" s="1009"/>
      <c r="H13" s="957" t="s">
        <v>213</v>
      </c>
      <c r="I13" s="957" t="s">
        <v>213</v>
      </c>
      <c r="J13" s="965" t="s">
        <v>213</v>
      </c>
      <c r="K13" s="966"/>
      <c r="L13" s="957" t="s">
        <v>213</v>
      </c>
      <c r="M13" s="960">
        <f>SUM(H13:L13)</f>
        <v>0</v>
      </c>
      <c r="O13" s="466"/>
      <c r="P13" s="466"/>
      <c r="Q13" s="466"/>
      <c r="R13" s="466"/>
      <c r="S13" s="466"/>
      <c r="T13" s="466"/>
      <c r="U13" s="466"/>
      <c r="V13" s="466"/>
      <c r="W13" s="466"/>
      <c r="X13" s="466"/>
      <c r="Y13" s="466"/>
      <c r="Z13" s="466"/>
      <c r="AA13" s="466"/>
      <c r="AB13" s="466"/>
      <c r="AC13" s="466"/>
      <c r="AD13" s="466"/>
    </row>
    <row r="14" spans="1:30" ht="20.25" customHeight="1" x14ac:dyDescent="0.2">
      <c r="A14" s="466"/>
      <c r="C14" s="1020" t="s">
        <v>215</v>
      </c>
      <c r="D14" s="1021"/>
      <c r="E14" s="1005"/>
      <c r="F14" s="1006"/>
      <c r="G14" s="1010"/>
      <c r="H14" s="958"/>
      <c r="I14" s="958"/>
      <c r="J14" s="967"/>
      <c r="K14" s="968"/>
      <c r="L14" s="958"/>
      <c r="M14" s="961"/>
      <c r="O14" s="466"/>
      <c r="P14" s="466"/>
      <c r="Q14" s="466"/>
      <c r="R14" s="466"/>
      <c r="S14" s="466"/>
      <c r="T14" s="466"/>
      <c r="U14" s="466"/>
      <c r="V14" s="466"/>
      <c r="W14" s="466"/>
      <c r="X14" s="466"/>
      <c r="Y14" s="466"/>
      <c r="Z14" s="466"/>
      <c r="AA14" s="466"/>
      <c r="AB14" s="466"/>
      <c r="AC14" s="466"/>
      <c r="AD14" s="466"/>
    </row>
    <row r="15" spans="1:30" ht="20.25" customHeight="1" x14ac:dyDescent="0.2">
      <c r="A15" s="466"/>
      <c r="C15" s="613" t="s">
        <v>214</v>
      </c>
      <c r="D15" s="615" t="s">
        <v>785</v>
      </c>
      <c r="E15" s="1007"/>
      <c r="F15" s="1008"/>
      <c r="G15" s="1011"/>
      <c r="H15" s="964"/>
      <c r="I15" s="964"/>
      <c r="J15" s="969"/>
      <c r="K15" s="970"/>
      <c r="L15" s="964"/>
      <c r="M15" s="963"/>
      <c r="O15" s="466"/>
      <c r="P15" s="466"/>
      <c r="Q15" s="466"/>
      <c r="R15" s="466"/>
      <c r="S15" s="466"/>
      <c r="T15" s="466"/>
      <c r="U15" s="466"/>
      <c r="V15" s="466"/>
      <c r="W15" s="466"/>
      <c r="X15" s="466"/>
      <c r="Y15" s="466"/>
      <c r="Z15" s="466"/>
      <c r="AA15" s="466"/>
      <c r="AB15" s="466"/>
      <c r="AC15" s="466"/>
      <c r="AD15" s="466"/>
    </row>
    <row r="16" spans="1:30" ht="20.25" customHeight="1" x14ac:dyDescent="0.2">
      <c r="A16" s="466"/>
      <c r="C16" s="293" t="s">
        <v>239</v>
      </c>
      <c r="D16" s="614"/>
      <c r="E16" s="1003" t="s">
        <v>213</v>
      </c>
      <c r="F16" s="1004"/>
      <c r="G16" s="1009"/>
      <c r="H16" s="957" t="s">
        <v>213</v>
      </c>
      <c r="I16" s="957" t="s">
        <v>213</v>
      </c>
      <c r="J16" s="965" t="s">
        <v>213</v>
      </c>
      <c r="K16" s="966"/>
      <c r="L16" s="957" t="s">
        <v>213</v>
      </c>
      <c r="M16" s="960">
        <f>SUM(H16:L16)</f>
        <v>0</v>
      </c>
      <c r="O16" s="466"/>
      <c r="P16" s="466"/>
      <c r="Q16" s="466"/>
      <c r="R16" s="466"/>
      <c r="S16" s="466"/>
      <c r="T16" s="466"/>
      <c r="U16" s="466"/>
      <c r="V16" s="466"/>
      <c r="W16" s="466"/>
      <c r="X16" s="466"/>
      <c r="Y16" s="466"/>
      <c r="Z16" s="466"/>
      <c r="AA16" s="466"/>
      <c r="AB16" s="466"/>
      <c r="AC16" s="466"/>
      <c r="AD16" s="466"/>
    </row>
    <row r="17" spans="1:30" ht="20.25" customHeight="1" x14ac:dyDescent="0.2">
      <c r="A17" s="466"/>
      <c r="C17" s="1020" t="s">
        <v>215</v>
      </c>
      <c r="D17" s="1021"/>
      <c r="E17" s="1005"/>
      <c r="F17" s="1006"/>
      <c r="G17" s="1010"/>
      <c r="H17" s="958"/>
      <c r="I17" s="958"/>
      <c r="J17" s="967"/>
      <c r="K17" s="968"/>
      <c r="L17" s="958"/>
      <c r="M17" s="961"/>
      <c r="O17" s="466"/>
      <c r="P17" s="612"/>
      <c r="Q17" s="612"/>
      <c r="R17" s="612"/>
      <c r="S17" s="612"/>
      <c r="T17" s="466"/>
      <c r="U17" s="466"/>
      <c r="V17" s="466"/>
      <c r="W17" s="466"/>
      <c r="X17" s="466"/>
      <c r="Y17" s="466"/>
      <c r="Z17" s="466"/>
      <c r="AA17" s="466"/>
      <c r="AB17" s="466"/>
      <c r="AC17" s="466"/>
      <c r="AD17" s="466"/>
    </row>
    <row r="18" spans="1:30" ht="20.25" customHeight="1" x14ac:dyDescent="0.2">
      <c r="A18" s="466"/>
      <c r="C18" s="613" t="s">
        <v>214</v>
      </c>
      <c r="D18" s="615" t="s">
        <v>785</v>
      </c>
      <c r="E18" s="1007"/>
      <c r="F18" s="1008"/>
      <c r="G18" s="1011"/>
      <c r="H18" s="964"/>
      <c r="I18" s="964"/>
      <c r="J18" s="969"/>
      <c r="K18" s="970"/>
      <c r="L18" s="964"/>
      <c r="M18" s="963"/>
      <c r="O18" s="466"/>
      <c r="P18" s="612"/>
      <c r="Q18" s="612"/>
      <c r="R18" s="612"/>
      <c r="S18" s="612"/>
      <c r="T18" s="466"/>
      <c r="U18" s="466"/>
      <c r="V18" s="466"/>
      <c r="W18" s="466"/>
      <c r="X18" s="466"/>
      <c r="Y18" s="466"/>
      <c r="Z18" s="466"/>
      <c r="AA18" s="466"/>
      <c r="AB18" s="466"/>
      <c r="AC18" s="466"/>
      <c r="AD18" s="466"/>
    </row>
    <row r="19" spans="1:30" ht="20.25" customHeight="1" x14ac:dyDescent="0.2">
      <c r="A19" s="466"/>
      <c r="C19" s="293" t="s">
        <v>238</v>
      </c>
      <c r="D19" s="614"/>
      <c r="E19" s="1003" t="s">
        <v>213</v>
      </c>
      <c r="F19" s="1004"/>
      <c r="G19" s="1009"/>
      <c r="H19" s="957" t="s">
        <v>213</v>
      </c>
      <c r="I19" s="957" t="s">
        <v>213</v>
      </c>
      <c r="J19" s="965" t="s">
        <v>213</v>
      </c>
      <c r="K19" s="966"/>
      <c r="L19" s="957" t="s">
        <v>213</v>
      </c>
      <c r="M19" s="960">
        <f>SUM(H19:L19)</f>
        <v>0</v>
      </c>
      <c r="O19" s="466"/>
      <c r="P19" s="612"/>
      <c r="Q19" s="612"/>
      <c r="R19" s="612"/>
      <c r="S19" s="612"/>
      <c r="T19" s="466"/>
      <c r="U19" s="466"/>
      <c r="V19" s="466"/>
      <c r="W19" s="466"/>
      <c r="X19" s="466"/>
      <c r="Y19" s="466"/>
      <c r="Z19" s="466"/>
      <c r="AA19" s="466"/>
      <c r="AB19" s="466"/>
      <c r="AC19" s="466"/>
      <c r="AD19" s="466"/>
    </row>
    <row r="20" spans="1:30" ht="20.25" customHeight="1" x14ac:dyDescent="0.2">
      <c r="A20" s="466"/>
      <c r="C20" s="1020" t="s">
        <v>215</v>
      </c>
      <c r="D20" s="1021"/>
      <c r="E20" s="1005"/>
      <c r="F20" s="1006"/>
      <c r="G20" s="1010"/>
      <c r="H20" s="958"/>
      <c r="I20" s="958"/>
      <c r="J20" s="967"/>
      <c r="K20" s="968"/>
      <c r="L20" s="958"/>
      <c r="M20" s="961"/>
      <c r="O20" s="466"/>
      <c r="P20" s="612"/>
      <c r="Q20" s="612"/>
      <c r="R20" s="612"/>
      <c r="S20" s="612"/>
      <c r="T20" s="466"/>
      <c r="U20" s="466"/>
      <c r="V20" s="466"/>
      <c r="W20" s="466"/>
      <c r="X20" s="466"/>
      <c r="Y20" s="466"/>
      <c r="Z20" s="466"/>
      <c r="AA20" s="466"/>
      <c r="AB20" s="466"/>
      <c r="AC20" s="466"/>
      <c r="AD20" s="466"/>
    </row>
    <row r="21" spans="1:30" ht="20.25" customHeight="1" x14ac:dyDescent="0.2">
      <c r="A21" s="466"/>
      <c r="C21" s="613" t="s">
        <v>214</v>
      </c>
      <c r="D21" s="615" t="s">
        <v>785</v>
      </c>
      <c r="E21" s="1007"/>
      <c r="F21" s="1008"/>
      <c r="G21" s="1011"/>
      <c r="H21" s="964"/>
      <c r="I21" s="964"/>
      <c r="J21" s="969"/>
      <c r="K21" s="970"/>
      <c r="L21" s="964"/>
      <c r="M21" s="963"/>
      <c r="O21" s="466"/>
      <c r="P21" s="612"/>
      <c r="Q21" s="612"/>
      <c r="R21" s="612"/>
      <c r="S21" s="612"/>
      <c r="T21" s="466"/>
      <c r="U21" s="466"/>
      <c r="V21" s="466"/>
      <c r="W21" s="466"/>
      <c r="X21" s="466"/>
      <c r="Y21" s="466"/>
      <c r="Z21" s="466"/>
      <c r="AA21" s="466"/>
      <c r="AB21" s="466"/>
      <c r="AC21" s="466"/>
      <c r="AD21" s="466"/>
    </row>
    <row r="22" spans="1:30" ht="20.25" customHeight="1" x14ac:dyDescent="0.2">
      <c r="A22" s="466"/>
      <c r="C22" s="293" t="s">
        <v>237</v>
      </c>
      <c r="D22" s="614"/>
      <c r="E22" s="1003" t="s">
        <v>213</v>
      </c>
      <c r="F22" s="1004"/>
      <c r="G22" s="1009"/>
      <c r="H22" s="957" t="s">
        <v>213</v>
      </c>
      <c r="I22" s="957" t="s">
        <v>213</v>
      </c>
      <c r="J22" s="965" t="s">
        <v>213</v>
      </c>
      <c r="K22" s="966"/>
      <c r="L22" s="957" t="s">
        <v>213</v>
      </c>
      <c r="M22" s="960">
        <f>SUM(H22:L22)</f>
        <v>0</v>
      </c>
      <c r="O22" s="466"/>
      <c r="P22" s="466"/>
      <c r="Q22" s="466"/>
      <c r="R22" s="466"/>
      <c r="S22" s="466"/>
      <c r="T22" s="466"/>
      <c r="U22" s="466"/>
      <c r="V22" s="466"/>
      <c r="W22" s="466"/>
      <c r="X22" s="466"/>
      <c r="Y22" s="466"/>
      <c r="Z22" s="466"/>
      <c r="AA22" s="466"/>
      <c r="AB22" s="466"/>
      <c r="AC22" s="466"/>
      <c r="AD22" s="466"/>
    </row>
    <row r="23" spans="1:30" ht="20.25" customHeight="1" x14ac:dyDescent="0.2">
      <c r="A23" s="466"/>
      <c r="C23" s="1020" t="s">
        <v>215</v>
      </c>
      <c r="D23" s="1021"/>
      <c r="E23" s="1005"/>
      <c r="F23" s="1006"/>
      <c r="G23" s="1010"/>
      <c r="H23" s="958"/>
      <c r="I23" s="958"/>
      <c r="J23" s="967"/>
      <c r="K23" s="968"/>
      <c r="L23" s="958"/>
      <c r="M23" s="961"/>
      <c r="O23" s="466"/>
      <c r="P23" s="466"/>
      <c r="Q23" s="466"/>
      <c r="R23" s="466"/>
      <c r="S23" s="466"/>
      <c r="T23" s="466"/>
      <c r="U23" s="466"/>
      <c r="V23" s="466"/>
      <c r="W23" s="466"/>
      <c r="X23" s="466"/>
      <c r="Y23" s="466"/>
      <c r="Z23" s="466"/>
      <c r="AA23" s="466"/>
      <c r="AB23" s="466"/>
      <c r="AC23" s="466"/>
      <c r="AD23" s="466"/>
    </row>
    <row r="24" spans="1:30" ht="20.25" customHeight="1" x14ac:dyDescent="0.2">
      <c r="A24" s="466"/>
      <c r="C24" s="613" t="s">
        <v>214</v>
      </c>
      <c r="D24" s="615" t="s">
        <v>785</v>
      </c>
      <c r="E24" s="1007"/>
      <c r="F24" s="1008"/>
      <c r="G24" s="1011"/>
      <c r="H24" s="964"/>
      <c r="I24" s="964"/>
      <c r="J24" s="969"/>
      <c r="K24" s="970"/>
      <c r="L24" s="964"/>
      <c r="M24" s="963"/>
      <c r="O24" s="466"/>
      <c r="P24" s="466"/>
      <c r="Q24" s="466"/>
      <c r="R24" s="466"/>
      <c r="S24" s="466"/>
      <c r="T24" s="466"/>
      <c r="U24" s="466"/>
      <c r="V24" s="466"/>
      <c r="W24" s="466"/>
      <c r="X24" s="466"/>
      <c r="Y24" s="466"/>
      <c r="Z24" s="466"/>
      <c r="AA24" s="466"/>
      <c r="AB24" s="466"/>
      <c r="AC24" s="466"/>
      <c r="AD24" s="466"/>
    </row>
    <row r="25" spans="1:30" ht="20.25" customHeight="1" x14ac:dyDescent="0.2">
      <c r="A25" s="466"/>
      <c r="C25" s="293" t="s">
        <v>236</v>
      </c>
      <c r="D25" s="614"/>
      <c r="E25" s="1003" t="s">
        <v>213</v>
      </c>
      <c r="F25" s="1004"/>
      <c r="G25" s="1009"/>
      <c r="H25" s="957" t="s">
        <v>213</v>
      </c>
      <c r="I25" s="957" t="s">
        <v>213</v>
      </c>
      <c r="J25" s="965" t="s">
        <v>213</v>
      </c>
      <c r="K25" s="966"/>
      <c r="L25" s="957" t="s">
        <v>213</v>
      </c>
      <c r="M25" s="960">
        <f>SUM(H25:L25)</f>
        <v>0</v>
      </c>
      <c r="O25" s="466"/>
      <c r="P25" s="466"/>
      <c r="Q25" s="466"/>
      <c r="R25" s="466"/>
      <c r="S25" s="466"/>
      <c r="T25" s="466"/>
      <c r="U25" s="466"/>
      <c r="V25" s="466"/>
      <c r="W25" s="466"/>
      <c r="X25" s="466"/>
      <c r="Y25" s="466"/>
      <c r="Z25" s="466"/>
      <c r="AA25" s="466"/>
      <c r="AB25" s="466"/>
      <c r="AC25" s="466"/>
      <c r="AD25" s="466"/>
    </row>
    <row r="26" spans="1:30" ht="20.25" customHeight="1" x14ac:dyDescent="0.2">
      <c r="A26" s="466"/>
      <c r="C26" s="1020" t="s">
        <v>215</v>
      </c>
      <c r="D26" s="1021"/>
      <c r="E26" s="1005"/>
      <c r="F26" s="1006"/>
      <c r="G26" s="1010"/>
      <c r="H26" s="958"/>
      <c r="I26" s="958"/>
      <c r="J26" s="967"/>
      <c r="K26" s="968"/>
      <c r="L26" s="958"/>
      <c r="M26" s="961"/>
      <c r="O26" s="466"/>
      <c r="P26" s="466"/>
      <c r="Q26" s="466"/>
      <c r="R26" s="466"/>
      <c r="S26" s="466"/>
      <c r="T26" s="466"/>
      <c r="U26" s="466"/>
      <c r="V26" s="466"/>
      <c r="W26" s="466"/>
      <c r="X26" s="466"/>
      <c r="Y26" s="466"/>
      <c r="Z26" s="466"/>
      <c r="AA26" s="466"/>
      <c r="AB26" s="466"/>
      <c r="AC26" s="466"/>
      <c r="AD26" s="466"/>
    </row>
    <row r="27" spans="1:30" ht="20.25" customHeight="1" x14ac:dyDescent="0.2">
      <c r="A27" s="466"/>
      <c r="C27" s="613" t="s">
        <v>214</v>
      </c>
      <c r="D27" s="615" t="s">
        <v>785</v>
      </c>
      <c r="E27" s="1007"/>
      <c r="F27" s="1008"/>
      <c r="G27" s="1011"/>
      <c r="H27" s="964"/>
      <c r="I27" s="964"/>
      <c r="J27" s="969"/>
      <c r="K27" s="970"/>
      <c r="L27" s="964"/>
      <c r="M27" s="963"/>
      <c r="O27" s="466"/>
      <c r="P27" s="466"/>
      <c r="Q27" s="466"/>
      <c r="R27" s="466"/>
      <c r="S27" s="466"/>
      <c r="T27" s="466"/>
      <c r="U27" s="466"/>
      <c r="V27" s="466"/>
      <c r="W27" s="466"/>
      <c r="X27" s="466"/>
      <c r="Y27" s="466"/>
      <c r="Z27" s="466"/>
      <c r="AA27" s="466"/>
      <c r="AB27" s="466"/>
      <c r="AC27" s="466"/>
      <c r="AD27" s="466"/>
    </row>
    <row r="28" spans="1:30" ht="20.25" customHeight="1" x14ac:dyDescent="0.2">
      <c r="A28" s="466"/>
      <c r="C28" s="293" t="s">
        <v>235</v>
      </c>
      <c r="D28" s="614"/>
      <c r="E28" s="1003" t="s">
        <v>213</v>
      </c>
      <c r="F28" s="1004"/>
      <c r="G28" s="1009"/>
      <c r="H28" s="957" t="s">
        <v>213</v>
      </c>
      <c r="I28" s="957" t="s">
        <v>213</v>
      </c>
      <c r="J28" s="965" t="s">
        <v>213</v>
      </c>
      <c r="K28" s="966"/>
      <c r="L28" s="957" t="s">
        <v>213</v>
      </c>
      <c r="M28" s="960">
        <f>SUM(H28:L28)</f>
        <v>0</v>
      </c>
      <c r="O28" s="466"/>
      <c r="P28" s="466"/>
      <c r="Q28" s="466"/>
      <c r="R28" s="466"/>
      <c r="S28" s="466"/>
      <c r="T28" s="466"/>
      <c r="U28" s="466"/>
      <c r="V28" s="466"/>
      <c r="W28" s="466"/>
      <c r="X28" s="466"/>
      <c r="Y28" s="466"/>
      <c r="Z28" s="466"/>
      <c r="AA28" s="466"/>
      <c r="AB28" s="466"/>
      <c r="AC28" s="466"/>
      <c r="AD28" s="466"/>
    </row>
    <row r="29" spans="1:30" ht="20.25" customHeight="1" x14ac:dyDescent="0.2">
      <c r="A29" s="466"/>
      <c r="C29" s="1020" t="s">
        <v>215</v>
      </c>
      <c r="D29" s="1021"/>
      <c r="E29" s="1005"/>
      <c r="F29" s="1006"/>
      <c r="G29" s="1010"/>
      <c r="H29" s="958"/>
      <c r="I29" s="958"/>
      <c r="J29" s="967"/>
      <c r="K29" s="968"/>
      <c r="L29" s="958"/>
      <c r="M29" s="961"/>
      <c r="O29" s="466"/>
      <c r="P29" s="466"/>
      <c r="Q29" s="466"/>
      <c r="R29" s="466"/>
      <c r="S29" s="466"/>
      <c r="T29" s="466"/>
      <c r="U29" s="466"/>
      <c r="V29" s="466"/>
      <c r="W29" s="466"/>
      <c r="X29" s="466"/>
      <c r="Y29" s="466"/>
      <c r="Z29" s="466"/>
      <c r="AA29" s="466"/>
      <c r="AB29" s="466"/>
      <c r="AC29" s="466"/>
      <c r="AD29" s="466"/>
    </row>
    <row r="30" spans="1:30" ht="20.25" customHeight="1" x14ac:dyDescent="0.2">
      <c r="A30" s="466"/>
      <c r="C30" s="613" t="s">
        <v>214</v>
      </c>
      <c r="D30" s="615" t="s">
        <v>785</v>
      </c>
      <c r="E30" s="1007"/>
      <c r="F30" s="1008"/>
      <c r="G30" s="1011"/>
      <c r="H30" s="964"/>
      <c r="I30" s="964"/>
      <c r="J30" s="969"/>
      <c r="K30" s="970"/>
      <c r="L30" s="964"/>
      <c r="M30" s="963"/>
      <c r="O30" s="466"/>
      <c r="P30" s="466"/>
      <c r="Q30" s="466"/>
      <c r="R30" s="466"/>
      <c r="S30" s="466"/>
      <c r="T30" s="466"/>
      <c r="U30" s="466"/>
      <c r="V30" s="466"/>
      <c r="W30" s="466"/>
      <c r="X30" s="466"/>
      <c r="Y30" s="466"/>
      <c r="Z30" s="466"/>
      <c r="AA30" s="466"/>
      <c r="AB30" s="466"/>
      <c r="AC30" s="466"/>
      <c r="AD30" s="466"/>
    </row>
    <row r="31" spans="1:30" ht="20.25" customHeight="1" x14ac:dyDescent="0.2">
      <c r="A31" s="466"/>
      <c r="C31" s="293" t="s">
        <v>234</v>
      </c>
      <c r="D31" s="614"/>
      <c r="E31" s="1003" t="s">
        <v>213</v>
      </c>
      <c r="F31" s="1004"/>
      <c r="G31" s="1009"/>
      <c r="H31" s="957" t="s">
        <v>213</v>
      </c>
      <c r="I31" s="957" t="s">
        <v>213</v>
      </c>
      <c r="J31" s="965" t="s">
        <v>213</v>
      </c>
      <c r="K31" s="966"/>
      <c r="L31" s="957" t="s">
        <v>213</v>
      </c>
      <c r="M31" s="960">
        <f>SUM(H31:L31)</f>
        <v>0</v>
      </c>
      <c r="O31" s="466"/>
      <c r="P31" s="466"/>
      <c r="Q31" s="466"/>
      <c r="R31" s="466"/>
      <c r="S31" s="466"/>
      <c r="T31" s="466"/>
      <c r="U31" s="466"/>
      <c r="V31" s="466"/>
      <c r="W31" s="466"/>
      <c r="X31" s="466"/>
      <c r="Y31" s="466"/>
      <c r="Z31" s="466"/>
      <c r="AA31" s="466"/>
      <c r="AB31" s="466"/>
      <c r="AC31" s="466"/>
      <c r="AD31" s="466"/>
    </row>
    <row r="32" spans="1:30" ht="20.25" customHeight="1" x14ac:dyDescent="0.2">
      <c r="A32" s="466"/>
      <c r="C32" s="1020" t="s">
        <v>215</v>
      </c>
      <c r="D32" s="1021"/>
      <c r="E32" s="1005"/>
      <c r="F32" s="1006"/>
      <c r="G32" s="1010"/>
      <c r="H32" s="958"/>
      <c r="I32" s="958"/>
      <c r="J32" s="967"/>
      <c r="K32" s="968"/>
      <c r="L32" s="958"/>
      <c r="M32" s="961"/>
      <c r="O32" s="466"/>
      <c r="P32" s="466"/>
      <c r="Q32" s="466"/>
      <c r="R32" s="466"/>
      <c r="S32" s="466"/>
      <c r="T32" s="466"/>
      <c r="U32" s="466"/>
      <c r="V32" s="466"/>
      <c r="W32" s="466"/>
      <c r="X32" s="466"/>
      <c r="Y32" s="466"/>
      <c r="Z32" s="466"/>
      <c r="AA32" s="466"/>
      <c r="AB32" s="466"/>
      <c r="AC32" s="466"/>
      <c r="AD32" s="466"/>
    </row>
    <row r="33" spans="1:30" ht="20.25" customHeight="1" x14ac:dyDescent="0.2">
      <c r="A33" s="466"/>
      <c r="C33" s="613" t="s">
        <v>214</v>
      </c>
      <c r="D33" s="615" t="s">
        <v>785</v>
      </c>
      <c r="E33" s="1007"/>
      <c r="F33" s="1008"/>
      <c r="G33" s="1011"/>
      <c r="H33" s="964"/>
      <c r="I33" s="964"/>
      <c r="J33" s="969"/>
      <c r="K33" s="970"/>
      <c r="L33" s="964"/>
      <c r="M33" s="963"/>
      <c r="O33" s="466"/>
      <c r="P33" s="466"/>
      <c r="Q33" s="466"/>
      <c r="R33" s="466"/>
      <c r="S33" s="466"/>
      <c r="T33" s="466"/>
      <c r="U33" s="466"/>
      <c r="V33" s="466"/>
      <c r="W33" s="466"/>
      <c r="X33" s="466"/>
      <c r="Y33" s="466"/>
      <c r="Z33" s="466"/>
      <c r="AA33" s="466"/>
      <c r="AB33" s="466"/>
      <c r="AC33" s="466"/>
      <c r="AD33" s="466"/>
    </row>
    <row r="34" spans="1:30" ht="20.25" customHeight="1" x14ac:dyDescent="0.2">
      <c r="A34" s="466"/>
      <c r="C34" s="293" t="s">
        <v>233</v>
      </c>
      <c r="D34" s="614"/>
      <c r="E34" s="1003" t="s">
        <v>213</v>
      </c>
      <c r="F34" s="1004"/>
      <c r="G34" s="1009"/>
      <c r="H34" s="957" t="s">
        <v>213</v>
      </c>
      <c r="I34" s="957" t="s">
        <v>213</v>
      </c>
      <c r="J34" s="965" t="s">
        <v>213</v>
      </c>
      <c r="K34" s="966"/>
      <c r="L34" s="957" t="s">
        <v>213</v>
      </c>
      <c r="M34" s="960">
        <f>SUM(H34:L34)</f>
        <v>0</v>
      </c>
      <c r="O34" s="466"/>
      <c r="P34" s="466"/>
      <c r="Q34" s="466"/>
      <c r="R34" s="466"/>
      <c r="S34" s="466"/>
      <c r="T34" s="466"/>
      <c r="U34" s="466"/>
      <c r="V34" s="466"/>
      <c r="W34" s="466"/>
      <c r="X34" s="466"/>
      <c r="Y34" s="466"/>
      <c r="Z34" s="466"/>
      <c r="AA34" s="466"/>
      <c r="AB34" s="466"/>
      <c r="AC34" s="466"/>
      <c r="AD34" s="466"/>
    </row>
    <row r="35" spans="1:30" ht="20.25" customHeight="1" x14ac:dyDescent="0.2">
      <c r="A35" s="466"/>
      <c r="C35" s="1020" t="s">
        <v>215</v>
      </c>
      <c r="D35" s="1021"/>
      <c r="E35" s="1005"/>
      <c r="F35" s="1006"/>
      <c r="G35" s="1010"/>
      <c r="H35" s="958"/>
      <c r="I35" s="958"/>
      <c r="J35" s="967"/>
      <c r="K35" s="968"/>
      <c r="L35" s="958"/>
      <c r="M35" s="961"/>
      <c r="O35" s="466"/>
      <c r="P35" s="466"/>
      <c r="Q35" s="466"/>
      <c r="R35" s="466"/>
      <c r="S35" s="466"/>
      <c r="T35" s="466"/>
      <c r="U35" s="466"/>
      <c r="V35" s="466"/>
      <c r="W35" s="466"/>
      <c r="X35" s="466"/>
      <c r="Y35" s="466"/>
      <c r="Z35" s="466"/>
      <c r="AA35" s="466"/>
      <c r="AB35" s="466"/>
      <c r="AC35" s="466"/>
      <c r="AD35" s="466"/>
    </row>
    <row r="36" spans="1:30" ht="20.25" customHeight="1" x14ac:dyDescent="0.2">
      <c r="A36" s="466"/>
      <c r="C36" s="613" t="s">
        <v>214</v>
      </c>
      <c r="D36" s="615" t="s">
        <v>785</v>
      </c>
      <c r="E36" s="1007"/>
      <c r="F36" s="1008"/>
      <c r="G36" s="1011"/>
      <c r="H36" s="964"/>
      <c r="I36" s="964"/>
      <c r="J36" s="969"/>
      <c r="K36" s="970"/>
      <c r="L36" s="964"/>
      <c r="M36" s="963"/>
      <c r="O36" s="466"/>
      <c r="P36" s="466"/>
      <c r="Q36" s="466"/>
      <c r="R36" s="466"/>
      <c r="S36" s="466"/>
      <c r="T36" s="466"/>
      <c r="U36" s="466"/>
      <c r="V36" s="466"/>
      <c r="W36" s="466"/>
      <c r="X36" s="466"/>
      <c r="Y36" s="466"/>
      <c r="Z36" s="466"/>
      <c r="AA36" s="466"/>
      <c r="AB36" s="466"/>
      <c r="AC36" s="466"/>
      <c r="AD36" s="466"/>
    </row>
    <row r="37" spans="1:30" ht="20.25" customHeight="1" x14ac:dyDescent="0.2">
      <c r="A37" s="466"/>
      <c r="C37" s="293" t="s">
        <v>232</v>
      </c>
      <c r="D37" s="614"/>
      <c r="E37" s="1003" t="s">
        <v>213</v>
      </c>
      <c r="F37" s="1004"/>
      <c r="G37" s="1009"/>
      <c r="H37" s="957" t="s">
        <v>213</v>
      </c>
      <c r="I37" s="957" t="s">
        <v>213</v>
      </c>
      <c r="J37" s="965" t="s">
        <v>213</v>
      </c>
      <c r="K37" s="966"/>
      <c r="L37" s="957" t="s">
        <v>213</v>
      </c>
      <c r="M37" s="960">
        <f>SUM(H37:L37)</f>
        <v>0</v>
      </c>
      <c r="O37" s="466"/>
      <c r="P37" s="466"/>
      <c r="Q37" s="466"/>
      <c r="R37" s="466"/>
      <c r="S37" s="466"/>
      <c r="T37" s="466"/>
      <c r="U37" s="466"/>
      <c r="V37" s="466"/>
      <c r="W37" s="466"/>
      <c r="X37" s="466"/>
      <c r="Y37" s="466"/>
      <c r="Z37" s="466"/>
      <c r="AA37" s="466"/>
      <c r="AB37" s="466"/>
      <c r="AC37" s="466"/>
      <c r="AD37" s="466"/>
    </row>
    <row r="38" spans="1:30" ht="20.25" customHeight="1" x14ac:dyDescent="0.2">
      <c r="A38" s="466"/>
      <c r="C38" s="1020" t="s">
        <v>215</v>
      </c>
      <c r="D38" s="1021"/>
      <c r="E38" s="1005"/>
      <c r="F38" s="1006"/>
      <c r="G38" s="1010"/>
      <c r="H38" s="958"/>
      <c r="I38" s="958"/>
      <c r="J38" s="967"/>
      <c r="K38" s="968"/>
      <c r="L38" s="958"/>
      <c r="M38" s="961"/>
      <c r="O38" s="466"/>
      <c r="P38" s="466"/>
      <c r="Q38" s="466"/>
      <c r="R38" s="466"/>
      <c r="S38" s="466"/>
      <c r="T38" s="466"/>
      <c r="U38" s="466"/>
      <c r="V38" s="466"/>
      <c r="W38" s="466"/>
      <c r="X38" s="466"/>
      <c r="Y38" s="466"/>
      <c r="Z38" s="466"/>
      <c r="AA38" s="466"/>
      <c r="AB38" s="466"/>
      <c r="AC38" s="466"/>
      <c r="AD38" s="466"/>
    </row>
    <row r="39" spans="1:30" ht="20.25" customHeight="1" x14ac:dyDescent="0.2">
      <c r="A39" s="466"/>
      <c r="C39" s="613" t="s">
        <v>214</v>
      </c>
      <c r="D39" s="615" t="s">
        <v>785</v>
      </c>
      <c r="E39" s="1007"/>
      <c r="F39" s="1008"/>
      <c r="G39" s="1011"/>
      <c r="H39" s="964"/>
      <c r="I39" s="964"/>
      <c r="J39" s="969"/>
      <c r="K39" s="970"/>
      <c r="L39" s="964"/>
      <c r="M39" s="963"/>
      <c r="O39" s="466"/>
      <c r="P39" s="466"/>
      <c r="Q39" s="466"/>
      <c r="R39" s="466"/>
      <c r="S39" s="466"/>
      <c r="T39" s="466"/>
      <c r="U39" s="466"/>
      <c r="V39" s="466"/>
      <c r="W39" s="466"/>
      <c r="X39" s="466"/>
      <c r="Y39" s="466"/>
      <c r="Z39" s="466"/>
      <c r="AA39" s="466"/>
      <c r="AB39" s="466"/>
      <c r="AC39" s="466"/>
      <c r="AD39" s="466"/>
    </row>
    <row r="40" spans="1:30" ht="20.25" customHeight="1" x14ac:dyDescent="0.2">
      <c r="A40" s="466"/>
      <c r="C40" s="293" t="s">
        <v>231</v>
      </c>
      <c r="D40" s="614"/>
      <c r="E40" s="1003" t="s">
        <v>213</v>
      </c>
      <c r="F40" s="1004"/>
      <c r="G40" s="1009"/>
      <c r="H40" s="957" t="s">
        <v>213</v>
      </c>
      <c r="I40" s="957" t="s">
        <v>213</v>
      </c>
      <c r="J40" s="965" t="s">
        <v>213</v>
      </c>
      <c r="K40" s="966"/>
      <c r="L40" s="957" t="s">
        <v>213</v>
      </c>
      <c r="M40" s="960">
        <f>SUM(H40:L40)</f>
        <v>0</v>
      </c>
      <c r="O40" s="466"/>
      <c r="P40" s="466"/>
      <c r="Q40" s="466"/>
      <c r="R40" s="466"/>
      <c r="S40" s="466"/>
      <c r="T40" s="466"/>
      <c r="U40" s="466"/>
      <c r="V40" s="466"/>
      <c r="W40" s="466"/>
      <c r="X40" s="466"/>
      <c r="Y40" s="466"/>
      <c r="Z40" s="466"/>
      <c r="AA40" s="466"/>
      <c r="AB40" s="466"/>
      <c r="AC40" s="466"/>
      <c r="AD40" s="466"/>
    </row>
    <row r="41" spans="1:30" ht="20.25" customHeight="1" x14ac:dyDescent="0.2">
      <c r="A41" s="466"/>
      <c r="C41" s="1020" t="s">
        <v>215</v>
      </c>
      <c r="D41" s="1021"/>
      <c r="E41" s="1005"/>
      <c r="F41" s="1006"/>
      <c r="G41" s="1010"/>
      <c r="H41" s="958"/>
      <c r="I41" s="958"/>
      <c r="J41" s="967"/>
      <c r="K41" s="968"/>
      <c r="L41" s="958"/>
      <c r="M41" s="961"/>
      <c r="O41" s="466"/>
      <c r="P41" s="466"/>
      <c r="Q41" s="466"/>
      <c r="R41" s="466"/>
      <c r="S41" s="466"/>
      <c r="T41" s="466"/>
      <c r="U41" s="466"/>
      <c r="V41" s="466"/>
      <c r="W41" s="466"/>
      <c r="X41" s="466"/>
      <c r="Y41" s="466"/>
      <c r="Z41" s="466"/>
      <c r="AA41" s="466"/>
      <c r="AB41" s="466"/>
      <c r="AC41" s="466"/>
      <c r="AD41" s="466"/>
    </row>
    <row r="42" spans="1:30" ht="20.25" customHeight="1" thickBot="1" x14ac:dyDescent="0.25">
      <c r="A42" s="466"/>
      <c r="C42" s="616" t="s">
        <v>214</v>
      </c>
      <c r="D42" s="617" t="s">
        <v>785</v>
      </c>
      <c r="E42" s="1015"/>
      <c r="F42" s="1016"/>
      <c r="G42" s="1017"/>
      <c r="H42" s="959"/>
      <c r="I42" s="959"/>
      <c r="J42" s="1013"/>
      <c r="K42" s="1014"/>
      <c r="L42" s="959"/>
      <c r="M42" s="962"/>
      <c r="O42" s="466"/>
      <c r="P42" s="466"/>
      <c r="Q42" s="466"/>
      <c r="R42" s="466"/>
      <c r="S42" s="466"/>
      <c r="T42" s="466"/>
      <c r="U42" s="466"/>
      <c r="V42" s="466"/>
      <c r="W42" s="466"/>
      <c r="X42" s="466"/>
      <c r="Y42" s="466"/>
      <c r="Z42" s="466"/>
      <c r="AA42" s="466"/>
      <c r="AB42" s="466"/>
      <c r="AC42" s="466"/>
      <c r="AD42" s="466"/>
    </row>
    <row r="43" spans="1:30" ht="6" customHeight="1" x14ac:dyDescent="0.2">
      <c r="A43" s="466"/>
      <c r="B43" s="81"/>
      <c r="C43" s="81"/>
      <c r="D43" s="81"/>
      <c r="E43" s="81"/>
      <c r="F43" s="81"/>
      <c r="G43" s="81"/>
      <c r="H43" s="81"/>
      <c r="I43" s="81"/>
      <c r="J43" s="81"/>
      <c r="K43" s="81"/>
      <c r="L43" s="81"/>
      <c r="M43" s="81"/>
      <c r="O43" s="466"/>
      <c r="P43" s="466"/>
      <c r="Q43" s="466"/>
      <c r="R43" s="466"/>
      <c r="S43" s="466"/>
      <c r="T43" s="466"/>
      <c r="U43" s="466"/>
      <c r="V43" s="466"/>
      <c r="W43" s="466"/>
      <c r="X43" s="466"/>
      <c r="Y43" s="466"/>
      <c r="Z43" s="466"/>
      <c r="AA43" s="466"/>
      <c r="AB43" s="466"/>
      <c r="AC43" s="466"/>
      <c r="AD43" s="466"/>
    </row>
    <row r="44" spans="1:30" ht="12" customHeight="1" x14ac:dyDescent="0.2">
      <c r="A44" s="466"/>
      <c r="B44" s="81"/>
      <c r="C44" s="81"/>
      <c r="D44" s="81"/>
      <c r="E44" s="602" t="str">
        <f ca="1">Basisdaten!C38</f>
        <v>Vorhabenbeschreibung -  - Vers. 09/2023</v>
      </c>
      <c r="F44" s="603"/>
      <c r="G44" s="603"/>
      <c r="H44" s="81"/>
      <c r="I44" s="81"/>
      <c r="J44" s="81"/>
      <c r="K44" s="81"/>
      <c r="L44" s="81"/>
      <c r="M44" s="345" t="str">
        <f>M3</f>
        <v>Seite 1</v>
      </c>
      <c r="O44" s="466"/>
      <c r="P44" s="466"/>
      <c r="Q44" s="466"/>
      <c r="R44" s="466"/>
      <c r="S44" s="466"/>
      <c r="T44" s="466"/>
      <c r="U44" s="466"/>
      <c r="V44" s="466"/>
      <c r="W44" s="466"/>
      <c r="X44" s="466"/>
      <c r="Y44" s="466"/>
      <c r="Z44" s="466"/>
      <c r="AA44" s="466"/>
      <c r="AB44" s="466"/>
      <c r="AC44" s="466"/>
      <c r="AD44" s="466"/>
    </row>
    <row r="45" spans="1:30" ht="12" customHeight="1" thickBot="1" x14ac:dyDescent="0.25">
      <c r="A45" s="466"/>
      <c r="B45" s="81"/>
      <c r="C45" s="111"/>
      <c r="D45" s="111"/>
      <c r="E45" s="111"/>
      <c r="F45" s="111"/>
      <c r="G45" s="111"/>
      <c r="H45" s="111"/>
      <c r="I45" s="111"/>
      <c r="J45" s="111"/>
      <c r="K45" s="111"/>
      <c r="L45" s="111"/>
      <c r="M45" s="219" t="s">
        <v>230</v>
      </c>
      <c r="O45" s="466"/>
      <c r="P45" s="466"/>
      <c r="Q45" s="466"/>
      <c r="R45" s="466"/>
      <c r="S45" s="466"/>
      <c r="T45" s="466"/>
      <c r="U45" s="466"/>
      <c r="V45" s="466"/>
      <c r="W45" s="466"/>
      <c r="X45" s="466"/>
      <c r="Y45" s="466"/>
      <c r="Z45" s="466"/>
      <c r="AA45" s="466"/>
      <c r="AB45" s="466"/>
      <c r="AC45" s="466"/>
      <c r="AD45" s="466"/>
    </row>
    <row r="46" spans="1:30" ht="20.25" customHeight="1" x14ac:dyDescent="0.2">
      <c r="A46" s="466"/>
      <c r="C46" s="975" t="s">
        <v>229</v>
      </c>
      <c r="D46" s="604"/>
      <c r="E46" s="978" t="s">
        <v>228</v>
      </c>
      <c r="F46" s="979"/>
      <c r="G46" s="1018" t="s">
        <v>786</v>
      </c>
      <c r="H46" s="984" t="s">
        <v>227</v>
      </c>
      <c r="I46" s="985"/>
      <c r="J46" s="985"/>
      <c r="K46" s="985"/>
      <c r="L46" s="985"/>
      <c r="M46" s="986"/>
      <c r="O46" s="466"/>
      <c r="P46" s="466"/>
      <c r="Q46" s="466"/>
      <c r="R46" s="466"/>
      <c r="S46" s="466"/>
      <c r="T46" s="466"/>
      <c r="U46" s="466"/>
      <c r="V46" s="466"/>
      <c r="W46" s="466"/>
      <c r="X46" s="466"/>
      <c r="Y46" s="466"/>
      <c r="Z46" s="466"/>
      <c r="AA46" s="466"/>
      <c r="AB46" s="466"/>
      <c r="AC46" s="466"/>
      <c r="AD46" s="466"/>
    </row>
    <row r="47" spans="1:30" ht="20.25" customHeight="1" x14ac:dyDescent="0.2">
      <c r="A47" s="466"/>
      <c r="C47" s="977"/>
      <c r="D47" s="605"/>
      <c r="E47" s="982"/>
      <c r="F47" s="983"/>
      <c r="G47" s="1019"/>
      <c r="H47" s="606" t="str">
        <f>H11</f>
        <v>Projektjahr 1</v>
      </c>
      <c r="I47" s="606" t="str">
        <f>I11</f>
        <v>Projektjahr 2</v>
      </c>
      <c r="J47" s="1012" t="str">
        <f>J11</f>
        <v>Projektjahr 3</v>
      </c>
      <c r="K47" s="1012"/>
      <c r="L47" s="606" t="str">
        <f>L11</f>
        <v>Projektjahr 4</v>
      </c>
      <c r="M47" s="217" t="s">
        <v>226</v>
      </c>
      <c r="O47" s="466"/>
      <c r="P47" s="466"/>
      <c r="Q47" s="466"/>
      <c r="R47" s="466"/>
      <c r="S47" s="466"/>
      <c r="T47" s="466"/>
      <c r="U47" s="466"/>
      <c r="V47" s="466"/>
      <c r="W47" s="466"/>
      <c r="X47" s="466"/>
      <c r="Y47" s="466"/>
      <c r="Z47" s="466"/>
      <c r="AA47" s="466"/>
      <c r="AB47" s="466"/>
      <c r="AC47" s="466"/>
      <c r="AD47" s="466"/>
    </row>
    <row r="48" spans="1:30" ht="20.25" customHeight="1" x14ac:dyDescent="0.2">
      <c r="A48" s="466"/>
      <c r="C48" s="293" t="s">
        <v>225</v>
      </c>
      <c r="D48" s="614"/>
      <c r="E48" s="1003" t="s">
        <v>213</v>
      </c>
      <c r="F48" s="1004"/>
      <c r="G48" s="1009"/>
      <c r="H48" s="957" t="s">
        <v>213</v>
      </c>
      <c r="I48" s="957" t="s">
        <v>213</v>
      </c>
      <c r="J48" s="965" t="s">
        <v>213</v>
      </c>
      <c r="K48" s="966"/>
      <c r="L48" s="957" t="s">
        <v>213</v>
      </c>
      <c r="M48" s="960">
        <f>SUM(H48:L48)</f>
        <v>0</v>
      </c>
      <c r="O48" s="466"/>
      <c r="P48" s="466"/>
      <c r="Q48" s="466"/>
      <c r="R48" s="466"/>
      <c r="S48" s="466"/>
      <c r="T48" s="466"/>
      <c r="U48" s="466"/>
      <c r="V48" s="466"/>
      <c r="W48" s="466"/>
      <c r="X48" s="466"/>
      <c r="Y48" s="466"/>
      <c r="Z48" s="466"/>
      <c r="AA48" s="466"/>
      <c r="AB48" s="466"/>
      <c r="AC48" s="466"/>
      <c r="AD48" s="466"/>
    </row>
    <row r="49" spans="1:30" ht="20.25" customHeight="1" x14ac:dyDescent="0.2">
      <c r="A49" s="466"/>
      <c r="C49" s="1020" t="s">
        <v>215</v>
      </c>
      <c r="D49" s="1021"/>
      <c r="E49" s="1005"/>
      <c r="F49" s="1006"/>
      <c r="G49" s="1010"/>
      <c r="H49" s="958"/>
      <c r="I49" s="958"/>
      <c r="J49" s="967"/>
      <c r="K49" s="968"/>
      <c r="L49" s="958"/>
      <c r="M49" s="961"/>
      <c r="O49" s="466"/>
      <c r="P49" s="466"/>
      <c r="Q49" s="466"/>
      <c r="R49" s="466"/>
      <c r="S49" s="466"/>
      <c r="T49" s="466"/>
      <c r="U49" s="466"/>
      <c r="V49" s="466"/>
      <c r="W49" s="466"/>
      <c r="X49" s="466"/>
      <c r="Y49" s="466"/>
      <c r="Z49" s="466"/>
      <c r="AA49" s="466"/>
      <c r="AB49" s="466"/>
      <c r="AC49" s="466"/>
      <c r="AD49" s="466"/>
    </row>
    <row r="50" spans="1:30" ht="20.25" customHeight="1" x14ac:dyDescent="0.2">
      <c r="A50" s="466"/>
      <c r="C50" s="613" t="s">
        <v>214</v>
      </c>
      <c r="D50" s="615" t="s">
        <v>785</v>
      </c>
      <c r="E50" s="1007"/>
      <c r="F50" s="1008"/>
      <c r="G50" s="1011"/>
      <c r="H50" s="964"/>
      <c r="I50" s="964"/>
      <c r="J50" s="969"/>
      <c r="K50" s="970"/>
      <c r="L50" s="964"/>
      <c r="M50" s="963"/>
      <c r="O50" s="466"/>
      <c r="P50" s="466"/>
      <c r="Q50" s="466"/>
      <c r="R50" s="466"/>
      <c r="S50" s="466"/>
      <c r="T50" s="466"/>
      <c r="U50" s="466"/>
      <c r="V50" s="466"/>
      <c r="W50" s="466"/>
      <c r="X50" s="466"/>
      <c r="Y50" s="466"/>
      <c r="Z50" s="466"/>
      <c r="AA50" s="466"/>
      <c r="AB50" s="466"/>
      <c r="AC50" s="466"/>
      <c r="AD50" s="466"/>
    </row>
    <row r="51" spans="1:30" ht="20.25" customHeight="1" x14ac:dyDescent="0.2">
      <c r="A51" s="466"/>
      <c r="C51" s="293" t="s">
        <v>224</v>
      </c>
      <c r="D51" s="614"/>
      <c r="E51" s="1003" t="s">
        <v>213</v>
      </c>
      <c r="F51" s="1004"/>
      <c r="G51" s="1009"/>
      <c r="H51" s="957" t="s">
        <v>213</v>
      </c>
      <c r="I51" s="957" t="s">
        <v>213</v>
      </c>
      <c r="J51" s="965" t="s">
        <v>213</v>
      </c>
      <c r="K51" s="966"/>
      <c r="L51" s="957" t="s">
        <v>213</v>
      </c>
      <c r="M51" s="960">
        <f>SUM(H51:L51)</f>
        <v>0</v>
      </c>
      <c r="O51" s="466"/>
      <c r="P51" s="466"/>
      <c r="Q51" s="466"/>
      <c r="R51" s="466"/>
      <c r="S51" s="466"/>
      <c r="T51" s="466"/>
      <c r="U51" s="466"/>
      <c r="V51" s="466"/>
      <c r="W51" s="466"/>
      <c r="X51" s="466"/>
      <c r="Y51" s="466"/>
      <c r="Z51" s="466"/>
      <c r="AA51" s="466"/>
      <c r="AB51" s="466"/>
      <c r="AC51" s="466"/>
      <c r="AD51" s="466"/>
    </row>
    <row r="52" spans="1:30" ht="20.25" customHeight="1" x14ac:dyDescent="0.2">
      <c r="A52" s="466"/>
      <c r="C52" s="1020" t="s">
        <v>215</v>
      </c>
      <c r="D52" s="1021"/>
      <c r="E52" s="1005"/>
      <c r="F52" s="1006"/>
      <c r="G52" s="1010"/>
      <c r="H52" s="958"/>
      <c r="I52" s="958"/>
      <c r="J52" s="967"/>
      <c r="K52" s="968"/>
      <c r="L52" s="958"/>
      <c r="M52" s="961"/>
      <c r="O52" s="466"/>
      <c r="P52" s="466"/>
      <c r="Q52" s="466"/>
      <c r="R52" s="466"/>
      <c r="S52" s="466"/>
      <c r="T52" s="466"/>
      <c r="U52" s="466"/>
      <c r="V52" s="466"/>
      <c r="W52" s="466"/>
      <c r="X52" s="466"/>
      <c r="Y52" s="466"/>
      <c r="Z52" s="466"/>
      <c r="AA52" s="466"/>
      <c r="AB52" s="466"/>
      <c r="AC52" s="466"/>
      <c r="AD52" s="466"/>
    </row>
    <row r="53" spans="1:30" ht="20.25" customHeight="1" x14ac:dyDescent="0.2">
      <c r="A53" s="466"/>
      <c r="C53" s="613" t="s">
        <v>214</v>
      </c>
      <c r="D53" s="615" t="s">
        <v>785</v>
      </c>
      <c r="E53" s="1007"/>
      <c r="F53" s="1008"/>
      <c r="G53" s="1011"/>
      <c r="H53" s="964"/>
      <c r="I53" s="964"/>
      <c r="J53" s="969"/>
      <c r="K53" s="970"/>
      <c r="L53" s="964"/>
      <c r="M53" s="963"/>
      <c r="O53" s="466"/>
      <c r="P53" s="466"/>
      <c r="Q53" s="466"/>
      <c r="R53" s="466"/>
      <c r="S53" s="466"/>
      <c r="T53" s="466"/>
      <c r="U53" s="466"/>
      <c r="V53" s="466"/>
      <c r="W53" s="466"/>
      <c r="X53" s="466"/>
      <c r="Y53" s="466"/>
      <c r="Z53" s="466"/>
      <c r="AA53" s="466"/>
      <c r="AB53" s="466"/>
      <c r="AC53" s="466"/>
      <c r="AD53" s="466"/>
    </row>
    <row r="54" spans="1:30" ht="20.25" customHeight="1" x14ac:dyDescent="0.2">
      <c r="A54" s="466"/>
      <c r="C54" s="293" t="s">
        <v>223</v>
      </c>
      <c r="D54" s="614"/>
      <c r="E54" s="1003" t="s">
        <v>213</v>
      </c>
      <c r="F54" s="1004"/>
      <c r="G54" s="1009"/>
      <c r="H54" s="957" t="s">
        <v>213</v>
      </c>
      <c r="I54" s="957" t="s">
        <v>213</v>
      </c>
      <c r="J54" s="965" t="s">
        <v>213</v>
      </c>
      <c r="K54" s="966"/>
      <c r="L54" s="957" t="s">
        <v>213</v>
      </c>
      <c r="M54" s="960">
        <f>SUM(H54:L54)</f>
        <v>0</v>
      </c>
      <c r="O54" s="466"/>
      <c r="P54" s="466"/>
      <c r="Q54" s="466"/>
      <c r="R54" s="466"/>
      <c r="S54" s="466"/>
      <c r="T54" s="466"/>
      <c r="U54" s="466"/>
      <c r="V54" s="466"/>
      <c r="W54" s="466"/>
      <c r="X54" s="466"/>
      <c r="Y54" s="466"/>
      <c r="Z54" s="466"/>
      <c r="AA54" s="466"/>
      <c r="AB54" s="466"/>
      <c r="AC54" s="466"/>
      <c r="AD54" s="466"/>
    </row>
    <row r="55" spans="1:30" ht="20.25" customHeight="1" x14ac:dyDescent="0.2">
      <c r="A55" s="466"/>
      <c r="C55" s="1020" t="s">
        <v>215</v>
      </c>
      <c r="D55" s="1021"/>
      <c r="E55" s="1005"/>
      <c r="F55" s="1006"/>
      <c r="G55" s="1010"/>
      <c r="H55" s="958"/>
      <c r="I55" s="958"/>
      <c r="J55" s="967"/>
      <c r="K55" s="968"/>
      <c r="L55" s="958"/>
      <c r="M55" s="961"/>
      <c r="O55" s="466"/>
      <c r="P55" s="466"/>
      <c r="Q55" s="466"/>
      <c r="R55" s="466"/>
      <c r="S55" s="466"/>
      <c r="T55" s="466"/>
      <c r="U55" s="466"/>
      <c r="V55" s="466"/>
      <c r="W55" s="466"/>
      <c r="X55" s="466"/>
      <c r="Y55" s="466"/>
      <c r="Z55" s="466"/>
      <c r="AA55" s="466"/>
      <c r="AB55" s="466"/>
      <c r="AC55" s="466"/>
      <c r="AD55" s="466"/>
    </row>
    <row r="56" spans="1:30" ht="20.25" customHeight="1" x14ac:dyDescent="0.2">
      <c r="A56" s="466"/>
      <c r="C56" s="613" t="s">
        <v>214</v>
      </c>
      <c r="D56" s="615" t="s">
        <v>785</v>
      </c>
      <c r="E56" s="1007"/>
      <c r="F56" s="1008"/>
      <c r="G56" s="1011"/>
      <c r="H56" s="964"/>
      <c r="I56" s="964"/>
      <c r="J56" s="969"/>
      <c r="K56" s="970"/>
      <c r="L56" s="964"/>
      <c r="M56" s="963"/>
      <c r="O56" s="466"/>
      <c r="P56" s="466"/>
      <c r="Q56" s="466"/>
      <c r="R56" s="466"/>
      <c r="S56" s="466"/>
      <c r="T56" s="466"/>
      <c r="U56" s="466"/>
      <c r="V56" s="466"/>
      <c r="W56" s="466"/>
      <c r="X56" s="466"/>
      <c r="Y56" s="466"/>
      <c r="Z56" s="466"/>
      <c r="AA56" s="466"/>
      <c r="AB56" s="466"/>
      <c r="AC56" s="466"/>
      <c r="AD56" s="466"/>
    </row>
    <row r="57" spans="1:30" ht="20.25" customHeight="1" x14ac:dyDescent="0.2">
      <c r="A57" s="466"/>
      <c r="C57" s="293" t="s">
        <v>222</v>
      </c>
      <c r="D57" s="614"/>
      <c r="E57" s="1003" t="s">
        <v>213</v>
      </c>
      <c r="F57" s="1004"/>
      <c r="G57" s="1009"/>
      <c r="H57" s="957" t="s">
        <v>213</v>
      </c>
      <c r="I57" s="957" t="s">
        <v>213</v>
      </c>
      <c r="J57" s="965" t="s">
        <v>213</v>
      </c>
      <c r="K57" s="966"/>
      <c r="L57" s="957" t="s">
        <v>213</v>
      </c>
      <c r="M57" s="960">
        <f>SUM(H57:L57)</f>
        <v>0</v>
      </c>
      <c r="O57" s="466"/>
      <c r="P57" s="466"/>
      <c r="Q57" s="466"/>
      <c r="R57" s="466"/>
      <c r="S57" s="466"/>
      <c r="T57" s="466"/>
      <c r="U57" s="466"/>
      <c r="V57" s="466"/>
      <c r="W57" s="466"/>
      <c r="X57" s="466"/>
      <c r="Y57" s="466"/>
      <c r="Z57" s="466"/>
      <c r="AA57" s="466"/>
      <c r="AB57" s="466"/>
      <c r="AC57" s="466"/>
      <c r="AD57" s="466"/>
    </row>
    <row r="58" spans="1:30" ht="20.25" customHeight="1" x14ac:dyDescent="0.2">
      <c r="A58" s="466"/>
      <c r="C58" s="1020" t="s">
        <v>215</v>
      </c>
      <c r="D58" s="1021"/>
      <c r="E58" s="1005"/>
      <c r="F58" s="1006"/>
      <c r="G58" s="1010"/>
      <c r="H58" s="958"/>
      <c r="I58" s="958"/>
      <c r="J58" s="967"/>
      <c r="K58" s="968"/>
      <c r="L58" s="958"/>
      <c r="M58" s="961"/>
      <c r="O58" s="466"/>
      <c r="P58" s="466"/>
      <c r="Q58" s="466"/>
      <c r="R58" s="466"/>
      <c r="S58" s="466"/>
      <c r="T58" s="466"/>
      <c r="U58" s="466"/>
      <c r="V58" s="466"/>
      <c r="W58" s="466"/>
      <c r="X58" s="466"/>
      <c r="Y58" s="466"/>
      <c r="Z58" s="466"/>
      <c r="AA58" s="466"/>
      <c r="AB58" s="466"/>
      <c r="AC58" s="466"/>
      <c r="AD58" s="466"/>
    </row>
    <row r="59" spans="1:30" ht="20.25" customHeight="1" x14ac:dyDescent="0.2">
      <c r="A59" s="466"/>
      <c r="C59" s="613" t="s">
        <v>214</v>
      </c>
      <c r="D59" s="615" t="s">
        <v>785</v>
      </c>
      <c r="E59" s="1007"/>
      <c r="F59" s="1008"/>
      <c r="G59" s="1011"/>
      <c r="H59" s="964"/>
      <c r="I59" s="964"/>
      <c r="J59" s="969"/>
      <c r="K59" s="970"/>
      <c r="L59" s="964"/>
      <c r="M59" s="963"/>
      <c r="O59" s="466"/>
      <c r="P59" s="466"/>
      <c r="Q59" s="466"/>
      <c r="R59" s="466"/>
      <c r="S59" s="466"/>
      <c r="T59" s="466"/>
      <c r="U59" s="466"/>
      <c r="V59" s="466"/>
      <c r="W59" s="466"/>
      <c r="X59" s="466"/>
      <c r="Y59" s="466"/>
      <c r="Z59" s="466"/>
      <c r="AA59" s="466"/>
      <c r="AB59" s="466"/>
      <c r="AC59" s="466"/>
      <c r="AD59" s="466"/>
    </row>
    <row r="60" spans="1:30" ht="20.25" customHeight="1" x14ac:dyDescent="0.2">
      <c r="A60" s="466"/>
      <c r="C60" s="293" t="s">
        <v>221</v>
      </c>
      <c r="D60" s="614"/>
      <c r="E60" s="1003" t="s">
        <v>213</v>
      </c>
      <c r="F60" s="1004"/>
      <c r="G60" s="1009"/>
      <c r="H60" s="957" t="s">
        <v>213</v>
      </c>
      <c r="I60" s="957" t="s">
        <v>213</v>
      </c>
      <c r="J60" s="965" t="s">
        <v>213</v>
      </c>
      <c r="K60" s="966"/>
      <c r="L60" s="957" t="s">
        <v>213</v>
      </c>
      <c r="M60" s="960">
        <f>SUM(H60:L60)</f>
        <v>0</v>
      </c>
      <c r="O60" s="466"/>
      <c r="P60" s="466"/>
      <c r="Q60" s="466"/>
      <c r="R60" s="466"/>
      <c r="S60" s="466"/>
      <c r="T60" s="466"/>
      <c r="U60" s="466"/>
      <c r="V60" s="466"/>
      <c r="W60" s="466"/>
      <c r="X60" s="466"/>
      <c r="Y60" s="466"/>
      <c r="Z60" s="466"/>
      <c r="AA60" s="466"/>
      <c r="AB60" s="466"/>
      <c r="AC60" s="466"/>
      <c r="AD60" s="466"/>
    </row>
    <row r="61" spans="1:30" ht="20.25" customHeight="1" x14ac:dyDescent="0.2">
      <c r="A61" s="466"/>
      <c r="C61" s="1020" t="s">
        <v>215</v>
      </c>
      <c r="D61" s="1021"/>
      <c r="E61" s="1005"/>
      <c r="F61" s="1006"/>
      <c r="G61" s="1010"/>
      <c r="H61" s="958"/>
      <c r="I61" s="958"/>
      <c r="J61" s="967"/>
      <c r="K61" s="968"/>
      <c r="L61" s="958"/>
      <c r="M61" s="961"/>
      <c r="O61" s="466"/>
      <c r="P61" s="466"/>
      <c r="Q61" s="466"/>
      <c r="R61" s="466"/>
      <c r="S61" s="466"/>
      <c r="T61" s="466"/>
      <c r="U61" s="466"/>
      <c r="V61" s="466"/>
      <c r="W61" s="466"/>
      <c r="X61" s="466"/>
      <c r="Y61" s="466"/>
      <c r="Z61" s="466"/>
      <c r="AA61" s="466"/>
      <c r="AB61" s="466"/>
      <c r="AC61" s="466"/>
      <c r="AD61" s="466"/>
    </row>
    <row r="62" spans="1:30" ht="20.25" customHeight="1" x14ac:dyDescent="0.2">
      <c r="A62" s="466"/>
      <c r="C62" s="613" t="s">
        <v>214</v>
      </c>
      <c r="D62" s="615" t="s">
        <v>785</v>
      </c>
      <c r="E62" s="1007"/>
      <c r="F62" s="1008"/>
      <c r="G62" s="1011"/>
      <c r="H62" s="964"/>
      <c r="I62" s="964"/>
      <c r="J62" s="969"/>
      <c r="K62" s="970"/>
      <c r="L62" s="964"/>
      <c r="M62" s="963"/>
      <c r="O62" s="466"/>
      <c r="P62" s="466"/>
      <c r="Q62" s="466"/>
      <c r="R62" s="466"/>
      <c r="S62" s="466"/>
      <c r="T62" s="466"/>
      <c r="U62" s="466"/>
      <c r="V62" s="466"/>
      <c r="W62" s="466"/>
      <c r="X62" s="466"/>
      <c r="Y62" s="466"/>
      <c r="Z62" s="466"/>
      <c r="AA62" s="466"/>
      <c r="AB62" s="466"/>
      <c r="AC62" s="466"/>
      <c r="AD62" s="466"/>
    </row>
    <row r="63" spans="1:30" ht="20.25" customHeight="1" x14ac:dyDescent="0.2">
      <c r="A63" s="466"/>
      <c r="C63" s="293" t="s">
        <v>220</v>
      </c>
      <c r="D63" s="614"/>
      <c r="E63" s="1003" t="s">
        <v>213</v>
      </c>
      <c r="F63" s="1004"/>
      <c r="G63" s="1009"/>
      <c r="H63" s="957" t="s">
        <v>213</v>
      </c>
      <c r="I63" s="957" t="s">
        <v>213</v>
      </c>
      <c r="J63" s="965" t="s">
        <v>213</v>
      </c>
      <c r="K63" s="966"/>
      <c r="L63" s="957" t="s">
        <v>213</v>
      </c>
      <c r="M63" s="960">
        <f>SUM(H63:L63)</f>
        <v>0</v>
      </c>
      <c r="O63" s="466"/>
      <c r="P63" s="466"/>
      <c r="Q63" s="466"/>
      <c r="R63" s="466"/>
      <c r="S63" s="466"/>
      <c r="T63" s="466"/>
      <c r="U63" s="466"/>
      <c r="V63" s="466"/>
      <c r="W63" s="466"/>
      <c r="X63" s="466"/>
      <c r="Y63" s="466"/>
      <c r="Z63" s="466"/>
      <c r="AA63" s="466"/>
      <c r="AB63" s="466"/>
      <c r="AC63" s="466"/>
      <c r="AD63" s="466"/>
    </row>
    <row r="64" spans="1:30" ht="20.25" customHeight="1" x14ac:dyDescent="0.2">
      <c r="A64" s="466"/>
      <c r="C64" s="1020" t="s">
        <v>215</v>
      </c>
      <c r="D64" s="1021"/>
      <c r="E64" s="1005"/>
      <c r="F64" s="1006"/>
      <c r="G64" s="1010"/>
      <c r="H64" s="958"/>
      <c r="I64" s="958"/>
      <c r="J64" s="967"/>
      <c r="K64" s="968"/>
      <c r="L64" s="958"/>
      <c r="M64" s="961"/>
      <c r="O64" s="466"/>
      <c r="P64" s="466"/>
      <c r="Q64" s="466"/>
      <c r="R64" s="466"/>
      <c r="S64" s="466"/>
      <c r="T64" s="466"/>
      <c r="U64" s="466"/>
      <c r="V64" s="466"/>
      <c r="W64" s="466"/>
      <c r="X64" s="466"/>
      <c r="Y64" s="466"/>
      <c r="Z64" s="466"/>
      <c r="AA64" s="466"/>
      <c r="AB64" s="466"/>
      <c r="AC64" s="466"/>
      <c r="AD64" s="466"/>
    </row>
    <row r="65" spans="1:30" ht="20.25" customHeight="1" x14ac:dyDescent="0.2">
      <c r="A65" s="466"/>
      <c r="C65" s="613" t="s">
        <v>214</v>
      </c>
      <c r="D65" s="615" t="s">
        <v>785</v>
      </c>
      <c r="E65" s="1007"/>
      <c r="F65" s="1008"/>
      <c r="G65" s="1011"/>
      <c r="H65" s="964"/>
      <c r="I65" s="964"/>
      <c r="J65" s="969"/>
      <c r="K65" s="970"/>
      <c r="L65" s="964"/>
      <c r="M65" s="963"/>
      <c r="O65" s="466"/>
      <c r="P65" s="466"/>
      <c r="Q65" s="466"/>
      <c r="R65" s="466"/>
      <c r="S65" s="466"/>
      <c r="T65" s="466"/>
      <c r="U65" s="466"/>
      <c r="V65" s="466"/>
      <c r="W65" s="466"/>
      <c r="X65" s="466"/>
      <c r="Y65" s="466"/>
      <c r="Z65" s="466"/>
      <c r="AA65" s="466"/>
      <c r="AB65" s="466"/>
      <c r="AC65" s="466"/>
      <c r="AD65" s="466"/>
    </row>
    <row r="66" spans="1:30" ht="20.25" customHeight="1" x14ac:dyDescent="0.2">
      <c r="A66" s="466"/>
      <c r="C66" s="293" t="s">
        <v>219</v>
      </c>
      <c r="D66" s="614"/>
      <c r="E66" s="1003" t="s">
        <v>213</v>
      </c>
      <c r="F66" s="1004"/>
      <c r="G66" s="1009"/>
      <c r="H66" s="957" t="s">
        <v>213</v>
      </c>
      <c r="I66" s="957" t="s">
        <v>213</v>
      </c>
      <c r="J66" s="965" t="s">
        <v>213</v>
      </c>
      <c r="K66" s="966"/>
      <c r="L66" s="957" t="s">
        <v>213</v>
      </c>
      <c r="M66" s="960">
        <f>SUM(H66:L66)</f>
        <v>0</v>
      </c>
      <c r="O66" s="466"/>
      <c r="P66" s="466"/>
      <c r="Q66" s="466"/>
      <c r="R66" s="466"/>
      <c r="S66" s="466"/>
      <c r="T66" s="466"/>
      <c r="U66" s="466"/>
      <c r="V66" s="466"/>
      <c r="W66" s="466"/>
      <c r="X66" s="466"/>
      <c r="Y66" s="466"/>
      <c r="Z66" s="466"/>
      <c r="AA66" s="466"/>
      <c r="AB66" s="466"/>
      <c r="AC66" s="466"/>
      <c r="AD66" s="466"/>
    </row>
    <row r="67" spans="1:30" ht="20.25" customHeight="1" x14ac:dyDescent="0.2">
      <c r="A67" s="466"/>
      <c r="C67" s="1020" t="s">
        <v>215</v>
      </c>
      <c r="D67" s="1021"/>
      <c r="E67" s="1005"/>
      <c r="F67" s="1006"/>
      <c r="G67" s="1010"/>
      <c r="H67" s="958"/>
      <c r="I67" s="958"/>
      <c r="J67" s="967"/>
      <c r="K67" s="968"/>
      <c r="L67" s="958"/>
      <c r="M67" s="961"/>
      <c r="O67" s="466"/>
      <c r="P67" s="466"/>
      <c r="Q67" s="466"/>
      <c r="R67" s="466"/>
      <c r="S67" s="466"/>
      <c r="T67" s="466"/>
      <c r="U67" s="466"/>
      <c r="V67" s="466"/>
      <c r="W67" s="466"/>
      <c r="X67" s="466"/>
      <c r="Y67" s="466"/>
      <c r="Z67" s="466"/>
      <c r="AA67" s="466"/>
      <c r="AB67" s="466"/>
      <c r="AC67" s="466"/>
      <c r="AD67" s="466"/>
    </row>
    <row r="68" spans="1:30" ht="20.25" customHeight="1" x14ac:dyDescent="0.2">
      <c r="A68" s="466"/>
      <c r="C68" s="613" t="s">
        <v>214</v>
      </c>
      <c r="D68" s="615" t="s">
        <v>785</v>
      </c>
      <c r="E68" s="1007"/>
      <c r="F68" s="1008"/>
      <c r="G68" s="1011"/>
      <c r="H68" s="964"/>
      <c r="I68" s="964"/>
      <c r="J68" s="969"/>
      <c r="K68" s="970"/>
      <c r="L68" s="964"/>
      <c r="M68" s="963"/>
      <c r="O68" s="466"/>
      <c r="P68" s="466"/>
      <c r="Q68" s="466"/>
      <c r="R68" s="466"/>
      <c r="S68" s="466"/>
      <c r="T68" s="466"/>
      <c r="U68" s="466"/>
      <c r="V68" s="466"/>
      <c r="W68" s="466"/>
      <c r="X68" s="466"/>
      <c r="Y68" s="466"/>
      <c r="Z68" s="466"/>
      <c r="AA68" s="466"/>
      <c r="AB68" s="466"/>
      <c r="AC68" s="466"/>
      <c r="AD68" s="466"/>
    </row>
    <row r="69" spans="1:30" ht="20.25" customHeight="1" x14ac:dyDescent="0.2">
      <c r="A69" s="466"/>
      <c r="C69" s="293" t="s">
        <v>218</v>
      </c>
      <c r="D69" s="614"/>
      <c r="E69" s="1003" t="s">
        <v>213</v>
      </c>
      <c r="F69" s="1004"/>
      <c r="G69" s="1009"/>
      <c r="H69" s="957" t="s">
        <v>213</v>
      </c>
      <c r="I69" s="957" t="s">
        <v>213</v>
      </c>
      <c r="J69" s="965" t="s">
        <v>213</v>
      </c>
      <c r="K69" s="966"/>
      <c r="L69" s="957" t="s">
        <v>213</v>
      </c>
      <c r="M69" s="960">
        <f>SUM(H69:L69)</f>
        <v>0</v>
      </c>
      <c r="O69" s="466"/>
      <c r="P69" s="466"/>
      <c r="Q69" s="466"/>
      <c r="R69" s="466"/>
      <c r="S69" s="466"/>
      <c r="T69" s="466"/>
      <c r="U69" s="466"/>
      <c r="V69" s="466"/>
      <c r="W69" s="466"/>
      <c r="X69" s="466"/>
      <c r="Y69" s="466"/>
      <c r="Z69" s="466"/>
      <c r="AA69" s="466"/>
      <c r="AB69" s="466"/>
      <c r="AC69" s="466"/>
      <c r="AD69" s="466"/>
    </row>
    <row r="70" spans="1:30" ht="20.25" customHeight="1" x14ac:dyDescent="0.2">
      <c r="A70" s="466"/>
      <c r="C70" s="1020" t="s">
        <v>215</v>
      </c>
      <c r="D70" s="1021"/>
      <c r="E70" s="1005"/>
      <c r="F70" s="1006"/>
      <c r="G70" s="1010"/>
      <c r="H70" s="958"/>
      <c r="I70" s="958"/>
      <c r="J70" s="967"/>
      <c r="K70" s="968"/>
      <c r="L70" s="958"/>
      <c r="M70" s="961"/>
      <c r="O70" s="466"/>
      <c r="P70" s="466"/>
      <c r="Q70" s="466"/>
      <c r="R70" s="466"/>
      <c r="S70" s="466"/>
      <c r="T70" s="466"/>
      <c r="U70" s="466"/>
      <c r="V70" s="466"/>
      <c r="W70" s="466"/>
      <c r="X70" s="466"/>
      <c r="Y70" s="466"/>
      <c r="Z70" s="466"/>
      <c r="AA70" s="466"/>
      <c r="AB70" s="466"/>
      <c r="AC70" s="466"/>
      <c r="AD70" s="466"/>
    </row>
    <row r="71" spans="1:30" ht="20.25" customHeight="1" x14ac:dyDescent="0.2">
      <c r="A71" s="466"/>
      <c r="C71" s="613" t="s">
        <v>214</v>
      </c>
      <c r="D71" s="615" t="s">
        <v>785</v>
      </c>
      <c r="E71" s="1007"/>
      <c r="F71" s="1008"/>
      <c r="G71" s="1011"/>
      <c r="H71" s="964"/>
      <c r="I71" s="964"/>
      <c r="J71" s="969"/>
      <c r="K71" s="970"/>
      <c r="L71" s="964"/>
      <c r="M71" s="963"/>
      <c r="O71" s="466"/>
      <c r="P71" s="466"/>
      <c r="Q71" s="466"/>
      <c r="R71" s="466"/>
      <c r="S71" s="466"/>
      <c r="T71" s="466"/>
      <c r="U71" s="466"/>
      <c r="V71" s="466"/>
      <c r="W71" s="466"/>
      <c r="X71" s="466"/>
      <c r="Y71" s="466"/>
      <c r="Z71" s="466"/>
      <c r="AA71" s="466"/>
      <c r="AB71" s="466"/>
      <c r="AC71" s="466"/>
      <c r="AD71" s="466"/>
    </row>
    <row r="72" spans="1:30" ht="20.25" customHeight="1" x14ac:dyDescent="0.2">
      <c r="A72" s="466"/>
      <c r="C72" s="293" t="s">
        <v>217</v>
      </c>
      <c r="D72" s="614"/>
      <c r="E72" s="1003" t="s">
        <v>213</v>
      </c>
      <c r="F72" s="1004"/>
      <c r="G72" s="1009"/>
      <c r="H72" s="957" t="s">
        <v>213</v>
      </c>
      <c r="I72" s="957" t="s">
        <v>213</v>
      </c>
      <c r="J72" s="965" t="s">
        <v>213</v>
      </c>
      <c r="K72" s="966"/>
      <c r="L72" s="957" t="s">
        <v>213</v>
      </c>
      <c r="M72" s="960">
        <f>SUM(H72:L72)</f>
        <v>0</v>
      </c>
      <c r="O72" s="466"/>
      <c r="P72" s="466"/>
      <c r="Q72" s="466"/>
      <c r="R72" s="466"/>
      <c r="S72" s="466"/>
      <c r="T72" s="466"/>
      <c r="U72" s="466"/>
      <c r="V72" s="466"/>
      <c r="W72" s="466"/>
      <c r="X72" s="466"/>
      <c r="Y72" s="466"/>
      <c r="Z72" s="466"/>
      <c r="AA72" s="466"/>
      <c r="AB72" s="466"/>
      <c r="AC72" s="466"/>
      <c r="AD72" s="466"/>
    </row>
    <row r="73" spans="1:30" ht="20.25" customHeight="1" x14ac:dyDescent="0.2">
      <c r="A73" s="466"/>
      <c r="C73" s="1020" t="s">
        <v>215</v>
      </c>
      <c r="D73" s="1021"/>
      <c r="E73" s="1005"/>
      <c r="F73" s="1006"/>
      <c r="G73" s="1010"/>
      <c r="H73" s="958"/>
      <c r="I73" s="958"/>
      <c r="J73" s="967"/>
      <c r="K73" s="968"/>
      <c r="L73" s="958"/>
      <c r="M73" s="961"/>
      <c r="O73" s="466"/>
      <c r="P73" s="466"/>
      <c r="Q73" s="466"/>
      <c r="R73" s="466"/>
      <c r="S73" s="466"/>
      <c r="T73" s="466"/>
      <c r="U73" s="466"/>
      <c r="V73" s="466"/>
      <c r="W73" s="466"/>
      <c r="X73" s="466"/>
      <c r="Y73" s="466"/>
      <c r="Z73" s="466"/>
      <c r="AA73" s="466"/>
      <c r="AB73" s="466"/>
      <c r="AC73" s="466"/>
      <c r="AD73" s="466"/>
    </row>
    <row r="74" spans="1:30" ht="20.25" customHeight="1" x14ac:dyDescent="0.2">
      <c r="A74" s="466"/>
      <c r="C74" s="613" t="s">
        <v>214</v>
      </c>
      <c r="D74" s="615" t="s">
        <v>785</v>
      </c>
      <c r="E74" s="1007"/>
      <c r="F74" s="1008"/>
      <c r="G74" s="1011"/>
      <c r="H74" s="964"/>
      <c r="I74" s="964"/>
      <c r="J74" s="969"/>
      <c r="K74" s="970"/>
      <c r="L74" s="964"/>
      <c r="M74" s="963"/>
      <c r="O74" s="466"/>
      <c r="P74" s="466"/>
      <c r="Q74" s="466"/>
      <c r="R74" s="466"/>
      <c r="S74" s="466"/>
      <c r="T74" s="466"/>
      <c r="U74" s="466"/>
      <c r="V74" s="466"/>
      <c r="W74" s="466"/>
      <c r="X74" s="466"/>
      <c r="Y74" s="466"/>
      <c r="Z74" s="466"/>
      <c r="AA74" s="466"/>
      <c r="AB74" s="466"/>
      <c r="AC74" s="466"/>
      <c r="AD74" s="466"/>
    </row>
    <row r="75" spans="1:30" ht="20.25" customHeight="1" x14ac:dyDescent="0.2">
      <c r="A75" s="466"/>
      <c r="C75" s="293" t="s">
        <v>216</v>
      </c>
      <c r="D75" s="614"/>
      <c r="E75" s="1003" t="s">
        <v>213</v>
      </c>
      <c r="F75" s="1004"/>
      <c r="G75" s="1009"/>
      <c r="H75" s="957" t="s">
        <v>213</v>
      </c>
      <c r="I75" s="957" t="s">
        <v>213</v>
      </c>
      <c r="J75" s="965" t="s">
        <v>213</v>
      </c>
      <c r="K75" s="966"/>
      <c r="L75" s="957" t="s">
        <v>213</v>
      </c>
      <c r="M75" s="960">
        <f>SUM(H75:L75)</f>
        <v>0</v>
      </c>
      <c r="O75" s="466"/>
      <c r="P75" s="466"/>
      <c r="Q75" s="466"/>
      <c r="R75" s="466"/>
      <c r="S75" s="466"/>
      <c r="T75" s="466"/>
      <c r="U75" s="466"/>
      <c r="V75" s="466"/>
      <c r="W75" s="466"/>
      <c r="X75" s="466"/>
      <c r="Y75" s="466"/>
      <c r="Z75" s="466"/>
      <c r="AA75" s="466"/>
      <c r="AB75" s="466"/>
      <c r="AC75" s="466"/>
      <c r="AD75" s="466"/>
    </row>
    <row r="76" spans="1:30" ht="20.25" customHeight="1" x14ac:dyDescent="0.2">
      <c r="A76" s="466"/>
      <c r="C76" s="1020" t="s">
        <v>215</v>
      </c>
      <c r="D76" s="1021"/>
      <c r="E76" s="1005"/>
      <c r="F76" s="1006"/>
      <c r="G76" s="1010"/>
      <c r="H76" s="958"/>
      <c r="I76" s="958"/>
      <c r="J76" s="967"/>
      <c r="K76" s="968"/>
      <c r="L76" s="958"/>
      <c r="M76" s="961"/>
      <c r="O76" s="466"/>
      <c r="P76" s="466"/>
      <c r="Q76" s="466"/>
      <c r="R76" s="466"/>
      <c r="S76" s="466"/>
      <c r="T76" s="466"/>
      <c r="U76" s="466"/>
      <c r="V76" s="466"/>
      <c r="W76" s="466"/>
      <c r="X76" s="466"/>
      <c r="Y76" s="466"/>
      <c r="Z76" s="466"/>
      <c r="AA76" s="466"/>
      <c r="AB76" s="466"/>
      <c r="AC76" s="466"/>
      <c r="AD76" s="466"/>
    </row>
    <row r="77" spans="1:30" ht="20.25" customHeight="1" thickBot="1" x14ac:dyDescent="0.25">
      <c r="A77" s="466"/>
      <c r="C77" s="616" t="s">
        <v>214</v>
      </c>
      <c r="D77" s="617" t="s">
        <v>785</v>
      </c>
      <c r="E77" s="1015"/>
      <c r="F77" s="1016"/>
      <c r="G77" s="1017"/>
      <c r="H77" s="959"/>
      <c r="I77" s="959"/>
      <c r="J77" s="1013"/>
      <c r="K77" s="1014"/>
      <c r="L77" s="959"/>
      <c r="M77" s="962"/>
      <c r="O77" s="466"/>
      <c r="P77" s="466"/>
      <c r="Q77" s="466"/>
      <c r="R77" s="466"/>
      <c r="S77" s="466"/>
      <c r="T77" s="466"/>
      <c r="U77" s="466"/>
      <c r="V77" s="466"/>
      <c r="W77" s="466"/>
      <c r="X77" s="466"/>
      <c r="Y77" s="466"/>
      <c r="Z77" s="466"/>
      <c r="AA77" s="466"/>
      <c r="AB77" s="466"/>
      <c r="AC77" s="466"/>
      <c r="AD77" s="466"/>
    </row>
    <row r="78" spans="1:30" ht="6" customHeight="1" x14ac:dyDescent="0.2">
      <c r="A78" s="466"/>
      <c r="O78" s="466"/>
      <c r="P78" s="466"/>
      <c r="Q78" s="466"/>
      <c r="R78" s="466"/>
      <c r="S78" s="466"/>
      <c r="T78" s="466"/>
      <c r="U78" s="466"/>
      <c r="V78" s="466"/>
      <c r="W78" s="466"/>
      <c r="X78" s="466"/>
      <c r="Y78" s="466"/>
      <c r="Z78" s="466"/>
      <c r="AA78" s="466"/>
      <c r="AB78" s="466"/>
      <c r="AC78" s="466"/>
      <c r="AD78" s="466"/>
    </row>
    <row r="79" spans="1:30" ht="12" customHeight="1" x14ac:dyDescent="0.2">
      <c r="A79" s="466"/>
      <c r="C79" s="342"/>
      <c r="D79" s="342"/>
      <c r="E79" s="344" t="str">
        <f ca="1">Basisdaten!C38</f>
        <v>Vorhabenbeschreibung -  - Vers. 09/2023</v>
      </c>
      <c r="F79" s="601"/>
      <c r="G79" s="601"/>
      <c r="H79" s="343"/>
      <c r="I79" s="343"/>
      <c r="J79" s="343"/>
      <c r="K79" s="343"/>
      <c r="L79" s="343"/>
      <c r="M79" s="194" t="str">
        <f>M45</f>
        <v>Seite 2</v>
      </c>
      <c r="O79" s="466"/>
      <c r="P79" s="466"/>
      <c r="Q79" s="466"/>
      <c r="R79" s="466"/>
      <c r="S79" s="466"/>
      <c r="T79" s="466"/>
      <c r="U79" s="466"/>
      <c r="V79" s="466"/>
      <c r="W79" s="466"/>
      <c r="X79" s="466"/>
      <c r="Y79" s="466"/>
      <c r="Z79" s="466"/>
      <c r="AA79" s="466"/>
      <c r="AB79" s="466"/>
      <c r="AC79" s="466"/>
      <c r="AD79" s="466"/>
    </row>
    <row r="80" spans="1:30" ht="15.75" customHeight="1" thickBot="1" x14ac:dyDescent="0.25">
      <c r="A80" s="466"/>
      <c r="B80" s="81"/>
      <c r="C80" s="111"/>
      <c r="D80" s="111"/>
      <c r="E80" s="111"/>
      <c r="F80" s="111"/>
      <c r="G80" s="111"/>
      <c r="H80" s="111"/>
      <c r="I80" s="111"/>
      <c r="J80" s="111"/>
      <c r="K80" s="111"/>
      <c r="L80" s="111"/>
      <c r="M80" s="219" t="s">
        <v>402</v>
      </c>
      <c r="O80" s="466"/>
      <c r="P80" s="466"/>
      <c r="Q80" s="466"/>
      <c r="R80" s="466"/>
      <c r="S80" s="466"/>
      <c r="T80" s="466"/>
      <c r="U80" s="466"/>
      <c r="V80" s="466"/>
      <c r="W80" s="466"/>
      <c r="X80" s="466"/>
      <c r="Y80" s="466"/>
      <c r="Z80" s="466"/>
      <c r="AA80" s="466"/>
      <c r="AB80" s="466"/>
      <c r="AC80" s="466"/>
      <c r="AD80" s="466"/>
    </row>
    <row r="81" spans="1:30" ht="19.899999999999999" customHeight="1" x14ac:dyDescent="0.2">
      <c r="A81" s="466"/>
      <c r="C81" s="975" t="s">
        <v>229</v>
      </c>
      <c r="D81" s="604"/>
      <c r="E81" s="978" t="s">
        <v>228</v>
      </c>
      <c r="F81" s="979"/>
      <c r="G81" s="1018" t="s">
        <v>786</v>
      </c>
      <c r="H81" s="984" t="s">
        <v>227</v>
      </c>
      <c r="I81" s="985"/>
      <c r="J81" s="985"/>
      <c r="K81" s="985"/>
      <c r="L81" s="985"/>
      <c r="M81" s="986"/>
      <c r="O81" s="466"/>
      <c r="P81" s="466"/>
      <c r="Q81" s="466"/>
      <c r="R81" s="466"/>
      <c r="S81" s="466"/>
      <c r="T81" s="466"/>
      <c r="U81" s="466"/>
      <c r="V81" s="466"/>
      <c r="W81" s="466"/>
      <c r="X81" s="466"/>
      <c r="Y81" s="466"/>
      <c r="Z81" s="466"/>
      <c r="AA81" s="466"/>
      <c r="AB81" s="466"/>
      <c r="AC81" s="466"/>
      <c r="AD81" s="466"/>
    </row>
    <row r="82" spans="1:30" ht="19.899999999999999" customHeight="1" x14ac:dyDescent="0.2">
      <c r="A82" s="466"/>
      <c r="C82" s="977"/>
      <c r="D82" s="605"/>
      <c r="E82" s="982"/>
      <c r="F82" s="983"/>
      <c r="G82" s="1019"/>
      <c r="H82" s="606" t="str">
        <f>H11</f>
        <v>Projektjahr 1</v>
      </c>
      <c r="I82" s="606" t="str">
        <f>I11</f>
        <v>Projektjahr 2</v>
      </c>
      <c r="J82" s="1012" t="str">
        <f>J11</f>
        <v>Projektjahr 3</v>
      </c>
      <c r="K82" s="1012"/>
      <c r="L82" s="606" t="str">
        <f>L11</f>
        <v>Projektjahr 4</v>
      </c>
      <c r="M82" s="217" t="s">
        <v>226</v>
      </c>
      <c r="O82" s="466"/>
      <c r="P82" s="466"/>
      <c r="Q82" s="466"/>
      <c r="R82" s="466"/>
      <c r="S82" s="466"/>
      <c r="T82" s="466"/>
      <c r="U82" s="466"/>
      <c r="V82" s="466"/>
      <c r="W82" s="466"/>
      <c r="X82" s="466"/>
      <c r="Y82" s="466"/>
      <c r="Z82" s="466"/>
      <c r="AA82" s="466"/>
      <c r="AB82" s="466"/>
      <c r="AC82" s="466"/>
      <c r="AD82" s="466"/>
    </row>
    <row r="83" spans="1:30" ht="19.899999999999999" customHeight="1" x14ac:dyDescent="0.2">
      <c r="A83" s="466"/>
      <c r="C83" s="293" t="s">
        <v>328</v>
      </c>
      <c r="D83" s="614"/>
      <c r="E83" s="1003" t="s">
        <v>213</v>
      </c>
      <c r="F83" s="1004"/>
      <c r="G83" s="1009"/>
      <c r="H83" s="957" t="s">
        <v>213</v>
      </c>
      <c r="I83" s="957" t="s">
        <v>213</v>
      </c>
      <c r="J83" s="965" t="s">
        <v>213</v>
      </c>
      <c r="K83" s="966"/>
      <c r="L83" s="957" t="s">
        <v>213</v>
      </c>
      <c r="M83" s="960">
        <f>SUM(H83:L83)</f>
        <v>0</v>
      </c>
      <c r="O83" s="466"/>
      <c r="P83" s="466"/>
      <c r="Q83" s="466"/>
      <c r="R83" s="466"/>
      <c r="S83" s="466"/>
      <c r="T83" s="466"/>
      <c r="U83" s="466"/>
      <c r="V83" s="466"/>
      <c r="W83" s="466"/>
      <c r="X83" s="466"/>
      <c r="Y83" s="466"/>
      <c r="Z83" s="466"/>
      <c r="AA83" s="466"/>
      <c r="AB83" s="466"/>
      <c r="AC83" s="466"/>
      <c r="AD83" s="466"/>
    </row>
    <row r="84" spans="1:30" ht="19.899999999999999" customHeight="1" x14ac:dyDescent="0.2">
      <c r="A84" s="466"/>
      <c r="C84" s="1020" t="s">
        <v>215</v>
      </c>
      <c r="D84" s="1021"/>
      <c r="E84" s="1005"/>
      <c r="F84" s="1006"/>
      <c r="G84" s="1010"/>
      <c r="H84" s="958"/>
      <c r="I84" s="958"/>
      <c r="J84" s="967"/>
      <c r="K84" s="968"/>
      <c r="L84" s="958"/>
      <c r="M84" s="961"/>
      <c r="O84" s="466"/>
      <c r="P84" s="466"/>
      <c r="Q84" s="466"/>
      <c r="R84" s="466"/>
      <c r="S84" s="466"/>
      <c r="T84" s="466"/>
      <c r="U84" s="466"/>
      <c r="V84" s="466"/>
      <c r="W84" s="466"/>
      <c r="X84" s="466"/>
      <c r="Y84" s="466"/>
      <c r="Z84" s="466"/>
      <c r="AA84" s="466"/>
      <c r="AB84" s="466"/>
      <c r="AC84" s="466"/>
      <c r="AD84" s="466"/>
    </row>
    <row r="85" spans="1:30" ht="19.899999999999999" customHeight="1" x14ac:dyDescent="0.2">
      <c r="A85" s="466"/>
      <c r="C85" s="613" t="s">
        <v>214</v>
      </c>
      <c r="D85" s="615" t="s">
        <v>785</v>
      </c>
      <c r="E85" s="1007"/>
      <c r="F85" s="1008"/>
      <c r="G85" s="1011"/>
      <c r="H85" s="964"/>
      <c r="I85" s="964"/>
      <c r="J85" s="969"/>
      <c r="K85" s="970"/>
      <c r="L85" s="964"/>
      <c r="M85" s="963"/>
      <c r="O85" s="466"/>
      <c r="P85" s="466"/>
      <c r="Q85" s="466"/>
      <c r="R85" s="466"/>
      <c r="S85" s="466"/>
      <c r="T85" s="466"/>
      <c r="U85" s="466"/>
      <c r="V85" s="466"/>
      <c r="W85" s="466"/>
      <c r="X85" s="466"/>
      <c r="Y85" s="466"/>
      <c r="Z85" s="466"/>
      <c r="AA85" s="466"/>
      <c r="AB85" s="466"/>
      <c r="AC85" s="466"/>
      <c r="AD85" s="466"/>
    </row>
    <row r="86" spans="1:30" ht="19.899999999999999" customHeight="1" x14ac:dyDescent="0.2">
      <c r="A86" s="466"/>
      <c r="C86" s="293" t="s">
        <v>329</v>
      </c>
      <c r="D86" s="614"/>
      <c r="E86" s="1003" t="s">
        <v>213</v>
      </c>
      <c r="F86" s="1004"/>
      <c r="G86" s="1009"/>
      <c r="H86" s="957" t="s">
        <v>213</v>
      </c>
      <c r="I86" s="957" t="s">
        <v>213</v>
      </c>
      <c r="J86" s="965" t="s">
        <v>213</v>
      </c>
      <c r="K86" s="966"/>
      <c r="L86" s="957" t="s">
        <v>213</v>
      </c>
      <c r="M86" s="960">
        <f>SUM(H86:L86)</f>
        <v>0</v>
      </c>
      <c r="O86" s="466"/>
      <c r="P86" s="466"/>
      <c r="Q86" s="466"/>
      <c r="R86" s="466"/>
      <c r="S86" s="466"/>
      <c r="T86" s="466"/>
      <c r="U86" s="466"/>
      <c r="V86" s="466"/>
      <c r="W86" s="466"/>
      <c r="X86" s="466"/>
      <c r="Y86" s="466"/>
      <c r="Z86" s="466"/>
      <c r="AA86" s="466"/>
      <c r="AB86" s="466"/>
      <c r="AC86" s="466"/>
      <c r="AD86" s="466"/>
    </row>
    <row r="87" spans="1:30" ht="19.899999999999999" customHeight="1" x14ac:dyDescent="0.2">
      <c r="A87" s="466"/>
      <c r="C87" s="1020" t="s">
        <v>215</v>
      </c>
      <c r="D87" s="1021"/>
      <c r="E87" s="1005"/>
      <c r="F87" s="1006"/>
      <c r="G87" s="1010"/>
      <c r="H87" s="958"/>
      <c r="I87" s="958"/>
      <c r="J87" s="967"/>
      <c r="K87" s="968"/>
      <c r="L87" s="958"/>
      <c r="M87" s="961"/>
      <c r="O87" s="466"/>
      <c r="P87" s="466"/>
      <c r="Q87" s="466"/>
      <c r="R87" s="466"/>
      <c r="S87" s="466"/>
      <c r="T87" s="466"/>
      <c r="U87" s="466"/>
      <c r="V87" s="466"/>
      <c r="W87" s="466"/>
      <c r="X87" s="466"/>
      <c r="Y87" s="466"/>
      <c r="Z87" s="466"/>
      <c r="AA87" s="466"/>
      <c r="AB87" s="466"/>
      <c r="AC87" s="466"/>
      <c r="AD87" s="466"/>
    </row>
    <row r="88" spans="1:30" ht="19.899999999999999" customHeight="1" x14ac:dyDescent="0.2">
      <c r="A88" s="466"/>
      <c r="C88" s="613" t="s">
        <v>214</v>
      </c>
      <c r="D88" s="615" t="s">
        <v>785</v>
      </c>
      <c r="E88" s="1007"/>
      <c r="F88" s="1008"/>
      <c r="G88" s="1011"/>
      <c r="H88" s="964"/>
      <c r="I88" s="964"/>
      <c r="J88" s="969"/>
      <c r="K88" s="970"/>
      <c r="L88" s="964"/>
      <c r="M88" s="963"/>
      <c r="O88" s="466"/>
      <c r="P88" s="466"/>
      <c r="Q88" s="466"/>
      <c r="R88" s="466"/>
      <c r="S88" s="466"/>
      <c r="T88" s="466"/>
      <c r="U88" s="466"/>
      <c r="V88" s="466"/>
      <c r="W88" s="466"/>
      <c r="X88" s="466"/>
      <c r="Y88" s="466"/>
      <c r="Z88" s="466"/>
      <c r="AA88" s="466"/>
      <c r="AB88" s="466"/>
      <c r="AC88" s="466"/>
      <c r="AD88" s="466"/>
    </row>
    <row r="89" spans="1:30" ht="19.899999999999999" customHeight="1" x14ac:dyDescent="0.2">
      <c r="A89" s="466"/>
      <c r="C89" s="293" t="s">
        <v>330</v>
      </c>
      <c r="D89" s="614"/>
      <c r="E89" s="1003" t="s">
        <v>213</v>
      </c>
      <c r="F89" s="1004"/>
      <c r="G89" s="1009"/>
      <c r="H89" s="957" t="s">
        <v>213</v>
      </c>
      <c r="I89" s="957" t="s">
        <v>213</v>
      </c>
      <c r="J89" s="965" t="s">
        <v>213</v>
      </c>
      <c r="K89" s="966"/>
      <c r="L89" s="957" t="s">
        <v>213</v>
      </c>
      <c r="M89" s="960">
        <f>SUM(H89:L89)</f>
        <v>0</v>
      </c>
      <c r="O89" s="466"/>
      <c r="P89" s="466"/>
      <c r="Q89" s="466"/>
      <c r="R89" s="466"/>
      <c r="S89" s="466"/>
      <c r="T89" s="466"/>
      <c r="U89" s="466"/>
      <c r="V89" s="466"/>
      <c r="W89" s="466"/>
      <c r="X89" s="466"/>
      <c r="Y89" s="466"/>
      <c r="Z89" s="466"/>
      <c r="AA89" s="466"/>
      <c r="AB89" s="466"/>
      <c r="AC89" s="466"/>
      <c r="AD89" s="466"/>
    </row>
    <row r="90" spans="1:30" ht="19.899999999999999" customHeight="1" x14ac:dyDescent="0.2">
      <c r="A90" s="466"/>
      <c r="C90" s="1020" t="s">
        <v>215</v>
      </c>
      <c r="D90" s="1021"/>
      <c r="E90" s="1005"/>
      <c r="F90" s="1006"/>
      <c r="G90" s="1010"/>
      <c r="H90" s="958"/>
      <c r="I90" s="958"/>
      <c r="J90" s="967"/>
      <c r="K90" s="968"/>
      <c r="L90" s="958"/>
      <c r="M90" s="961"/>
      <c r="O90" s="466"/>
      <c r="P90" s="466"/>
      <c r="Q90" s="466"/>
      <c r="R90" s="466"/>
      <c r="S90" s="466"/>
      <c r="T90" s="466"/>
      <c r="U90" s="466"/>
      <c r="V90" s="466"/>
      <c r="W90" s="466"/>
      <c r="X90" s="466"/>
      <c r="Y90" s="466"/>
      <c r="Z90" s="466"/>
      <c r="AA90" s="466"/>
      <c r="AB90" s="466"/>
      <c r="AC90" s="466"/>
      <c r="AD90" s="466"/>
    </row>
    <row r="91" spans="1:30" ht="19.899999999999999" customHeight="1" x14ac:dyDescent="0.2">
      <c r="A91" s="466"/>
      <c r="C91" s="613" t="s">
        <v>214</v>
      </c>
      <c r="D91" s="615" t="s">
        <v>785</v>
      </c>
      <c r="E91" s="1007"/>
      <c r="F91" s="1008"/>
      <c r="G91" s="1011"/>
      <c r="H91" s="964"/>
      <c r="I91" s="964"/>
      <c r="J91" s="969"/>
      <c r="K91" s="970"/>
      <c r="L91" s="964"/>
      <c r="M91" s="963"/>
      <c r="O91" s="466"/>
      <c r="P91" s="466"/>
      <c r="Q91" s="466"/>
      <c r="R91" s="466"/>
      <c r="S91" s="466"/>
      <c r="T91" s="466"/>
      <c r="U91" s="466"/>
      <c r="V91" s="466"/>
      <c r="W91" s="466"/>
      <c r="X91" s="466"/>
      <c r="Y91" s="466"/>
      <c r="Z91" s="466"/>
      <c r="AA91" s="466"/>
      <c r="AB91" s="466"/>
      <c r="AC91" s="466"/>
      <c r="AD91" s="466"/>
    </row>
    <row r="92" spans="1:30" ht="19.899999999999999" customHeight="1" x14ac:dyDescent="0.2">
      <c r="A92" s="466"/>
      <c r="C92" s="293" t="s">
        <v>331</v>
      </c>
      <c r="D92" s="614"/>
      <c r="E92" s="1003" t="s">
        <v>213</v>
      </c>
      <c r="F92" s="1004"/>
      <c r="G92" s="1009"/>
      <c r="H92" s="957" t="s">
        <v>213</v>
      </c>
      <c r="I92" s="957" t="s">
        <v>213</v>
      </c>
      <c r="J92" s="965" t="s">
        <v>213</v>
      </c>
      <c r="K92" s="966"/>
      <c r="L92" s="957" t="s">
        <v>213</v>
      </c>
      <c r="M92" s="960">
        <f>SUM(H92:L92)</f>
        <v>0</v>
      </c>
      <c r="O92" s="466"/>
      <c r="P92" s="466"/>
      <c r="Q92" s="466"/>
      <c r="R92" s="466"/>
      <c r="S92" s="466"/>
      <c r="T92" s="466"/>
      <c r="U92" s="466"/>
      <c r="V92" s="466"/>
      <c r="W92" s="466"/>
      <c r="X92" s="466"/>
      <c r="Y92" s="466"/>
      <c r="Z92" s="466"/>
      <c r="AA92" s="466"/>
      <c r="AB92" s="466"/>
      <c r="AC92" s="466"/>
      <c r="AD92" s="466"/>
    </row>
    <row r="93" spans="1:30" ht="19.899999999999999" customHeight="1" x14ac:dyDescent="0.2">
      <c r="A93" s="466"/>
      <c r="C93" s="1020" t="s">
        <v>215</v>
      </c>
      <c r="D93" s="1021"/>
      <c r="E93" s="1005"/>
      <c r="F93" s="1006"/>
      <c r="G93" s="1010"/>
      <c r="H93" s="958"/>
      <c r="I93" s="958"/>
      <c r="J93" s="967"/>
      <c r="K93" s="968"/>
      <c r="L93" s="958"/>
      <c r="M93" s="961"/>
      <c r="O93" s="466"/>
      <c r="P93" s="466"/>
      <c r="Q93" s="466"/>
      <c r="R93" s="466"/>
      <c r="S93" s="466"/>
      <c r="T93" s="466"/>
      <c r="U93" s="466"/>
      <c r="V93" s="466"/>
      <c r="W93" s="466"/>
      <c r="X93" s="466"/>
      <c r="Y93" s="466"/>
      <c r="Z93" s="466"/>
      <c r="AA93" s="466"/>
      <c r="AB93" s="466"/>
      <c r="AC93" s="466"/>
      <c r="AD93" s="466"/>
    </row>
    <row r="94" spans="1:30" ht="19.899999999999999" customHeight="1" x14ac:dyDescent="0.2">
      <c r="A94" s="466"/>
      <c r="C94" s="613" t="s">
        <v>214</v>
      </c>
      <c r="D94" s="615" t="s">
        <v>785</v>
      </c>
      <c r="E94" s="1007"/>
      <c r="F94" s="1008"/>
      <c r="G94" s="1011"/>
      <c r="H94" s="964"/>
      <c r="I94" s="964"/>
      <c r="J94" s="969"/>
      <c r="K94" s="970"/>
      <c r="L94" s="964"/>
      <c r="M94" s="963"/>
      <c r="O94" s="466"/>
      <c r="P94" s="466"/>
      <c r="Q94" s="466"/>
      <c r="R94" s="466"/>
      <c r="S94" s="466"/>
      <c r="T94" s="466"/>
      <c r="U94" s="466"/>
      <c r="V94" s="466"/>
      <c r="W94" s="466"/>
      <c r="X94" s="466"/>
      <c r="Y94" s="466"/>
      <c r="Z94" s="466"/>
      <c r="AA94" s="466"/>
      <c r="AB94" s="466"/>
      <c r="AC94" s="466"/>
      <c r="AD94" s="466"/>
    </row>
    <row r="95" spans="1:30" ht="19.899999999999999" customHeight="1" x14ac:dyDescent="0.2">
      <c r="A95" s="466"/>
      <c r="C95" s="293" t="s">
        <v>332</v>
      </c>
      <c r="D95" s="614"/>
      <c r="E95" s="1003" t="s">
        <v>213</v>
      </c>
      <c r="F95" s="1004"/>
      <c r="G95" s="1009"/>
      <c r="H95" s="957" t="s">
        <v>213</v>
      </c>
      <c r="I95" s="957" t="s">
        <v>213</v>
      </c>
      <c r="J95" s="965" t="s">
        <v>213</v>
      </c>
      <c r="K95" s="966"/>
      <c r="L95" s="957" t="s">
        <v>213</v>
      </c>
      <c r="M95" s="960">
        <f>SUM(H95:L95)</f>
        <v>0</v>
      </c>
      <c r="O95" s="466"/>
      <c r="P95" s="466"/>
      <c r="Q95" s="466"/>
      <c r="R95" s="466"/>
      <c r="S95" s="466"/>
      <c r="T95" s="466"/>
      <c r="U95" s="466"/>
      <c r="V95" s="466"/>
      <c r="W95" s="466"/>
      <c r="X95" s="466"/>
      <c r="Y95" s="466"/>
      <c r="Z95" s="466"/>
      <c r="AA95" s="466"/>
      <c r="AB95" s="466"/>
      <c r="AC95" s="466"/>
      <c r="AD95" s="466"/>
    </row>
    <row r="96" spans="1:30" ht="19.899999999999999" customHeight="1" x14ac:dyDescent="0.2">
      <c r="A96" s="466"/>
      <c r="C96" s="1020" t="s">
        <v>215</v>
      </c>
      <c r="D96" s="1021"/>
      <c r="E96" s="1005"/>
      <c r="F96" s="1006"/>
      <c r="G96" s="1010"/>
      <c r="H96" s="958"/>
      <c r="I96" s="958"/>
      <c r="J96" s="967"/>
      <c r="K96" s="968"/>
      <c r="L96" s="958"/>
      <c r="M96" s="961"/>
      <c r="O96" s="466"/>
      <c r="P96" s="466"/>
      <c r="Q96" s="466"/>
      <c r="R96" s="466"/>
      <c r="S96" s="466"/>
      <c r="T96" s="466"/>
      <c r="U96" s="466"/>
      <c r="V96" s="466"/>
      <c r="W96" s="466"/>
      <c r="X96" s="466"/>
      <c r="Y96" s="466"/>
      <c r="Z96" s="466"/>
      <c r="AA96" s="466"/>
      <c r="AB96" s="466"/>
      <c r="AC96" s="466"/>
      <c r="AD96" s="466"/>
    </row>
    <row r="97" spans="1:30" ht="19.899999999999999" customHeight="1" x14ac:dyDescent="0.2">
      <c r="A97" s="466"/>
      <c r="C97" s="613" t="s">
        <v>214</v>
      </c>
      <c r="D97" s="615" t="s">
        <v>785</v>
      </c>
      <c r="E97" s="1007"/>
      <c r="F97" s="1008"/>
      <c r="G97" s="1011"/>
      <c r="H97" s="964"/>
      <c r="I97" s="964"/>
      <c r="J97" s="969"/>
      <c r="K97" s="970"/>
      <c r="L97" s="964"/>
      <c r="M97" s="963"/>
      <c r="O97" s="466"/>
      <c r="P97" s="466"/>
      <c r="Q97" s="466"/>
      <c r="R97" s="466"/>
      <c r="S97" s="466"/>
      <c r="T97" s="466"/>
      <c r="U97" s="466"/>
      <c r="V97" s="466"/>
      <c r="W97" s="466"/>
      <c r="X97" s="466"/>
      <c r="Y97" s="466"/>
      <c r="Z97" s="466"/>
      <c r="AA97" s="466"/>
      <c r="AB97" s="466"/>
      <c r="AC97" s="466"/>
      <c r="AD97" s="466"/>
    </row>
    <row r="98" spans="1:30" ht="19.899999999999999" customHeight="1" x14ac:dyDescent="0.2">
      <c r="A98" s="466"/>
      <c r="C98" s="293" t="s">
        <v>333</v>
      </c>
      <c r="D98" s="614"/>
      <c r="E98" s="1003" t="s">
        <v>213</v>
      </c>
      <c r="F98" s="1004"/>
      <c r="G98" s="1009"/>
      <c r="H98" s="957" t="s">
        <v>213</v>
      </c>
      <c r="I98" s="957" t="s">
        <v>213</v>
      </c>
      <c r="J98" s="965" t="s">
        <v>213</v>
      </c>
      <c r="K98" s="966"/>
      <c r="L98" s="957" t="s">
        <v>213</v>
      </c>
      <c r="M98" s="960">
        <f>SUM(H98:L98)</f>
        <v>0</v>
      </c>
      <c r="O98" s="466"/>
      <c r="P98" s="466"/>
      <c r="Q98" s="466"/>
      <c r="R98" s="466"/>
      <c r="S98" s="466"/>
      <c r="T98" s="466"/>
      <c r="U98" s="466"/>
      <c r="V98" s="466"/>
      <c r="W98" s="466"/>
      <c r="X98" s="466"/>
      <c r="Y98" s="466"/>
      <c r="Z98" s="466"/>
      <c r="AA98" s="466"/>
      <c r="AB98" s="466"/>
      <c r="AC98" s="466"/>
      <c r="AD98" s="466"/>
    </row>
    <row r="99" spans="1:30" ht="19.899999999999999" customHeight="1" x14ac:dyDescent="0.2">
      <c r="A99" s="466"/>
      <c r="C99" s="1020" t="s">
        <v>215</v>
      </c>
      <c r="D99" s="1021"/>
      <c r="E99" s="1005"/>
      <c r="F99" s="1006"/>
      <c r="G99" s="1010"/>
      <c r="H99" s="958"/>
      <c r="I99" s="958"/>
      <c r="J99" s="967"/>
      <c r="K99" s="968"/>
      <c r="L99" s="958"/>
      <c r="M99" s="961"/>
      <c r="O99" s="466"/>
      <c r="P99" s="466"/>
      <c r="Q99" s="466"/>
      <c r="R99" s="466"/>
      <c r="S99" s="466"/>
      <c r="T99" s="466"/>
      <c r="U99" s="466"/>
      <c r="V99" s="466"/>
      <c r="W99" s="466"/>
      <c r="X99" s="466"/>
      <c r="Y99" s="466"/>
      <c r="Z99" s="466"/>
      <c r="AA99" s="466"/>
      <c r="AB99" s="466"/>
      <c r="AC99" s="466"/>
      <c r="AD99" s="466"/>
    </row>
    <row r="100" spans="1:30" ht="19.899999999999999" customHeight="1" x14ac:dyDescent="0.2">
      <c r="A100" s="466"/>
      <c r="C100" s="613" t="s">
        <v>214</v>
      </c>
      <c r="D100" s="615" t="s">
        <v>785</v>
      </c>
      <c r="E100" s="1007"/>
      <c r="F100" s="1008"/>
      <c r="G100" s="1011"/>
      <c r="H100" s="964"/>
      <c r="I100" s="964"/>
      <c r="J100" s="969"/>
      <c r="K100" s="970"/>
      <c r="L100" s="964"/>
      <c r="M100" s="963"/>
      <c r="O100" s="466"/>
      <c r="P100" s="466"/>
      <c r="Q100" s="466"/>
      <c r="R100" s="466"/>
      <c r="S100" s="466"/>
      <c r="T100" s="466"/>
      <c r="U100" s="466"/>
      <c r="V100" s="466"/>
      <c r="W100" s="466"/>
      <c r="X100" s="466"/>
      <c r="Y100" s="466"/>
      <c r="Z100" s="466"/>
      <c r="AA100" s="466"/>
      <c r="AB100" s="466"/>
      <c r="AC100" s="466"/>
      <c r="AD100" s="466"/>
    </row>
    <row r="101" spans="1:30" ht="19.899999999999999" customHeight="1" x14ac:dyDescent="0.2">
      <c r="A101" s="466"/>
      <c r="C101" s="293" t="s">
        <v>334</v>
      </c>
      <c r="D101" s="614"/>
      <c r="E101" s="1003" t="s">
        <v>213</v>
      </c>
      <c r="F101" s="1004"/>
      <c r="G101" s="1009"/>
      <c r="H101" s="957" t="s">
        <v>213</v>
      </c>
      <c r="I101" s="957" t="s">
        <v>213</v>
      </c>
      <c r="J101" s="965" t="s">
        <v>213</v>
      </c>
      <c r="K101" s="966"/>
      <c r="L101" s="957" t="s">
        <v>213</v>
      </c>
      <c r="M101" s="960">
        <f>SUM(H101:L101)</f>
        <v>0</v>
      </c>
      <c r="O101" s="466"/>
      <c r="P101" s="466"/>
      <c r="Q101" s="466"/>
      <c r="R101" s="466"/>
      <c r="S101" s="466"/>
      <c r="T101" s="466"/>
      <c r="U101" s="466"/>
      <c r="V101" s="466"/>
      <c r="W101" s="466"/>
      <c r="X101" s="466"/>
      <c r="Y101" s="466"/>
      <c r="Z101" s="466"/>
      <c r="AA101" s="466"/>
      <c r="AB101" s="466"/>
      <c r="AC101" s="466"/>
      <c r="AD101" s="466"/>
    </row>
    <row r="102" spans="1:30" ht="19.899999999999999" customHeight="1" x14ac:dyDescent="0.2">
      <c r="A102" s="466"/>
      <c r="C102" s="1020" t="s">
        <v>215</v>
      </c>
      <c r="D102" s="1021"/>
      <c r="E102" s="1005"/>
      <c r="F102" s="1006"/>
      <c r="G102" s="1010"/>
      <c r="H102" s="958"/>
      <c r="I102" s="958"/>
      <c r="J102" s="967"/>
      <c r="K102" s="968"/>
      <c r="L102" s="958"/>
      <c r="M102" s="961"/>
      <c r="O102" s="466"/>
      <c r="P102" s="466"/>
      <c r="Q102" s="466"/>
      <c r="R102" s="466"/>
      <c r="S102" s="466"/>
      <c r="T102" s="466"/>
      <c r="U102" s="466"/>
      <c r="V102" s="466"/>
      <c r="W102" s="466"/>
      <c r="X102" s="466"/>
      <c r="Y102" s="466"/>
      <c r="Z102" s="466"/>
      <c r="AA102" s="466"/>
      <c r="AB102" s="466"/>
      <c r="AC102" s="466"/>
      <c r="AD102" s="466" t="s">
        <v>203</v>
      </c>
    </row>
    <row r="103" spans="1:30" ht="19.899999999999999" customHeight="1" x14ac:dyDescent="0.2">
      <c r="A103" s="466"/>
      <c r="C103" s="613" t="s">
        <v>214</v>
      </c>
      <c r="D103" s="615" t="s">
        <v>785</v>
      </c>
      <c r="E103" s="1007"/>
      <c r="F103" s="1008"/>
      <c r="G103" s="1011"/>
      <c r="H103" s="964"/>
      <c r="I103" s="964"/>
      <c r="J103" s="969"/>
      <c r="K103" s="970"/>
      <c r="L103" s="964"/>
      <c r="M103" s="963"/>
      <c r="O103" s="466"/>
      <c r="P103" s="466"/>
      <c r="Q103" s="466"/>
      <c r="R103" s="466"/>
      <c r="S103" s="466"/>
      <c r="T103" s="466"/>
      <c r="U103" s="466"/>
      <c r="V103" s="466"/>
      <c r="W103" s="466"/>
      <c r="X103" s="466"/>
      <c r="Y103" s="466"/>
      <c r="Z103" s="466"/>
      <c r="AA103" s="466"/>
      <c r="AB103" s="466"/>
      <c r="AC103" s="466"/>
      <c r="AD103" s="466"/>
    </row>
    <row r="104" spans="1:30" ht="19.899999999999999" customHeight="1" x14ac:dyDescent="0.2">
      <c r="A104" s="466"/>
      <c r="C104" s="293" t="s">
        <v>335</v>
      </c>
      <c r="D104" s="614"/>
      <c r="E104" s="1003" t="s">
        <v>213</v>
      </c>
      <c r="F104" s="1004"/>
      <c r="G104" s="1009"/>
      <c r="H104" s="957" t="s">
        <v>213</v>
      </c>
      <c r="I104" s="957" t="s">
        <v>213</v>
      </c>
      <c r="J104" s="965" t="s">
        <v>213</v>
      </c>
      <c r="K104" s="966"/>
      <c r="L104" s="957" t="s">
        <v>213</v>
      </c>
      <c r="M104" s="960">
        <f>SUM(H104:L104)</f>
        <v>0</v>
      </c>
      <c r="O104" s="466"/>
      <c r="P104" s="466"/>
      <c r="Q104" s="466"/>
      <c r="R104" s="466"/>
      <c r="S104" s="466"/>
      <c r="T104" s="466"/>
      <c r="U104" s="466"/>
      <c r="V104" s="466"/>
      <c r="W104" s="466"/>
      <c r="X104" s="466"/>
      <c r="Y104" s="466"/>
      <c r="Z104" s="466"/>
      <c r="AA104" s="466"/>
      <c r="AB104" s="466"/>
      <c r="AC104" s="466"/>
      <c r="AD104" s="466"/>
    </row>
    <row r="105" spans="1:30" ht="19.899999999999999" customHeight="1" x14ac:dyDescent="0.2">
      <c r="A105" s="466"/>
      <c r="C105" s="1020" t="s">
        <v>215</v>
      </c>
      <c r="D105" s="1021"/>
      <c r="E105" s="1005"/>
      <c r="F105" s="1006"/>
      <c r="G105" s="1010"/>
      <c r="H105" s="958"/>
      <c r="I105" s="958"/>
      <c r="J105" s="967"/>
      <c r="K105" s="968"/>
      <c r="L105" s="958"/>
      <c r="M105" s="961"/>
      <c r="O105" s="466"/>
      <c r="P105" s="466"/>
      <c r="Q105" s="466"/>
      <c r="R105" s="466"/>
      <c r="S105" s="466"/>
      <c r="T105" s="466"/>
      <c r="U105" s="466"/>
      <c r="V105" s="466"/>
      <c r="W105" s="466"/>
      <c r="X105" s="466"/>
      <c r="Y105" s="466"/>
      <c r="Z105" s="466"/>
      <c r="AA105" s="466"/>
      <c r="AB105" s="466"/>
      <c r="AC105" s="466"/>
      <c r="AD105" s="466"/>
    </row>
    <row r="106" spans="1:30" ht="19.899999999999999" customHeight="1" x14ac:dyDescent="0.2">
      <c r="A106" s="466"/>
      <c r="C106" s="613" t="s">
        <v>214</v>
      </c>
      <c r="D106" s="615" t="s">
        <v>785</v>
      </c>
      <c r="E106" s="1007"/>
      <c r="F106" s="1008"/>
      <c r="G106" s="1011"/>
      <c r="H106" s="964"/>
      <c r="I106" s="964"/>
      <c r="J106" s="969"/>
      <c r="K106" s="970"/>
      <c r="L106" s="964"/>
      <c r="M106" s="963"/>
      <c r="O106" s="466"/>
      <c r="P106" s="466"/>
      <c r="Q106" s="466"/>
      <c r="R106" s="466"/>
      <c r="S106" s="466"/>
      <c r="T106" s="466"/>
      <c r="U106" s="466"/>
      <c r="V106" s="466"/>
      <c r="W106" s="466"/>
      <c r="X106" s="466"/>
      <c r="Y106" s="466"/>
      <c r="Z106" s="466"/>
      <c r="AA106" s="466"/>
      <c r="AB106" s="466"/>
      <c r="AC106" s="466"/>
      <c r="AD106" s="466"/>
    </row>
    <row r="107" spans="1:30" ht="19.899999999999999" customHeight="1" x14ac:dyDescent="0.2">
      <c r="A107" s="466"/>
      <c r="C107" s="293" t="s">
        <v>336</v>
      </c>
      <c r="D107" s="614"/>
      <c r="E107" s="1003" t="s">
        <v>213</v>
      </c>
      <c r="F107" s="1004"/>
      <c r="G107" s="1009"/>
      <c r="H107" s="957" t="s">
        <v>213</v>
      </c>
      <c r="I107" s="957" t="s">
        <v>213</v>
      </c>
      <c r="J107" s="965" t="s">
        <v>213</v>
      </c>
      <c r="K107" s="966"/>
      <c r="L107" s="957" t="s">
        <v>213</v>
      </c>
      <c r="M107" s="960">
        <f>SUM(H107:L107)</f>
        <v>0</v>
      </c>
      <c r="O107" s="466"/>
      <c r="P107" s="466"/>
      <c r="Q107" s="466"/>
      <c r="R107" s="466"/>
      <c r="S107" s="466"/>
      <c r="T107" s="466"/>
      <c r="U107" s="466"/>
      <c r="V107" s="466"/>
      <c r="W107" s="466"/>
      <c r="X107" s="466"/>
      <c r="Y107" s="466"/>
      <c r="Z107" s="466"/>
      <c r="AA107" s="466"/>
      <c r="AB107" s="466"/>
      <c r="AC107" s="466"/>
      <c r="AD107" s="466"/>
    </row>
    <row r="108" spans="1:30" ht="19.899999999999999" customHeight="1" x14ac:dyDescent="0.2">
      <c r="A108" s="466"/>
      <c r="C108" s="1020" t="s">
        <v>215</v>
      </c>
      <c r="D108" s="1021"/>
      <c r="E108" s="1005"/>
      <c r="F108" s="1006"/>
      <c r="G108" s="1010"/>
      <c r="H108" s="958"/>
      <c r="I108" s="958"/>
      <c r="J108" s="967"/>
      <c r="K108" s="968"/>
      <c r="L108" s="958"/>
      <c r="M108" s="961"/>
      <c r="O108" s="466"/>
      <c r="P108" s="466"/>
      <c r="Q108" s="466"/>
      <c r="R108" s="466"/>
      <c r="S108" s="466"/>
      <c r="T108" s="466"/>
      <c r="U108" s="466"/>
      <c r="V108" s="466"/>
      <c r="W108" s="466"/>
      <c r="X108" s="466"/>
      <c r="Y108" s="466"/>
      <c r="Z108" s="466"/>
      <c r="AA108" s="466"/>
      <c r="AB108" s="466"/>
      <c r="AC108" s="466"/>
      <c r="AD108" s="466"/>
    </row>
    <row r="109" spans="1:30" ht="19.899999999999999" customHeight="1" x14ac:dyDescent="0.2">
      <c r="A109" s="466"/>
      <c r="C109" s="613" t="s">
        <v>214</v>
      </c>
      <c r="D109" s="615" t="s">
        <v>785</v>
      </c>
      <c r="E109" s="1007"/>
      <c r="F109" s="1008"/>
      <c r="G109" s="1011"/>
      <c r="H109" s="964"/>
      <c r="I109" s="964"/>
      <c r="J109" s="969"/>
      <c r="K109" s="970"/>
      <c r="L109" s="964"/>
      <c r="M109" s="963"/>
      <c r="O109" s="466"/>
      <c r="P109" s="466"/>
      <c r="Q109" s="466"/>
      <c r="R109" s="466"/>
      <c r="S109" s="466"/>
      <c r="T109" s="466"/>
      <c r="U109" s="466"/>
      <c r="V109" s="466"/>
      <c r="W109" s="466"/>
      <c r="X109" s="466"/>
      <c r="Y109" s="466"/>
      <c r="Z109" s="466"/>
      <c r="AA109" s="466"/>
      <c r="AB109" s="466"/>
      <c r="AC109" s="466"/>
      <c r="AD109" s="466"/>
    </row>
    <row r="110" spans="1:30" ht="19.899999999999999" customHeight="1" x14ac:dyDescent="0.2">
      <c r="A110" s="466"/>
      <c r="C110" s="293" t="s">
        <v>337</v>
      </c>
      <c r="D110" s="614"/>
      <c r="E110" s="1003" t="s">
        <v>213</v>
      </c>
      <c r="F110" s="1004"/>
      <c r="G110" s="1009"/>
      <c r="H110" s="957" t="s">
        <v>213</v>
      </c>
      <c r="I110" s="957" t="s">
        <v>213</v>
      </c>
      <c r="J110" s="965" t="s">
        <v>213</v>
      </c>
      <c r="K110" s="966"/>
      <c r="L110" s="957" t="s">
        <v>213</v>
      </c>
      <c r="M110" s="960">
        <f>SUM(H110:L110)</f>
        <v>0</v>
      </c>
      <c r="O110" s="466"/>
      <c r="P110" s="466"/>
      <c r="Q110" s="466"/>
      <c r="R110" s="466"/>
      <c r="S110" s="466"/>
      <c r="T110" s="466"/>
      <c r="U110" s="466"/>
      <c r="V110" s="466"/>
      <c r="W110" s="466"/>
      <c r="X110" s="466"/>
      <c r="Y110" s="466"/>
      <c r="Z110" s="466"/>
      <c r="AA110" s="466"/>
      <c r="AB110" s="466"/>
      <c r="AC110" s="466"/>
      <c r="AD110" s="466"/>
    </row>
    <row r="111" spans="1:30" ht="19.899999999999999" customHeight="1" x14ac:dyDescent="0.2">
      <c r="A111" s="466"/>
      <c r="C111" s="1020" t="s">
        <v>215</v>
      </c>
      <c r="D111" s="1021"/>
      <c r="E111" s="1005"/>
      <c r="F111" s="1006"/>
      <c r="G111" s="1010"/>
      <c r="H111" s="958"/>
      <c r="I111" s="958"/>
      <c r="J111" s="967"/>
      <c r="K111" s="968"/>
      <c r="L111" s="958"/>
      <c r="M111" s="961"/>
      <c r="O111" s="466"/>
      <c r="P111" s="466"/>
      <c r="Q111" s="466"/>
      <c r="R111" s="466"/>
      <c r="S111" s="466"/>
      <c r="T111" s="466"/>
      <c r="U111" s="466"/>
      <c r="V111" s="466"/>
      <c r="W111" s="466"/>
      <c r="X111" s="466"/>
      <c r="Y111" s="466"/>
      <c r="Z111" s="466"/>
      <c r="AA111" s="466"/>
      <c r="AB111" s="466"/>
      <c r="AC111" s="466"/>
      <c r="AD111" s="466"/>
    </row>
    <row r="112" spans="1:30" ht="19.899999999999999" customHeight="1" thickBot="1" x14ac:dyDescent="0.25">
      <c r="A112" s="466"/>
      <c r="C112" s="616" t="s">
        <v>214</v>
      </c>
      <c r="D112" s="617" t="s">
        <v>785</v>
      </c>
      <c r="E112" s="1015"/>
      <c r="F112" s="1016"/>
      <c r="G112" s="1017"/>
      <c r="H112" s="959"/>
      <c r="I112" s="959"/>
      <c r="J112" s="1013"/>
      <c r="K112" s="1014"/>
      <c r="L112" s="959"/>
      <c r="M112" s="962"/>
      <c r="O112" s="466"/>
      <c r="P112" s="466"/>
      <c r="Q112" s="466"/>
      <c r="R112" s="466"/>
      <c r="S112" s="466"/>
      <c r="T112" s="466"/>
      <c r="U112" s="466"/>
      <c r="V112" s="466"/>
      <c r="W112" s="466"/>
      <c r="X112" s="466"/>
      <c r="Y112" s="466"/>
      <c r="Z112" s="466"/>
      <c r="AA112" s="466"/>
      <c r="AB112" s="466"/>
      <c r="AC112" s="466"/>
      <c r="AD112" s="466"/>
    </row>
    <row r="113" spans="1:30" ht="6" customHeight="1" x14ac:dyDescent="0.2">
      <c r="A113" s="466"/>
      <c r="O113" s="466"/>
      <c r="P113" s="466"/>
      <c r="Q113" s="466"/>
      <c r="R113" s="466"/>
      <c r="S113" s="466"/>
      <c r="T113" s="466"/>
      <c r="U113" s="466"/>
      <c r="V113" s="466"/>
      <c r="W113" s="466"/>
      <c r="X113" s="466"/>
      <c r="Y113" s="466"/>
      <c r="Z113" s="466"/>
      <c r="AA113" s="466"/>
      <c r="AB113" s="466"/>
      <c r="AC113" s="466"/>
      <c r="AD113" s="466"/>
    </row>
    <row r="114" spans="1:30" x14ac:dyDescent="0.2">
      <c r="A114" s="466"/>
      <c r="C114" s="342"/>
      <c r="D114" s="342"/>
      <c r="E114" s="342" t="str">
        <f ca="1">Basisdaten!C38</f>
        <v>Vorhabenbeschreibung -  - Vers. 09/2023</v>
      </c>
      <c r="F114" s="343"/>
      <c r="G114" s="343"/>
      <c r="H114" s="343"/>
      <c r="I114" s="343"/>
      <c r="J114" s="343"/>
      <c r="K114" s="343"/>
      <c r="L114" s="343"/>
      <c r="M114" s="194" t="str">
        <f>M80</f>
        <v>Seite 3</v>
      </c>
      <c r="O114" s="466"/>
      <c r="P114" s="466"/>
      <c r="Q114" s="466"/>
      <c r="R114" s="466"/>
      <c r="S114" s="466"/>
      <c r="T114" s="466"/>
      <c r="U114" s="466"/>
      <c r="V114" s="466"/>
      <c r="W114" s="466"/>
      <c r="X114" s="466"/>
      <c r="Y114" s="466"/>
      <c r="Z114" s="466"/>
      <c r="AA114" s="466"/>
      <c r="AB114" s="466"/>
      <c r="AC114" s="466"/>
      <c r="AD114" s="466"/>
    </row>
    <row r="115" spans="1:30" ht="12" customHeight="1" thickBot="1" x14ac:dyDescent="0.25">
      <c r="A115" s="466"/>
      <c r="B115" s="81"/>
      <c r="C115" s="111"/>
      <c r="D115" s="111"/>
      <c r="E115" s="111"/>
      <c r="F115" s="111"/>
      <c r="G115" s="111"/>
      <c r="H115" s="111"/>
      <c r="I115" s="111"/>
      <c r="J115" s="111"/>
      <c r="K115" s="111"/>
      <c r="L115" s="111"/>
      <c r="M115" s="219" t="s">
        <v>465</v>
      </c>
      <c r="O115" s="466"/>
      <c r="P115" s="466"/>
      <c r="Q115" s="466"/>
      <c r="R115" s="466"/>
      <c r="S115" s="466"/>
      <c r="T115" s="466"/>
      <c r="U115" s="466"/>
      <c r="V115" s="466"/>
      <c r="W115" s="466"/>
      <c r="X115" s="466"/>
      <c r="Y115" s="466"/>
      <c r="Z115" s="466"/>
      <c r="AA115" s="466"/>
      <c r="AB115" s="466"/>
      <c r="AC115" s="466"/>
      <c r="AD115" s="466"/>
    </row>
    <row r="116" spans="1:30" ht="19.5" customHeight="1" x14ac:dyDescent="0.2">
      <c r="A116" s="466"/>
      <c r="C116" s="975" t="s">
        <v>229</v>
      </c>
      <c r="D116" s="604"/>
      <c r="E116" s="978" t="s">
        <v>228</v>
      </c>
      <c r="F116" s="979"/>
      <c r="G116" s="1018" t="s">
        <v>786</v>
      </c>
      <c r="H116" s="984" t="s">
        <v>227</v>
      </c>
      <c r="I116" s="985"/>
      <c r="J116" s="985"/>
      <c r="K116" s="985"/>
      <c r="L116" s="985"/>
      <c r="M116" s="986"/>
      <c r="O116" s="466"/>
      <c r="P116" s="466"/>
      <c r="Q116" s="466"/>
      <c r="R116" s="466"/>
      <c r="S116" s="466"/>
      <c r="T116" s="466"/>
      <c r="U116" s="466"/>
      <c r="V116" s="466"/>
      <c r="W116" s="466"/>
      <c r="X116" s="466"/>
      <c r="Y116" s="466"/>
      <c r="Z116" s="466"/>
      <c r="AA116" s="466"/>
      <c r="AB116" s="466"/>
      <c r="AC116" s="466"/>
      <c r="AD116" s="466"/>
    </row>
    <row r="117" spans="1:30" ht="19.5" customHeight="1" x14ac:dyDescent="0.2">
      <c r="A117" s="466"/>
      <c r="C117" s="977"/>
      <c r="D117" s="605"/>
      <c r="E117" s="982"/>
      <c r="F117" s="983"/>
      <c r="G117" s="1019"/>
      <c r="H117" s="606" t="str">
        <f>H11</f>
        <v>Projektjahr 1</v>
      </c>
      <c r="I117" s="606" t="str">
        <f>I11</f>
        <v>Projektjahr 2</v>
      </c>
      <c r="J117" s="1012" t="str">
        <f>J11</f>
        <v>Projektjahr 3</v>
      </c>
      <c r="K117" s="1012"/>
      <c r="L117" s="606" t="str">
        <f>L11</f>
        <v>Projektjahr 4</v>
      </c>
      <c r="M117" s="217" t="s">
        <v>226</v>
      </c>
      <c r="O117" s="466"/>
      <c r="P117" s="466"/>
      <c r="Q117" s="466"/>
      <c r="R117" s="466"/>
      <c r="S117" s="466"/>
      <c r="T117" s="466"/>
      <c r="U117" s="466"/>
      <c r="V117" s="466"/>
      <c r="W117" s="466"/>
      <c r="X117" s="466"/>
      <c r="Y117" s="466"/>
      <c r="Z117" s="466"/>
      <c r="AA117" s="466"/>
      <c r="AB117" s="466"/>
      <c r="AC117" s="466"/>
      <c r="AD117" s="466"/>
    </row>
    <row r="118" spans="1:30" ht="19.5" customHeight="1" x14ac:dyDescent="0.2">
      <c r="A118" s="466"/>
      <c r="C118" s="293" t="s">
        <v>455</v>
      </c>
      <c r="D118" s="614"/>
      <c r="E118" s="1003" t="s">
        <v>213</v>
      </c>
      <c r="F118" s="1004"/>
      <c r="G118" s="1009"/>
      <c r="H118" s="957" t="s">
        <v>213</v>
      </c>
      <c r="I118" s="957" t="s">
        <v>213</v>
      </c>
      <c r="J118" s="965" t="s">
        <v>213</v>
      </c>
      <c r="K118" s="966"/>
      <c r="L118" s="957" t="s">
        <v>213</v>
      </c>
      <c r="M118" s="960">
        <f>SUM(H118:L118)</f>
        <v>0</v>
      </c>
      <c r="O118" s="466"/>
      <c r="P118" s="466"/>
      <c r="Q118" s="466"/>
      <c r="R118" s="466"/>
      <c r="S118" s="466"/>
      <c r="T118" s="466"/>
      <c r="U118" s="466"/>
      <c r="V118" s="466"/>
      <c r="W118" s="466"/>
      <c r="X118" s="466"/>
      <c r="Y118" s="466"/>
      <c r="Z118" s="466"/>
      <c r="AA118" s="466"/>
      <c r="AB118" s="466"/>
      <c r="AC118" s="466"/>
      <c r="AD118" s="466"/>
    </row>
    <row r="119" spans="1:30" ht="19.5" customHeight="1" x14ac:dyDescent="0.2">
      <c r="A119" s="466"/>
      <c r="C119" s="1020" t="s">
        <v>215</v>
      </c>
      <c r="D119" s="1021"/>
      <c r="E119" s="1005"/>
      <c r="F119" s="1006"/>
      <c r="G119" s="1010"/>
      <c r="H119" s="958"/>
      <c r="I119" s="958"/>
      <c r="J119" s="967"/>
      <c r="K119" s="968"/>
      <c r="L119" s="958"/>
      <c r="M119" s="961"/>
      <c r="O119" s="466"/>
      <c r="P119" s="466"/>
      <c r="Q119" s="466"/>
      <c r="R119" s="466"/>
      <c r="S119" s="466"/>
      <c r="T119" s="466"/>
      <c r="U119" s="466"/>
      <c r="V119" s="466"/>
      <c r="W119" s="466"/>
      <c r="X119" s="466"/>
      <c r="Y119" s="466"/>
      <c r="Z119" s="466"/>
      <c r="AA119" s="466"/>
      <c r="AB119" s="466"/>
      <c r="AC119" s="466"/>
      <c r="AD119" s="466"/>
    </row>
    <row r="120" spans="1:30" ht="19.5" customHeight="1" x14ac:dyDescent="0.2">
      <c r="A120" s="466"/>
      <c r="C120" s="613" t="s">
        <v>214</v>
      </c>
      <c r="D120" s="615" t="s">
        <v>785</v>
      </c>
      <c r="E120" s="1007"/>
      <c r="F120" s="1008"/>
      <c r="G120" s="1011"/>
      <c r="H120" s="964"/>
      <c r="I120" s="964"/>
      <c r="J120" s="969"/>
      <c r="K120" s="970"/>
      <c r="L120" s="964"/>
      <c r="M120" s="963"/>
      <c r="O120" s="466"/>
      <c r="P120" s="466"/>
      <c r="Q120" s="466"/>
      <c r="R120" s="466"/>
      <c r="S120" s="466"/>
      <c r="T120" s="466"/>
      <c r="U120" s="466"/>
      <c r="V120" s="466"/>
      <c r="W120" s="466"/>
      <c r="X120" s="466"/>
      <c r="Y120" s="466"/>
      <c r="Z120" s="466"/>
      <c r="AA120" s="466"/>
      <c r="AB120" s="466"/>
      <c r="AC120" s="466"/>
      <c r="AD120" s="466"/>
    </row>
    <row r="121" spans="1:30" ht="19.5" customHeight="1" x14ac:dyDescent="0.2">
      <c r="A121" s="466"/>
      <c r="C121" s="293" t="s">
        <v>456</v>
      </c>
      <c r="D121" s="614"/>
      <c r="E121" s="1003" t="s">
        <v>213</v>
      </c>
      <c r="F121" s="1004"/>
      <c r="G121" s="1009"/>
      <c r="H121" s="957" t="s">
        <v>213</v>
      </c>
      <c r="I121" s="957" t="s">
        <v>213</v>
      </c>
      <c r="J121" s="965" t="s">
        <v>213</v>
      </c>
      <c r="K121" s="966"/>
      <c r="L121" s="957" t="s">
        <v>213</v>
      </c>
      <c r="M121" s="960">
        <f>SUM(H121:L121)</f>
        <v>0</v>
      </c>
      <c r="O121" s="466"/>
      <c r="P121" s="466"/>
      <c r="Q121" s="466"/>
      <c r="R121" s="466"/>
      <c r="S121" s="466"/>
      <c r="T121" s="466"/>
      <c r="U121" s="466"/>
      <c r="V121" s="466"/>
      <c r="W121" s="466"/>
      <c r="X121" s="466"/>
      <c r="Y121" s="466"/>
      <c r="Z121" s="466"/>
      <c r="AA121" s="466"/>
      <c r="AB121" s="466"/>
      <c r="AC121" s="466"/>
      <c r="AD121" s="466"/>
    </row>
    <row r="122" spans="1:30" ht="19.5" customHeight="1" x14ac:dyDescent="0.2">
      <c r="A122" s="466"/>
      <c r="C122" s="1020" t="s">
        <v>215</v>
      </c>
      <c r="D122" s="1021"/>
      <c r="E122" s="1005"/>
      <c r="F122" s="1006"/>
      <c r="G122" s="1010"/>
      <c r="H122" s="958"/>
      <c r="I122" s="958"/>
      <c r="J122" s="967"/>
      <c r="K122" s="968"/>
      <c r="L122" s="958"/>
      <c r="M122" s="961"/>
      <c r="O122" s="466"/>
      <c r="P122" s="466"/>
      <c r="Q122" s="466"/>
      <c r="R122" s="466"/>
      <c r="S122" s="466"/>
      <c r="T122" s="466"/>
      <c r="U122" s="466"/>
      <c r="V122" s="466"/>
      <c r="W122" s="466"/>
      <c r="X122" s="466"/>
      <c r="Y122" s="466"/>
      <c r="Z122" s="466"/>
      <c r="AA122" s="466"/>
      <c r="AB122" s="466"/>
      <c r="AC122" s="466"/>
      <c r="AD122" s="466"/>
    </row>
    <row r="123" spans="1:30" ht="19.5" customHeight="1" x14ac:dyDescent="0.2">
      <c r="A123" s="466"/>
      <c r="C123" s="613" t="s">
        <v>214</v>
      </c>
      <c r="D123" s="615" t="s">
        <v>785</v>
      </c>
      <c r="E123" s="1007"/>
      <c r="F123" s="1008"/>
      <c r="G123" s="1011"/>
      <c r="H123" s="964"/>
      <c r="I123" s="964"/>
      <c r="J123" s="969"/>
      <c r="K123" s="970"/>
      <c r="L123" s="964"/>
      <c r="M123" s="963"/>
      <c r="O123" s="466"/>
      <c r="P123" s="466"/>
      <c r="Q123" s="466"/>
      <c r="R123" s="466"/>
      <c r="S123" s="466"/>
      <c r="T123" s="466"/>
      <c r="U123" s="466"/>
      <c r="V123" s="466"/>
      <c r="W123" s="466"/>
      <c r="X123" s="466"/>
      <c r="Y123" s="466"/>
      <c r="Z123" s="466"/>
      <c r="AA123" s="466"/>
      <c r="AB123" s="466"/>
      <c r="AC123" s="466"/>
      <c r="AD123" s="466"/>
    </row>
    <row r="124" spans="1:30" ht="19.5" customHeight="1" x14ac:dyDescent="0.2">
      <c r="A124" s="466"/>
      <c r="C124" s="293" t="s">
        <v>457</v>
      </c>
      <c r="D124" s="614"/>
      <c r="E124" s="1003" t="s">
        <v>213</v>
      </c>
      <c r="F124" s="1004"/>
      <c r="G124" s="1009"/>
      <c r="H124" s="957" t="s">
        <v>213</v>
      </c>
      <c r="I124" s="957" t="s">
        <v>213</v>
      </c>
      <c r="J124" s="965" t="s">
        <v>213</v>
      </c>
      <c r="K124" s="966"/>
      <c r="L124" s="957" t="s">
        <v>213</v>
      </c>
      <c r="M124" s="960">
        <f>SUM(H124:L124)</f>
        <v>0</v>
      </c>
      <c r="O124" s="466"/>
      <c r="P124" s="466"/>
      <c r="Q124" s="466"/>
      <c r="R124" s="466"/>
      <c r="S124" s="466"/>
      <c r="T124" s="466"/>
      <c r="U124" s="466"/>
      <c r="V124" s="466"/>
      <c r="W124" s="466"/>
      <c r="X124" s="466"/>
      <c r="Y124" s="466"/>
      <c r="Z124" s="466"/>
      <c r="AA124" s="466"/>
      <c r="AB124" s="466"/>
      <c r="AC124" s="466"/>
      <c r="AD124" s="466"/>
    </row>
    <row r="125" spans="1:30" ht="19.5" customHeight="1" x14ac:dyDescent="0.2">
      <c r="A125" s="466"/>
      <c r="C125" s="1020" t="s">
        <v>215</v>
      </c>
      <c r="D125" s="1021"/>
      <c r="E125" s="1005"/>
      <c r="F125" s="1006"/>
      <c r="G125" s="1010"/>
      <c r="H125" s="958"/>
      <c r="I125" s="958"/>
      <c r="J125" s="967"/>
      <c r="K125" s="968"/>
      <c r="L125" s="958"/>
      <c r="M125" s="961"/>
      <c r="O125" s="466"/>
      <c r="P125" s="466"/>
      <c r="Q125" s="466"/>
      <c r="R125" s="466"/>
      <c r="S125" s="466"/>
      <c r="T125" s="466"/>
      <c r="U125" s="466"/>
      <c r="V125" s="466"/>
      <c r="W125" s="466"/>
      <c r="X125" s="466"/>
      <c r="Y125" s="466"/>
      <c r="Z125" s="466"/>
      <c r="AA125" s="466"/>
      <c r="AB125" s="466"/>
      <c r="AC125" s="466"/>
      <c r="AD125" s="466"/>
    </row>
    <row r="126" spans="1:30" ht="19.5" customHeight="1" x14ac:dyDescent="0.2">
      <c r="A126" s="466"/>
      <c r="C126" s="613" t="s">
        <v>214</v>
      </c>
      <c r="D126" s="615" t="s">
        <v>785</v>
      </c>
      <c r="E126" s="1007"/>
      <c r="F126" s="1008"/>
      <c r="G126" s="1011"/>
      <c r="H126" s="964"/>
      <c r="I126" s="964"/>
      <c r="J126" s="969"/>
      <c r="K126" s="970"/>
      <c r="L126" s="964"/>
      <c r="M126" s="963"/>
      <c r="O126" s="466"/>
      <c r="P126" s="466"/>
      <c r="Q126" s="466"/>
      <c r="R126" s="466"/>
      <c r="S126" s="466"/>
      <c r="T126" s="466"/>
      <c r="U126" s="466"/>
      <c r="V126" s="466"/>
      <c r="W126" s="466"/>
      <c r="X126" s="466"/>
      <c r="Y126" s="466"/>
      <c r="Z126" s="466"/>
      <c r="AA126" s="466"/>
      <c r="AB126" s="466"/>
      <c r="AC126" s="466"/>
      <c r="AD126" s="466"/>
    </row>
    <row r="127" spans="1:30" ht="19.5" customHeight="1" x14ac:dyDescent="0.2">
      <c r="A127" s="466"/>
      <c r="C127" s="293" t="s">
        <v>458</v>
      </c>
      <c r="D127" s="614"/>
      <c r="E127" s="1003" t="s">
        <v>213</v>
      </c>
      <c r="F127" s="1004"/>
      <c r="G127" s="1009"/>
      <c r="H127" s="957" t="s">
        <v>213</v>
      </c>
      <c r="I127" s="957" t="s">
        <v>213</v>
      </c>
      <c r="J127" s="965" t="s">
        <v>213</v>
      </c>
      <c r="K127" s="966"/>
      <c r="L127" s="957" t="s">
        <v>213</v>
      </c>
      <c r="M127" s="960">
        <f>SUM(H127:L127)</f>
        <v>0</v>
      </c>
      <c r="O127" s="466"/>
      <c r="P127" s="466"/>
      <c r="Q127" s="466"/>
      <c r="R127" s="466"/>
      <c r="S127" s="466"/>
      <c r="T127" s="466"/>
      <c r="U127" s="466"/>
      <c r="V127" s="466"/>
      <c r="W127" s="466"/>
      <c r="X127" s="466"/>
      <c r="Y127" s="466"/>
      <c r="Z127" s="466"/>
      <c r="AA127" s="466"/>
      <c r="AB127" s="466"/>
      <c r="AC127" s="466"/>
      <c r="AD127" s="466"/>
    </row>
    <row r="128" spans="1:30" ht="19.5" customHeight="1" x14ac:dyDescent="0.2">
      <c r="A128" s="466"/>
      <c r="C128" s="1020" t="s">
        <v>215</v>
      </c>
      <c r="D128" s="1021"/>
      <c r="E128" s="1005"/>
      <c r="F128" s="1006"/>
      <c r="G128" s="1010"/>
      <c r="H128" s="958"/>
      <c r="I128" s="958"/>
      <c r="J128" s="967"/>
      <c r="K128" s="968"/>
      <c r="L128" s="958"/>
      <c r="M128" s="961"/>
      <c r="O128" s="466"/>
      <c r="P128" s="466"/>
      <c r="Q128" s="466"/>
      <c r="R128" s="466"/>
      <c r="S128" s="466"/>
      <c r="T128" s="466"/>
      <c r="U128" s="466"/>
      <c r="V128" s="466"/>
      <c r="W128" s="466"/>
      <c r="X128" s="466"/>
      <c r="Y128" s="466"/>
      <c r="Z128" s="466"/>
      <c r="AA128" s="466"/>
      <c r="AB128" s="466"/>
      <c r="AC128" s="466"/>
      <c r="AD128" s="466"/>
    </row>
    <row r="129" spans="1:30" ht="19.5" customHeight="1" x14ac:dyDescent="0.2">
      <c r="A129" s="466"/>
      <c r="C129" s="613" t="s">
        <v>214</v>
      </c>
      <c r="D129" s="615" t="s">
        <v>785</v>
      </c>
      <c r="E129" s="1007"/>
      <c r="F129" s="1008"/>
      <c r="G129" s="1011"/>
      <c r="H129" s="964"/>
      <c r="I129" s="964"/>
      <c r="J129" s="969"/>
      <c r="K129" s="970"/>
      <c r="L129" s="964"/>
      <c r="M129" s="963"/>
      <c r="O129" s="466"/>
      <c r="P129" s="466"/>
      <c r="Q129" s="466"/>
      <c r="R129" s="466"/>
      <c r="S129" s="466"/>
      <c r="T129" s="466"/>
      <c r="U129" s="466"/>
      <c r="V129" s="466"/>
      <c r="W129" s="466"/>
      <c r="X129" s="466"/>
      <c r="Y129" s="466"/>
      <c r="Z129" s="466"/>
      <c r="AA129" s="466"/>
      <c r="AB129" s="466"/>
      <c r="AC129" s="466"/>
      <c r="AD129" s="466"/>
    </row>
    <row r="130" spans="1:30" ht="19.5" customHeight="1" x14ac:dyDescent="0.2">
      <c r="A130" s="466"/>
      <c r="C130" s="293" t="s">
        <v>459</v>
      </c>
      <c r="D130" s="614"/>
      <c r="E130" s="1003" t="s">
        <v>213</v>
      </c>
      <c r="F130" s="1004"/>
      <c r="G130" s="1009"/>
      <c r="H130" s="957" t="s">
        <v>213</v>
      </c>
      <c r="I130" s="957" t="s">
        <v>213</v>
      </c>
      <c r="J130" s="965" t="s">
        <v>213</v>
      </c>
      <c r="K130" s="966"/>
      <c r="L130" s="957" t="s">
        <v>213</v>
      </c>
      <c r="M130" s="960">
        <f>SUM(H130:L130)</f>
        <v>0</v>
      </c>
      <c r="O130" s="466"/>
      <c r="P130" s="466"/>
      <c r="Q130" s="466"/>
      <c r="R130" s="466"/>
      <c r="S130" s="466"/>
      <c r="T130" s="466"/>
      <c r="U130" s="466"/>
      <c r="V130" s="466"/>
      <c r="W130" s="466"/>
      <c r="X130" s="466"/>
      <c r="Y130" s="466"/>
      <c r="Z130" s="466"/>
      <c r="AA130" s="466"/>
      <c r="AB130" s="466"/>
      <c r="AC130" s="466"/>
      <c r="AD130" s="466"/>
    </row>
    <row r="131" spans="1:30" ht="19.5" customHeight="1" x14ac:dyDescent="0.2">
      <c r="A131" s="466"/>
      <c r="C131" s="1020" t="s">
        <v>215</v>
      </c>
      <c r="D131" s="1021"/>
      <c r="E131" s="1005"/>
      <c r="F131" s="1006"/>
      <c r="G131" s="1010"/>
      <c r="H131" s="958"/>
      <c r="I131" s="958"/>
      <c r="J131" s="967"/>
      <c r="K131" s="968"/>
      <c r="L131" s="958"/>
      <c r="M131" s="961"/>
      <c r="O131" s="466"/>
      <c r="P131" s="466"/>
      <c r="Q131" s="466"/>
      <c r="R131" s="466"/>
      <c r="S131" s="466"/>
      <c r="T131" s="466"/>
      <c r="U131" s="466"/>
      <c r="V131" s="466"/>
      <c r="W131" s="466"/>
      <c r="X131" s="466"/>
      <c r="Y131" s="466"/>
      <c r="Z131" s="466"/>
      <c r="AA131" s="466"/>
      <c r="AB131" s="466"/>
      <c r="AC131" s="466"/>
      <c r="AD131" s="466"/>
    </row>
    <row r="132" spans="1:30" ht="19.5" customHeight="1" x14ac:dyDescent="0.2">
      <c r="A132" s="466"/>
      <c r="C132" s="613" t="s">
        <v>214</v>
      </c>
      <c r="D132" s="615" t="s">
        <v>785</v>
      </c>
      <c r="E132" s="1007"/>
      <c r="F132" s="1008"/>
      <c r="G132" s="1011"/>
      <c r="H132" s="964"/>
      <c r="I132" s="964"/>
      <c r="J132" s="969"/>
      <c r="K132" s="970"/>
      <c r="L132" s="964"/>
      <c r="M132" s="963"/>
      <c r="O132" s="466"/>
      <c r="P132" s="466"/>
      <c r="Q132" s="466"/>
      <c r="R132" s="466"/>
      <c r="S132" s="466"/>
      <c r="T132" s="466"/>
      <c r="U132" s="466"/>
      <c r="V132" s="466"/>
      <c r="W132" s="466"/>
      <c r="X132" s="466"/>
      <c r="Y132" s="466"/>
      <c r="Z132" s="466"/>
      <c r="AA132" s="466"/>
      <c r="AB132" s="466"/>
      <c r="AC132" s="466"/>
      <c r="AD132" s="466"/>
    </row>
    <row r="133" spans="1:30" ht="19.5" customHeight="1" x14ac:dyDescent="0.2">
      <c r="A133" s="466"/>
      <c r="C133" s="293" t="s">
        <v>460</v>
      </c>
      <c r="D133" s="614"/>
      <c r="E133" s="1003" t="s">
        <v>213</v>
      </c>
      <c r="F133" s="1004"/>
      <c r="G133" s="1009"/>
      <c r="H133" s="957" t="s">
        <v>213</v>
      </c>
      <c r="I133" s="957" t="s">
        <v>213</v>
      </c>
      <c r="J133" s="965" t="s">
        <v>213</v>
      </c>
      <c r="K133" s="966"/>
      <c r="L133" s="957" t="s">
        <v>213</v>
      </c>
      <c r="M133" s="960">
        <f>SUM(H133:L133)</f>
        <v>0</v>
      </c>
      <c r="O133" s="466"/>
      <c r="P133" s="466"/>
      <c r="Q133" s="466"/>
      <c r="R133" s="466"/>
      <c r="S133" s="466"/>
      <c r="T133" s="466"/>
      <c r="U133" s="466"/>
      <c r="V133" s="466"/>
      <c r="W133" s="466"/>
      <c r="X133" s="466"/>
      <c r="Y133" s="466"/>
      <c r="Z133" s="466"/>
      <c r="AA133" s="466"/>
      <c r="AB133" s="466"/>
      <c r="AC133" s="466"/>
      <c r="AD133" s="466"/>
    </row>
    <row r="134" spans="1:30" ht="19.5" customHeight="1" x14ac:dyDescent="0.2">
      <c r="A134" s="466"/>
      <c r="C134" s="1020" t="s">
        <v>215</v>
      </c>
      <c r="D134" s="1021"/>
      <c r="E134" s="1005"/>
      <c r="F134" s="1006"/>
      <c r="G134" s="1010"/>
      <c r="H134" s="958"/>
      <c r="I134" s="958"/>
      <c r="J134" s="967"/>
      <c r="K134" s="968"/>
      <c r="L134" s="958"/>
      <c r="M134" s="961"/>
      <c r="O134" s="466"/>
      <c r="P134" s="466"/>
      <c r="Q134" s="466"/>
      <c r="R134" s="466"/>
      <c r="S134" s="466"/>
      <c r="T134" s="466"/>
      <c r="U134" s="466"/>
      <c r="V134" s="466"/>
      <c r="W134" s="466"/>
      <c r="X134" s="466"/>
      <c r="Y134" s="466"/>
      <c r="Z134" s="466"/>
      <c r="AA134" s="466"/>
      <c r="AB134" s="466"/>
      <c r="AC134" s="466"/>
      <c r="AD134" s="466"/>
    </row>
    <row r="135" spans="1:30" ht="19.5" customHeight="1" x14ac:dyDescent="0.2">
      <c r="A135" s="466"/>
      <c r="C135" s="613" t="s">
        <v>214</v>
      </c>
      <c r="D135" s="615" t="s">
        <v>785</v>
      </c>
      <c r="E135" s="1007"/>
      <c r="F135" s="1008"/>
      <c r="G135" s="1011"/>
      <c r="H135" s="964"/>
      <c r="I135" s="964"/>
      <c r="J135" s="969"/>
      <c r="K135" s="970"/>
      <c r="L135" s="964"/>
      <c r="M135" s="963"/>
      <c r="O135" s="466"/>
      <c r="P135" s="466"/>
      <c r="Q135" s="466"/>
      <c r="R135" s="466"/>
      <c r="S135" s="466"/>
      <c r="T135" s="466"/>
      <c r="U135" s="466"/>
      <c r="V135" s="466"/>
      <c r="W135" s="466"/>
      <c r="X135" s="466"/>
      <c r="Y135" s="466"/>
      <c r="Z135" s="466"/>
      <c r="AA135" s="466"/>
      <c r="AB135" s="466"/>
      <c r="AC135" s="466"/>
      <c r="AD135" s="466"/>
    </row>
    <row r="136" spans="1:30" ht="19.5" customHeight="1" x14ac:dyDescent="0.2">
      <c r="A136" s="466"/>
      <c r="C136" s="293" t="s">
        <v>461</v>
      </c>
      <c r="D136" s="614"/>
      <c r="E136" s="1003" t="s">
        <v>213</v>
      </c>
      <c r="F136" s="1004"/>
      <c r="G136" s="1009"/>
      <c r="H136" s="957" t="s">
        <v>213</v>
      </c>
      <c r="I136" s="957" t="s">
        <v>213</v>
      </c>
      <c r="J136" s="965" t="s">
        <v>213</v>
      </c>
      <c r="K136" s="966"/>
      <c r="L136" s="957" t="s">
        <v>213</v>
      </c>
      <c r="M136" s="960">
        <f>SUM(H136:L136)</f>
        <v>0</v>
      </c>
      <c r="O136" s="466"/>
      <c r="P136" s="466"/>
      <c r="Q136" s="466"/>
      <c r="R136" s="466"/>
      <c r="S136" s="466"/>
      <c r="T136" s="466"/>
      <c r="U136" s="466"/>
      <c r="V136" s="466"/>
      <c r="W136" s="466"/>
      <c r="X136" s="466"/>
      <c r="Y136" s="466"/>
      <c r="Z136" s="466"/>
      <c r="AA136" s="466"/>
      <c r="AB136" s="466"/>
      <c r="AC136" s="466"/>
      <c r="AD136" s="466"/>
    </row>
    <row r="137" spans="1:30" ht="19.5" customHeight="1" x14ac:dyDescent="0.2">
      <c r="A137" s="466"/>
      <c r="C137" s="1020" t="s">
        <v>215</v>
      </c>
      <c r="D137" s="1021"/>
      <c r="E137" s="1005"/>
      <c r="F137" s="1006"/>
      <c r="G137" s="1010"/>
      <c r="H137" s="958"/>
      <c r="I137" s="958"/>
      <c r="J137" s="967"/>
      <c r="K137" s="968"/>
      <c r="L137" s="958"/>
      <c r="M137" s="961"/>
      <c r="O137" s="466"/>
      <c r="P137" s="466"/>
      <c r="Q137" s="466"/>
      <c r="R137" s="466"/>
      <c r="S137" s="466"/>
      <c r="T137" s="466"/>
      <c r="U137" s="466"/>
      <c r="V137" s="466"/>
      <c r="W137" s="466"/>
      <c r="X137" s="466"/>
      <c r="Y137" s="466"/>
      <c r="Z137" s="466"/>
      <c r="AA137" s="466"/>
      <c r="AB137" s="466"/>
      <c r="AC137" s="466"/>
      <c r="AD137" s="466"/>
    </row>
    <row r="138" spans="1:30" ht="19.5" customHeight="1" x14ac:dyDescent="0.2">
      <c r="A138" s="466"/>
      <c r="C138" s="613" t="s">
        <v>214</v>
      </c>
      <c r="D138" s="615" t="s">
        <v>785</v>
      </c>
      <c r="E138" s="1007"/>
      <c r="F138" s="1008"/>
      <c r="G138" s="1011"/>
      <c r="H138" s="964"/>
      <c r="I138" s="964"/>
      <c r="J138" s="969"/>
      <c r="K138" s="970"/>
      <c r="L138" s="964"/>
      <c r="M138" s="963"/>
      <c r="O138" s="466"/>
      <c r="P138" s="466"/>
      <c r="Q138" s="466"/>
      <c r="R138" s="466"/>
      <c r="S138" s="466"/>
      <c r="T138" s="466"/>
      <c r="U138" s="466"/>
      <c r="V138" s="466"/>
      <c r="W138" s="466"/>
      <c r="X138" s="466"/>
      <c r="Y138" s="466"/>
      <c r="Z138" s="466"/>
      <c r="AA138" s="466"/>
      <c r="AB138" s="466"/>
      <c r="AC138" s="466"/>
      <c r="AD138" s="466"/>
    </row>
    <row r="139" spans="1:30" ht="19.5" customHeight="1" x14ac:dyDescent="0.2">
      <c r="A139" s="466"/>
      <c r="C139" s="293" t="s">
        <v>462</v>
      </c>
      <c r="D139" s="614"/>
      <c r="E139" s="1003" t="s">
        <v>213</v>
      </c>
      <c r="F139" s="1004"/>
      <c r="G139" s="1009"/>
      <c r="H139" s="957" t="s">
        <v>213</v>
      </c>
      <c r="I139" s="957" t="s">
        <v>213</v>
      </c>
      <c r="J139" s="965" t="s">
        <v>213</v>
      </c>
      <c r="K139" s="966"/>
      <c r="L139" s="957" t="s">
        <v>213</v>
      </c>
      <c r="M139" s="960">
        <f>SUM(H139:L139)</f>
        <v>0</v>
      </c>
      <c r="O139" s="466"/>
      <c r="P139" s="466"/>
      <c r="Q139" s="466"/>
      <c r="R139" s="466"/>
      <c r="S139" s="466"/>
      <c r="T139" s="466"/>
      <c r="U139" s="466"/>
      <c r="V139" s="466"/>
      <c r="W139" s="466"/>
      <c r="X139" s="466"/>
      <c r="Y139" s="466"/>
      <c r="Z139" s="466"/>
      <c r="AA139" s="466"/>
      <c r="AB139" s="466"/>
      <c r="AC139" s="466"/>
      <c r="AD139" s="466"/>
    </row>
    <row r="140" spans="1:30" ht="19.5" customHeight="1" x14ac:dyDescent="0.2">
      <c r="A140" s="466"/>
      <c r="C140" s="1020" t="s">
        <v>215</v>
      </c>
      <c r="D140" s="1021"/>
      <c r="E140" s="1005"/>
      <c r="F140" s="1006"/>
      <c r="G140" s="1010"/>
      <c r="H140" s="958"/>
      <c r="I140" s="958"/>
      <c r="J140" s="967"/>
      <c r="K140" s="968"/>
      <c r="L140" s="958"/>
      <c r="M140" s="961"/>
      <c r="O140" s="466"/>
      <c r="P140" s="466"/>
      <c r="Q140" s="466"/>
      <c r="R140" s="466"/>
      <c r="S140" s="466"/>
      <c r="T140" s="466"/>
      <c r="U140" s="466"/>
      <c r="V140" s="466"/>
      <c r="W140" s="466"/>
      <c r="X140" s="466"/>
      <c r="Y140" s="466"/>
      <c r="Z140" s="466"/>
      <c r="AA140" s="466"/>
      <c r="AB140" s="466"/>
      <c r="AC140" s="466"/>
      <c r="AD140" s="466"/>
    </row>
    <row r="141" spans="1:30" ht="19.5" customHeight="1" x14ac:dyDescent="0.2">
      <c r="A141" s="466"/>
      <c r="C141" s="613" t="s">
        <v>214</v>
      </c>
      <c r="D141" s="615" t="s">
        <v>785</v>
      </c>
      <c r="E141" s="1007"/>
      <c r="F141" s="1008"/>
      <c r="G141" s="1011"/>
      <c r="H141" s="964"/>
      <c r="I141" s="964"/>
      <c r="J141" s="969"/>
      <c r="K141" s="970"/>
      <c r="L141" s="964"/>
      <c r="M141" s="963"/>
      <c r="O141" s="466"/>
      <c r="P141" s="466"/>
      <c r="Q141" s="466"/>
      <c r="R141" s="466"/>
      <c r="S141" s="466"/>
      <c r="T141" s="466"/>
      <c r="U141" s="466"/>
      <c r="V141" s="466"/>
      <c r="W141" s="466"/>
      <c r="X141" s="466"/>
      <c r="Y141" s="466"/>
      <c r="Z141" s="466"/>
      <c r="AA141" s="466"/>
      <c r="AB141" s="466"/>
      <c r="AC141" s="466"/>
      <c r="AD141" s="466"/>
    </row>
    <row r="142" spans="1:30" ht="19.5" customHeight="1" x14ac:dyDescent="0.2">
      <c r="A142" s="466"/>
      <c r="C142" s="293" t="s">
        <v>463</v>
      </c>
      <c r="D142" s="614"/>
      <c r="E142" s="1003" t="s">
        <v>213</v>
      </c>
      <c r="F142" s="1004"/>
      <c r="G142" s="1009"/>
      <c r="H142" s="957" t="s">
        <v>213</v>
      </c>
      <c r="I142" s="957" t="s">
        <v>213</v>
      </c>
      <c r="J142" s="965" t="s">
        <v>213</v>
      </c>
      <c r="K142" s="966"/>
      <c r="L142" s="957" t="s">
        <v>213</v>
      </c>
      <c r="M142" s="960">
        <f>SUM(H142:L142)</f>
        <v>0</v>
      </c>
      <c r="O142" s="466"/>
      <c r="P142" s="466"/>
      <c r="Q142" s="466"/>
      <c r="R142" s="466"/>
      <c r="S142" s="466"/>
      <c r="T142" s="466"/>
      <c r="U142" s="466"/>
      <c r="V142" s="466"/>
      <c r="W142" s="466"/>
      <c r="X142" s="466"/>
      <c r="Y142" s="466"/>
      <c r="Z142" s="466"/>
      <c r="AA142" s="466"/>
      <c r="AB142" s="466"/>
      <c r="AC142" s="466"/>
      <c r="AD142" s="466"/>
    </row>
    <row r="143" spans="1:30" ht="19.5" customHeight="1" x14ac:dyDescent="0.2">
      <c r="A143" s="466"/>
      <c r="C143" s="1020" t="s">
        <v>215</v>
      </c>
      <c r="D143" s="1021"/>
      <c r="E143" s="1005"/>
      <c r="F143" s="1006"/>
      <c r="G143" s="1010"/>
      <c r="H143" s="958"/>
      <c r="I143" s="958"/>
      <c r="J143" s="967"/>
      <c r="K143" s="968"/>
      <c r="L143" s="958"/>
      <c r="M143" s="961"/>
      <c r="O143" s="466"/>
      <c r="P143" s="466"/>
      <c r="Q143" s="466"/>
      <c r="R143" s="466"/>
      <c r="S143" s="466"/>
      <c r="T143" s="466"/>
      <c r="U143" s="466"/>
      <c r="V143" s="466"/>
      <c r="W143" s="466"/>
      <c r="X143" s="466"/>
      <c r="Y143" s="466"/>
      <c r="Z143" s="466"/>
      <c r="AA143" s="466"/>
      <c r="AB143" s="466"/>
      <c r="AC143" s="466"/>
      <c r="AD143" s="466"/>
    </row>
    <row r="144" spans="1:30" ht="19.5" customHeight="1" x14ac:dyDescent="0.2">
      <c r="A144" s="466"/>
      <c r="C144" s="613" t="s">
        <v>214</v>
      </c>
      <c r="D144" s="615" t="s">
        <v>785</v>
      </c>
      <c r="E144" s="1007"/>
      <c r="F144" s="1008"/>
      <c r="G144" s="1011"/>
      <c r="H144" s="964"/>
      <c r="I144" s="964"/>
      <c r="J144" s="969"/>
      <c r="K144" s="970"/>
      <c r="L144" s="964"/>
      <c r="M144" s="963"/>
      <c r="O144" s="466"/>
      <c r="P144" s="466"/>
      <c r="Q144" s="466"/>
      <c r="R144" s="466"/>
      <c r="S144" s="466"/>
      <c r="T144" s="466"/>
      <c r="U144" s="466"/>
      <c r="V144" s="466"/>
      <c r="W144" s="466"/>
      <c r="X144" s="466"/>
      <c r="Y144" s="466"/>
      <c r="Z144" s="466"/>
      <c r="AA144" s="466"/>
      <c r="AB144" s="466"/>
      <c r="AC144" s="466"/>
      <c r="AD144" s="466"/>
    </row>
    <row r="145" spans="1:30" ht="19.5" customHeight="1" x14ac:dyDescent="0.2">
      <c r="A145" s="466"/>
      <c r="C145" s="293" t="s">
        <v>464</v>
      </c>
      <c r="D145" s="614"/>
      <c r="E145" s="1003" t="s">
        <v>213</v>
      </c>
      <c r="F145" s="1004"/>
      <c r="G145" s="1009"/>
      <c r="H145" s="957" t="s">
        <v>213</v>
      </c>
      <c r="I145" s="957" t="s">
        <v>213</v>
      </c>
      <c r="J145" s="965" t="s">
        <v>213</v>
      </c>
      <c r="K145" s="966"/>
      <c r="L145" s="957" t="s">
        <v>213</v>
      </c>
      <c r="M145" s="960">
        <f>SUM(H145:L145)</f>
        <v>0</v>
      </c>
      <c r="O145" s="466"/>
      <c r="P145" s="466"/>
      <c r="Q145" s="466"/>
      <c r="R145" s="466"/>
      <c r="S145" s="466"/>
      <c r="T145" s="466"/>
      <c r="U145" s="466"/>
      <c r="V145" s="466"/>
      <c r="W145" s="466"/>
      <c r="X145" s="466"/>
      <c r="Y145" s="466"/>
      <c r="Z145" s="466"/>
      <c r="AA145" s="466"/>
      <c r="AB145" s="466"/>
      <c r="AC145" s="466"/>
      <c r="AD145" s="466"/>
    </row>
    <row r="146" spans="1:30" ht="19.5" customHeight="1" x14ac:dyDescent="0.2">
      <c r="A146" s="466"/>
      <c r="C146" s="1020" t="s">
        <v>215</v>
      </c>
      <c r="D146" s="1021"/>
      <c r="E146" s="1005"/>
      <c r="F146" s="1006"/>
      <c r="G146" s="1010"/>
      <c r="H146" s="958"/>
      <c r="I146" s="958"/>
      <c r="J146" s="967"/>
      <c r="K146" s="968"/>
      <c r="L146" s="958"/>
      <c r="M146" s="961"/>
      <c r="O146" s="466"/>
      <c r="P146" s="466"/>
      <c r="Q146" s="466"/>
      <c r="R146" s="466"/>
      <c r="S146" s="466"/>
      <c r="T146" s="466"/>
      <c r="U146" s="466"/>
      <c r="V146" s="466"/>
      <c r="W146" s="466"/>
      <c r="X146" s="466"/>
      <c r="Y146" s="466"/>
      <c r="Z146" s="466"/>
      <c r="AA146" s="466"/>
      <c r="AB146" s="466"/>
      <c r="AC146" s="466"/>
      <c r="AD146" s="466"/>
    </row>
    <row r="147" spans="1:30" ht="19.5" customHeight="1" thickBot="1" x14ac:dyDescent="0.25">
      <c r="A147" s="466"/>
      <c r="C147" s="616" t="s">
        <v>214</v>
      </c>
      <c r="D147" s="618" t="s">
        <v>785</v>
      </c>
      <c r="E147" s="1015"/>
      <c r="F147" s="1016"/>
      <c r="G147" s="1017"/>
      <c r="H147" s="959"/>
      <c r="I147" s="959"/>
      <c r="J147" s="1013"/>
      <c r="K147" s="1014"/>
      <c r="L147" s="959"/>
      <c r="M147" s="962"/>
      <c r="O147" s="466"/>
      <c r="P147" s="466"/>
      <c r="Q147" s="466"/>
      <c r="R147" s="466"/>
      <c r="S147" s="466"/>
      <c r="T147" s="466"/>
      <c r="U147" s="466"/>
      <c r="V147" s="466"/>
      <c r="W147" s="466"/>
      <c r="X147" s="466"/>
      <c r="Y147" s="466"/>
      <c r="Z147" s="466"/>
      <c r="AA147" s="466"/>
      <c r="AB147" s="466"/>
      <c r="AC147" s="466"/>
      <c r="AD147" s="466"/>
    </row>
    <row r="148" spans="1:30" ht="6" customHeight="1" x14ac:dyDescent="0.2">
      <c r="A148" s="466"/>
      <c r="O148" s="466"/>
      <c r="P148" s="466"/>
      <c r="Q148" s="466"/>
      <c r="R148" s="466"/>
      <c r="S148" s="466"/>
      <c r="T148" s="466"/>
      <c r="U148" s="466"/>
      <c r="V148" s="466"/>
      <c r="W148" s="466"/>
      <c r="X148" s="466"/>
      <c r="Y148" s="466"/>
      <c r="Z148" s="466"/>
      <c r="AA148" s="466"/>
      <c r="AB148" s="466"/>
      <c r="AC148" s="466"/>
      <c r="AD148" s="466"/>
    </row>
    <row r="149" spans="1:30" x14ac:dyDescent="0.2">
      <c r="A149" s="466"/>
      <c r="C149" s="342"/>
      <c r="D149" s="342"/>
      <c r="E149" s="342" t="str">
        <f ca="1">Basisdaten!C38</f>
        <v>Vorhabenbeschreibung -  - Vers. 09/2023</v>
      </c>
      <c r="F149" s="343"/>
      <c r="G149" s="343"/>
      <c r="H149" s="343"/>
      <c r="I149" s="343"/>
      <c r="J149" s="343"/>
      <c r="K149" s="343"/>
      <c r="L149" s="343"/>
      <c r="M149" s="194" t="str">
        <f>M115</f>
        <v>Seite 4</v>
      </c>
      <c r="O149" s="466"/>
      <c r="P149" s="466"/>
      <c r="Q149" s="466"/>
      <c r="R149" s="466"/>
      <c r="S149" s="466"/>
      <c r="T149" s="466"/>
      <c r="U149" s="466"/>
      <c r="V149" s="466"/>
      <c r="W149" s="466"/>
      <c r="X149" s="466"/>
      <c r="Y149" s="466"/>
      <c r="Z149" s="466"/>
      <c r="AA149" s="466"/>
      <c r="AB149" s="466"/>
      <c r="AC149" s="466"/>
      <c r="AD149" s="466"/>
    </row>
  </sheetData>
  <sheetProtection password="C730" sheet="1" objects="1" scenarios="1" selectLockedCells="1"/>
  <customSheetViews>
    <customSheetView guid="{68ABA936-E0C3-4F62-AA1D-4FD1F5462098}" showPageBreaks="1" showGridLines="0" showRowCol="0" printArea="1" view="pageBreakPreview">
      <selection activeCell="C12" sqref="C12"/>
      <rowBreaks count="1" manualBreakCount="1">
        <brk id="42" min="1" max="12" man="1"/>
      </rowBreaks>
      <pageMargins left="0" right="0" top="0" bottom="0" header="0.31496062992125984" footer="0.31496062992125984"/>
      <printOptions horizontalCentered="1"/>
      <pageSetup paperSize="9" scale="77" fitToHeight="2" orientation="landscape" r:id="rId1"/>
    </customSheetView>
  </customSheetViews>
  <mergeCells count="347">
    <mergeCell ref="C146:D146"/>
    <mergeCell ref="C143:D143"/>
    <mergeCell ref="C140:D140"/>
    <mergeCell ref="C137:D137"/>
    <mergeCell ref="C134:D134"/>
    <mergeCell ref="E142:F144"/>
    <mergeCell ref="G142:G144"/>
    <mergeCell ref="G75:G77"/>
    <mergeCell ref="E83:F85"/>
    <mergeCell ref="G83:G85"/>
    <mergeCell ref="E81:F82"/>
    <mergeCell ref="G81:G82"/>
    <mergeCell ref="E145:F147"/>
    <mergeCell ref="G145:G147"/>
    <mergeCell ref="E98:F100"/>
    <mergeCell ref="G98:G100"/>
    <mergeCell ref="E101:F103"/>
    <mergeCell ref="G101:G103"/>
    <mergeCell ref="E104:F106"/>
    <mergeCell ref="G104:G106"/>
    <mergeCell ref="E107:F109"/>
    <mergeCell ref="G107:G109"/>
    <mergeCell ref="E110:F112"/>
    <mergeCell ref="G110:G112"/>
    <mergeCell ref="E31:F33"/>
    <mergeCell ref="G31:G33"/>
    <mergeCell ref="E34:F36"/>
    <mergeCell ref="G34:G36"/>
    <mergeCell ref="E37:F39"/>
    <mergeCell ref="G37:G39"/>
    <mergeCell ref="E139:F141"/>
    <mergeCell ref="G139:G141"/>
    <mergeCell ref="C131:D131"/>
    <mergeCell ref="C128:D128"/>
    <mergeCell ref="C125:D125"/>
    <mergeCell ref="E116:F117"/>
    <mergeCell ref="G116:G117"/>
    <mergeCell ref="G133:G135"/>
    <mergeCell ref="E136:F138"/>
    <mergeCell ref="G136:G138"/>
    <mergeCell ref="E66:F68"/>
    <mergeCell ref="G66:G68"/>
    <mergeCell ref="E69:F71"/>
    <mergeCell ref="G69:G71"/>
    <mergeCell ref="E72:F74"/>
    <mergeCell ref="G72:G74"/>
    <mergeCell ref="E75:F77"/>
    <mergeCell ref="C84:D84"/>
    <mergeCell ref="C76:D76"/>
    <mergeCell ref="C73:D73"/>
    <mergeCell ref="C70:D70"/>
    <mergeCell ref="C67:D67"/>
    <mergeCell ref="C64:D64"/>
    <mergeCell ref="C61:D61"/>
    <mergeCell ref="C81:C82"/>
    <mergeCell ref="C122:D122"/>
    <mergeCell ref="C119:D119"/>
    <mergeCell ref="J127:K129"/>
    <mergeCell ref="C14:D14"/>
    <mergeCell ref="C17:D17"/>
    <mergeCell ref="C20:D20"/>
    <mergeCell ref="C23:D23"/>
    <mergeCell ref="C26:D26"/>
    <mergeCell ref="C29:D29"/>
    <mergeCell ref="C32:D32"/>
    <mergeCell ref="C35:D35"/>
    <mergeCell ref="C41:D41"/>
    <mergeCell ref="C38:D38"/>
    <mergeCell ref="C58:D58"/>
    <mergeCell ref="C55:D55"/>
    <mergeCell ref="C52:D52"/>
    <mergeCell ref="C49:D49"/>
    <mergeCell ref="C111:D111"/>
    <mergeCell ref="C108:D108"/>
    <mergeCell ref="C105:D105"/>
    <mergeCell ref="C102:D102"/>
    <mergeCell ref="C99:D99"/>
    <mergeCell ref="C96:D96"/>
    <mergeCell ref="C93:D93"/>
    <mergeCell ref="C90:D90"/>
    <mergeCell ref="C87:D87"/>
    <mergeCell ref="I145:I147"/>
    <mergeCell ref="J145:K147"/>
    <mergeCell ref="E127:F129"/>
    <mergeCell ref="G127:G129"/>
    <mergeCell ref="E130:F132"/>
    <mergeCell ref="G130:G132"/>
    <mergeCell ref="E133:F135"/>
    <mergeCell ref="H118:H120"/>
    <mergeCell ref="I118:I120"/>
    <mergeCell ref="J118:K120"/>
    <mergeCell ref="E118:F120"/>
    <mergeCell ref="G118:G120"/>
    <mergeCell ref="E121:F123"/>
    <mergeCell ref="G121:G123"/>
    <mergeCell ref="E124:F126"/>
    <mergeCell ref="G124:G126"/>
    <mergeCell ref="H130:H132"/>
    <mergeCell ref="I130:I132"/>
    <mergeCell ref="J130:K132"/>
    <mergeCell ref="H139:H141"/>
    <mergeCell ref="I139:I141"/>
    <mergeCell ref="J139:K141"/>
    <mergeCell ref="H127:H129"/>
    <mergeCell ref="I127:I129"/>
    <mergeCell ref="L118:L120"/>
    <mergeCell ref="M118:M120"/>
    <mergeCell ref="H121:H123"/>
    <mergeCell ref="I121:I123"/>
    <mergeCell ref="J121:K123"/>
    <mergeCell ref="L121:L123"/>
    <mergeCell ref="M121:M123"/>
    <mergeCell ref="H124:H126"/>
    <mergeCell ref="I124:I126"/>
    <mergeCell ref="J124:K126"/>
    <mergeCell ref="L124:L126"/>
    <mergeCell ref="M124:M126"/>
    <mergeCell ref="I104:I106"/>
    <mergeCell ref="J104:K106"/>
    <mergeCell ref="C116:C117"/>
    <mergeCell ref="H116:M116"/>
    <mergeCell ref="J117:K117"/>
    <mergeCell ref="L104:L106"/>
    <mergeCell ref="M104:M106"/>
    <mergeCell ref="H107:H109"/>
    <mergeCell ref="I107:I109"/>
    <mergeCell ref="J107:K109"/>
    <mergeCell ref="L107:L109"/>
    <mergeCell ref="M107:M109"/>
    <mergeCell ref="H110:H112"/>
    <mergeCell ref="I110:I112"/>
    <mergeCell ref="J110:K112"/>
    <mergeCell ref="L110:L112"/>
    <mergeCell ref="M110:M112"/>
    <mergeCell ref="E86:F88"/>
    <mergeCell ref="G86:G88"/>
    <mergeCell ref="E89:F91"/>
    <mergeCell ref="G89:G91"/>
    <mergeCell ref="E92:F94"/>
    <mergeCell ref="G92:G94"/>
    <mergeCell ref="E95:F97"/>
    <mergeCell ref="G95:G97"/>
    <mergeCell ref="H104:H106"/>
    <mergeCell ref="H81:M81"/>
    <mergeCell ref="J82:K82"/>
    <mergeCell ref="H83:H85"/>
    <mergeCell ref="I83:I85"/>
    <mergeCell ref="J83:K85"/>
    <mergeCell ref="L83:L85"/>
    <mergeCell ref="M83:M85"/>
    <mergeCell ref="H75:H77"/>
    <mergeCell ref="I75:I77"/>
    <mergeCell ref="J75:K77"/>
    <mergeCell ref="L75:L77"/>
    <mergeCell ref="M75:M77"/>
    <mergeCell ref="E57:F59"/>
    <mergeCell ref="G57:G59"/>
    <mergeCell ref="E60:F62"/>
    <mergeCell ref="G60:G62"/>
    <mergeCell ref="E63:F65"/>
    <mergeCell ref="G63:G65"/>
    <mergeCell ref="H48:H50"/>
    <mergeCell ref="I48:I50"/>
    <mergeCell ref="J48:K50"/>
    <mergeCell ref="E48:F50"/>
    <mergeCell ref="G48:G50"/>
    <mergeCell ref="E51:F53"/>
    <mergeCell ref="G51:G53"/>
    <mergeCell ref="E54:F56"/>
    <mergeCell ref="G54:G56"/>
    <mergeCell ref="H60:H62"/>
    <mergeCell ref="I60:I62"/>
    <mergeCell ref="J60:K62"/>
    <mergeCell ref="H57:H59"/>
    <mergeCell ref="I57:I59"/>
    <mergeCell ref="J57:K59"/>
    <mergeCell ref="L48:L50"/>
    <mergeCell ref="M48:M50"/>
    <mergeCell ref="H51:H53"/>
    <mergeCell ref="I51:I53"/>
    <mergeCell ref="J51:K53"/>
    <mergeCell ref="L51:L53"/>
    <mergeCell ref="M51:M53"/>
    <mergeCell ref="H54:H56"/>
    <mergeCell ref="I54:I56"/>
    <mergeCell ref="J54:K56"/>
    <mergeCell ref="L54:L56"/>
    <mergeCell ref="M54:M56"/>
    <mergeCell ref="H37:H39"/>
    <mergeCell ref="I37:I39"/>
    <mergeCell ref="J37:K39"/>
    <mergeCell ref="C46:C47"/>
    <mergeCell ref="H46:M46"/>
    <mergeCell ref="J47:K47"/>
    <mergeCell ref="I40:I42"/>
    <mergeCell ref="J40:K42"/>
    <mergeCell ref="L40:L42"/>
    <mergeCell ref="E40:F42"/>
    <mergeCell ref="G40:G42"/>
    <mergeCell ref="E46:F47"/>
    <mergeCell ref="G46:G47"/>
    <mergeCell ref="I28:I30"/>
    <mergeCell ref="J28:K30"/>
    <mergeCell ref="H13:H15"/>
    <mergeCell ref="I13:I15"/>
    <mergeCell ref="J13:K15"/>
    <mergeCell ref="H22:H24"/>
    <mergeCell ref="I22:I24"/>
    <mergeCell ref="J22:K24"/>
    <mergeCell ref="E13:F15"/>
    <mergeCell ref="E16:F18"/>
    <mergeCell ref="E19:F21"/>
    <mergeCell ref="E22:F24"/>
    <mergeCell ref="E25:F27"/>
    <mergeCell ref="E28:F30"/>
    <mergeCell ref="G13:G15"/>
    <mergeCell ref="G16:G18"/>
    <mergeCell ref="G19:G21"/>
    <mergeCell ref="G22:G24"/>
    <mergeCell ref="G25:G27"/>
    <mergeCell ref="G28:G30"/>
    <mergeCell ref="C3:C4"/>
    <mergeCell ref="C6:M6"/>
    <mergeCell ref="C10:C12"/>
    <mergeCell ref="E10:F12"/>
    <mergeCell ref="H10:M10"/>
    <mergeCell ref="J11:K11"/>
    <mergeCell ref="J12:K12"/>
    <mergeCell ref="E3:F4"/>
    <mergeCell ref="G3:L4"/>
    <mergeCell ref="C8:M8"/>
    <mergeCell ref="G10:G12"/>
    <mergeCell ref="D10:D12"/>
    <mergeCell ref="L13:L15"/>
    <mergeCell ref="M13:M15"/>
    <mergeCell ref="H16:H18"/>
    <mergeCell ref="I16:I18"/>
    <mergeCell ref="J16:K18"/>
    <mergeCell ref="L16:L18"/>
    <mergeCell ref="H19:H21"/>
    <mergeCell ref="I19:I21"/>
    <mergeCell ref="J19:K21"/>
    <mergeCell ref="L19:L21"/>
    <mergeCell ref="M16:M18"/>
    <mergeCell ref="M19:M21"/>
    <mergeCell ref="M22:M24"/>
    <mergeCell ref="M25:M27"/>
    <mergeCell ref="M28:M30"/>
    <mergeCell ref="M31:M33"/>
    <mergeCell ref="M34:M36"/>
    <mergeCell ref="M37:M39"/>
    <mergeCell ref="M40:M42"/>
    <mergeCell ref="L28:L30"/>
    <mergeCell ref="H31:H33"/>
    <mergeCell ref="I31:I33"/>
    <mergeCell ref="J31:K33"/>
    <mergeCell ref="L31:L33"/>
    <mergeCell ref="H34:H36"/>
    <mergeCell ref="I34:I36"/>
    <mergeCell ref="J34:K36"/>
    <mergeCell ref="L34:L36"/>
    <mergeCell ref="L22:L24"/>
    <mergeCell ref="H25:H27"/>
    <mergeCell ref="I25:I27"/>
    <mergeCell ref="J25:K27"/>
    <mergeCell ref="L25:L27"/>
    <mergeCell ref="H28:H30"/>
    <mergeCell ref="L37:L39"/>
    <mergeCell ref="H40:H42"/>
    <mergeCell ref="L57:L59"/>
    <mergeCell ref="M57:M59"/>
    <mergeCell ref="L60:L62"/>
    <mergeCell ref="M60:M62"/>
    <mergeCell ref="H63:H65"/>
    <mergeCell ref="I63:I65"/>
    <mergeCell ref="J63:K65"/>
    <mergeCell ref="L63:L65"/>
    <mergeCell ref="M63:M65"/>
    <mergeCell ref="L66:L68"/>
    <mergeCell ref="M66:M68"/>
    <mergeCell ref="L69:L71"/>
    <mergeCell ref="M69:M71"/>
    <mergeCell ref="H72:H74"/>
    <mergeCell ref="I72:I74"/>
    <mergeCell ref="J72:K74"/>
    <mergeCell ref="L72:L74"/>
    <mergeCell ref="M72:M74"/>
    <mergeCell ref="H69:H71"/>
    <mergeCell ref="I69:I71"/>
    <mergeCell ref="J69:K71"/>
    <mergeCell ref="H66:H68"/>
    <mergeCell ref="I66:I68"/>
    <mergeCell ref="J66:K68"/>
    <mergeCell ref="L86:L88"/>
    <mergeCell ref="M86:M88"/>
    <mergeCell ref="H89:H91"/>
    <mergeCell ref="I89:I91"/>
    <mergeCell ref="J89:K91"/>
    <mergeCell ref="L89:L91"/>
    <mergeCell ref="M89:M91"/>
    <mergeCell ref="H92:H94"/>
    <mergeCell ref="I92:I94"/>
    <mergeCell ref="J92:K94"/>
    <mergeCell ref="L92:L94"/>
    <mergeCell ref="M92:M94"/>
    <mergeCell ref="H86:H88"/>
    <mergeCell ref="I86:I88"/>
    <mergeCell ref="J86:K88"/>
    <mergeCell ref="L95:L97"/>
    <mergeCell ref="M95:M97"/>
    <mergeCell ref="H98:H100"/>
    <mergeCell ref="I98:I100"/>
    <mergeCell ref="J98:K100"/>
    <mergeCell ref="L98:L100"/>
    <mergeCell ref="M98:M100"/>
    <mergeCell ref="H101:H103"/>
    <mergeCell ref="I101:I103"/>
    <mergeCell ref="J101:K103"/>
    <mergeCell ref="L101:L103"/>
    <mergeCell ref="M101:M103"/>
    <mergeCell ref="H95:H97"/>
    <mergeCell ref="I95:I97"/>
    <mergeCell ref="J95:K97"/>
    <mergeCell ref="L145:L147"/>
    <mergeCell ref="M145:M147"/>
    <mergeCell ref="M136:M138"/>
    <mergeCell ref="L127:L129"/>
    <mergeCell ref="M127:M129"/>
    <mergeCell ref="L136:L138"/>
    <mergeCell ref="L139:L141"/>
    <mergeCell ref="M139:M141"/>
    <mergeCell ref="H142:H144"/>
    <mergeCell ref="I142:I144"/>
    <mergeCell ref="J142:K144"/>
    <mergeCell ref="L142:L144"/>
    <mergeCell ref="M142:M144"/>
    <mergeCell ref="L130:L132"/>
    <mergeCell ref="M130:M132"/>
    <mergeCell ref="H133:H135"/>
    <mergeCell ref="I133:I135"/>
    <mergeCell ref="J133:K135"/>
    <mergeCell ref="L133:L135"/>
    <mergeCell ref="M133:M135"/>
    <mergeCell ref="H136:H138"/>
    <mergeCell ref="I136:I138"/>
    <mergeCell ref="J136:K138"/>
    <mergeCell ref="H145:H147"/>
  </mergeCells>
  <conditionalFormatting sqref="E13">
    <cfRule type="expression" dxfId="1872" priority="3744">
      <formula>LEFT(E13,3)="Bsp"</formula>
    </cfRule>
  </conditionalFormatting>
  <conditionalFormatting sqref="C14">
    <cfRule type="expression" dxfId="1871" priority="3691">
      <formula>LEFT(C14,4)="Name"</formula>
    </cfRule>
  </conditionalFormatting>
  <conditionalFormatting sqref="C14">
    <cfRule type="expression" dxfId="1870" priority="3303">
      <formula>LEFT(C14,4)&lt;&gt;"Name"</formula>
    </cfRule>
  </conditionalFormatting>
  <conditionalFormatting sqref="C15">
    <cfRule type="expression" dxfId="1869" priority="3688">
      <formula>LEFT(C15,2)&lt;&gt;"Nr"</formula>
    </cfRule>
    <cfRule type="expression" dxfId="1868" priority="3690">
      <formula>LEFT(C15,3)="Nr."</formula>
    </cfRule>
  </conditionalFormatting>
  <conditionalFormatting sqref="D15">
    <cfRule type="expression" dxfId="1867" priority="3301">
      <formula>LEFT(D15,3)&lt;&gt;"Sei"</formula>
    </cfRule>
    <cfRule type="expression" dxfId="1866" priority="3302">
      <formula>LEFT(D15,3)="Sei"</formula>
    </cfRule>
  </conditionalFormatting>
  <conditionalFormatting sqref="C18">
    <cfRule type="expression" dxfId="1865" priority="288">
      <formula>LEFT(C18,2)&lt;&gt;"Nr"</formula>
    </cfRule>
    <cfRule type="expression" dxfId="1864" priority="289">
      <formula>LEFT(C18,3)="Nr."</formula>
    </cfRule>
  </conditionalFormatting>
  <conditionalFormatting sqref="C21">
    <cfRule type="expression" dxfId="1863" priority="286">
      <formula>LEFT(C21,2)&lt;&gt;"Nr"</formula>
    </cfRule>
    <cfRule type="expression" dxfId="1862" priority="287">
      <formula>LEFT(C21,3)="Nr."</formula>
    </cfRule>
  </conditionalFormatting>
  <conditionalFormatting sqref="C24">
    <cfRule type="expression" dxfId="1861" priority="284">
      <formula>LEFT(C24,2)&lt;&gt;"Nr"</formula>
    </cfRule>
    <cfRule type="expression" dxfId="1860" priority="285">
      <formula>LEFT(C24,3)="Nr."</formula>
    </cfRule>
  </conditionalFormatting>
  <conditionalFormatting sqref="C27">
    <cfRule type="expression" dxfId="1859" priority="282">
      <formula>LEFT(C27,2)&lt;&gt;"Nr"</formula>
    </cfRule>
    <cfRule type="expression" dxfId="1858" priority="283">
      <formula>LEFT(C27,3)="Nr."</formula>
    </cfRule>
  </conditionalFormatting>
  <conditionalFormatting sqref="C30">
    <cfRule type="expression" dxfId="1857" priority="280">
      <formula>LEFT(C30,2)&lt;&gt;"Nr"</formula>
    </cfRule>
    <cfRule type="expression" dxfId="1856" priority="281">
      <formula>LEFT(C30,3)="Nr."</formula>
    </cfRule>
  </conditionalFormatting>
  <conditionalFormatting sqref="C33">
    <cfRule type="expression" dxfId="1855" priority="278">
      <formula>LEFT(C33,2)&lt;&gt;"Nr"</formula>
    </cfRule>
    <cfRule type="expression" dxfId="1854" priority="279">
      <formula>LEFT(C33,3)="Nr."</formula>
    </cfRule>
  </conditionalFormatting>
  <conditionalFormatting sqref="C36">
    <cfRule type="expression" dxfId="1853" priority="276">
      <formula>LEFT(C36,2)&lt;&gt;"Nr"</formula>
    </cfRule>
    <cfRule type="expression" dxfId="1852" priority="277">
      <formula>LEFT(C36,3)="Nr."</formula>
    </cfRule>
  </conditionalFormatting>
  <conditionalFormatting sqref="C39">
    <cfRule type="expression" dxfId="1851" priority="274">
      <formula>LEFT(C39,2)&lt;&gt;"Nr"</formula>
    </cfRule>
    <cfRule type="expression" dxfId="1850" priority="275">
      <formula>LEFT(C39,3)="Nr."</formula>
    </cfRule>
  </conditionalFormatting>
  <conditionalFormatting sqref="C42">
    <cfRule type="expression" dxfId="1849" priority="272">
      <formula>LEFT(C42,2)&lt;&gt;"Nr"</formula>
    </cfRule>
    <cfRule type="expression" dxfId="1848" priority="273">
      <formula>LEFT(C42,3)="Nr."</formula>
    </cfRule>
  </conditionalFormatting>
  <conditionalFormatting sqref="C50">
    <cfRule type="expression" dxfId="1847" priority="270">
      <formula>LEFT(C50,2)&lt;&gt;"Nr"</formula>
    </cfRule>
    <cfRule type="expression" dxfId="1846" priority="271">
      <formula>LEFT(C50,3)="Nr."</formula>
    </cfRule>
  </conditionalFormatting>
  <conditionalFormatting sqref="C53">
    <cfRule type="expression" dxfId="1845" priority="268">
      <formula>LEFT(C53,2)&lt;&gt;"Nr"</formula>
    </cfRule>
    <cfRule type="expression" dxfId="1844" priority="269">
      <formula>LEFT(C53,3)="Nr."</formula>
    </cfRule>
  </conditionalFormatting>
  <conditionalFormatting sqref="C56">
    <cfRule type="expression" dxfId="1843" priority="266">
      <formula>LEFT(C56,2)&lt;&gt;"Nr"</formula>
    </cfRule>
    <cfRule type="expression" dxfId="1842" priority="267">
      <formula>LEFT(C56,3)="Nr."</formula>
    </cfRule>
  </conditionalFormatting>
  <conditionalFormatting sqref="C59">
    <cfRule type="expression" dxfId="1841" priority="264">
      <formula>LEFT(C59,2)&lt;&gt;"Nr"</formula>
    </cfRule>
    <cfRule type="expression" dxfId="1840" priority="265">
      <formula>LEFT(C59,3)="Nr."</formula>
    </cfRule>
  </conditionalFormatting>
  <conditionalFormatting sqref="C62">
    <cfRule type="expression" dxfId="1839" priority="262">
      <formula>LEFT(C62,2)&lt;&gt;"Nr"</formula>
    </cfRule>
    <cfRule type="expression" dxfId="1838" priority="263">
      <formula>LEFT(C62,3)="Nr."</formula>
    </cfRule>
  </conditionalFormatting>
  <conditionalFormatting sqref="C65">
    <cfRule type="expression" dxfId="1837" priority="261">
      <formula>LEFT(C65,2)&lt;&gt;"Nr"</formula>
    </cfRule>
    <cfRule type="expression" dxfId="1836" priority="2500">
      <formula>LEFT(C65,3)="Nr."</formula>
    </cfRule>
  </conditionalFormatting>
  <conditionalFormatting sqref="C68">
    <cfRule type="expression" dxfId="1835" priority="259">
      <formula>LEFT(C68,2)&lt;&gt;"Nr"</formula>
    </cfRule>
    <cfRule type="expression" dxfId="1834" priority="2356">
      <formula>LEFT(C68,3)="Nr."</formula>
    </cfRule>
  </conditionalFormatting>
  <conditionalFormatting sqref="C71">
    <cfRule type="expression" dxfId="1833" priority="258">
      <formula>LEFT(C71,2)&lt;&gt;"Nr"</formula>
    </cfRule>
    <cfRule type="expression" dxfId="1832" priority="2462">
      <formula>LEFT(C71,3)="Nr."</formula>
    </cfRule>
  </conditionalFormatting>
  <conditionalFormatting sqref="C74">
    <cfRule type="expression" dxfId="1831" priority="256">
      <formula>LEFT(C74,2)&lt;&gt;"Nr"</formula>
    </cfRule>
    <cfRule type="expression" dxfId="1830" priority="2426">
      <formula>LEFT(C74,3)="Nr."</formula>
    </cfRule>
  </conditionalFormatting>
  <conditionalFormatting sqref="C77">
    <cfRule type="expression" dxfId="1829" priority="254">
      <formula>LEFT(C77,2)&lt;&gt;"Nr"</formula>
    </cfRule>
    <cfRule type="expression" dxfId="1828" priority="2390">
      <formula>LEFT(C77,3)="Nr."</formula>
    </cfRule>
  </conditionalFormatting>
  <conditionalFormatting sqref="C85">
    <cfRule type="expression" dxfId="1827" priority="251">
      <formula>LEFT(C85,2)&lt;&gt;"Nr"</formula>
    </cfRule>
    <cfRule type="expression" dxfId="1826" priority="1573">
      <formula>LEFT(C85,3)="Nr."</formula>
    </cfRule>
  </conditionalFormatting>
  <conditionalFormatting sqref="C88">
    <cfRule type="expression" dxfId="1825" priority="249">
      <formula>LEFT(C88,2)&lt;&gt;"Nr"</formula>
    </cfRule>
    <cfRule type="expression" dxfId="1824" priority="2284">
      <formula>LEFT(C88,3)="Nr."</formula>
    </cfRule>
  </conditionalFormatting>
  <conditionalFormatting sqref="C91">
    <cfRule type="expression" dxfId="1823" priority="247">
      <formula>LEFT(C91,2)&lt;&gt;"Nr"</formula>
    </cfRule>
    <cfRule type="expression" dxfId="1822" priority="2248">
      <formula>LEFT(C91,3)="Nr."</formula>
    </cfRule>
  </conditionalFormatting>
  <conditionalFormatting sqref="C94">
    <cfRule type="expression" dxfId="1821" priority="244">
      <formula>LEFT(C94,2)&lt;&gt;"Nr"</formula>
    </cfRule>
    <cfRule type="expression" dxfId="1820" priority="245">
      <formula>LEFT(C94,3)="Nr."</formula>
    </cfRule>
  </conditionalFormatting>
  <conditionalFormatting sqref="C97">
    <cfRule type="expression" dxfId="1819" priority="2104">
      <formula>LEFT(C97,2)&lt;&gt;"Nr"</formula>
    </cfRule>
    <cfRule type="expression" dxfId="1818" priority="2138">
      <formula>LEFT(C97,3)="Nr."</formula>
    </cfRule>
  </conditionalFormatting>
  <conditionalFormatting sqref="C100">
    <cfRule type="expression" dxfId="1817" priority="243">
      <formula>LEFT(C100,2)&lt;&gt;"Nr"</formula>
    </cfRule>
    <cfRule type="expression" dxfId="1816" priority="2174">
      <formula>LEFT(C100,3)="Nr."</formula>
    </cfRule>
  </conditionalFormatting>
  <conditionalFormatting sqref="C103">
    <cfRule type="expression" dxfId="1815" priority="238">
      <formula>LEFT(C103,2)&lt;&gt;"Nr"</formula>
    </cfRule>
    <cfRule type="expression" dxfId="1814" priority="239">
      <formula>LEFT(C103,3)="Nr."</formula>
    </cfRule>
  </conditionalFormatting>
  <conditionalFormatting sqref="C106">
    <cfRule type="expression" dxfId="1813" priority="237">
      <formula>LEFT(C106,2)&lt;&gt;"Nr"</formula>
    </cfRule>
    <cfRule type="expression" dxfId="1812" priority="2068">
      <formula>LEFT(C106,3)="Nr."</formula>
    </cfRule>
  </conditionalFormatting>
  <conditionalFormatting sqref="C109">
    <cfRule type="expression" dxfId="1811" priority="235">
      <formula>LEFT(C109,2)&lt;&gt;"Nr"</formula>
    </cfRule>
    <cfRule type="expression" dxfId="1810" priority="2032">
      <formula>LEFT(C109,3)="Nr."</formula>
    </cfRule>
  </conditionalFormatting>
  <conditionalFormatting sqref="C112">
    <cfRule type="expression" dxfId="1809" priority="233">
      <formula>LEFT(C112,2)&lt;&gt;"Nr"</formula>
    </cfRule>
    <cfRule type="expression" dxfId="1808" priority="1996">
      <formula>LEFT(C112,3)="Nr."</formula>
    </cfRule>
  </conditionalFormatting>
  <conditionalFormatting sqref="C120">
    <cfRule type="expression" dxfId="1807" priority="231">
      <formula>LEFT(C120,2)&lt;&gt;"Nr"</formula>
    </cfRule>
    <cfRule type="expression" dxfId="1806" priority="1534">
      <formula>LEFT(C120,3)="Nr."</formula>
    </cfRule>
  </conditionalFormatting>
  <conditionalFormatting sqref="C123">
    <cfRule type="expression" dxfId="1805" priority="229">
      <formula>LEFT(C123,2)&lt;&gt;"Nr"</formula>
    </cfRule>
    <cfRule type="expression" dxfId="1804" priority="1924">
      <formula>LEFT(C123,3)="Nr."</formula>
    </cfRule>
  </conditionalFormatting>
  <conditionalFormatting sqref="C126">
    <cfRule type="expression" dxfId="1803" priority="227">
      <formula>LEFT(C126,2)&lt;&gt;"Nr"</formula>
    </cfRule>
    <cfRule type="expression" dxfId="1802" priority="1888">
      <formula>LEFT(C126,3)="Nr."</formula>
    </cfRule>
  </conditionalFormatting>
  <conditionalFormatting sqref="C129">
    <cfRule type="expression" dxfId="1801" priority="225">
      <formula>LEFT(C129,2)&lt;&gt;"Nr"</formula>
    </cfRule>
    <cfRule type="expression" dxfId="1800" priority="1852">
      <formula>LEFT(C129,3)="Nr."</formula>
    </cfRule>
  </conditionalFormatting>
  <conditionalFormatting sqref="C132">
    <cfRule type="expression" dxfId="1799" priority="223">
      <formula>LEFT(C132,2)&lt;&gt;"Nr"</formula>
    </cfRule>
    <cfRule type="expression" dxfId="1798" priority="1816">
      <formula>LEFT(C132,3)="Nr."</formula>
    </cfRule>
  </conditionalFormatting>
  <conditionalFormatting sqref="C135">
    <cfRule type="expression" dxfId="1797" priority="221">
      <formula>LEFT(C135,2)&lt;&gt;"Nr"</formula>
    </cfRule>
    <cfRule type="expression" dxfId="1796" priority="1780">
      <formula>LEFT(C135,3)="Nr."</formula>
    </cfRule>
  </conditionalFormatting>
  <conditionalFormatting sqref="C138">
    <cfRule type="expression" dxfId="1795" priority="219">
      <formula>LEFT(C138,2)&lt;&gt;"Nr"</formula>
    </cfRule>
    <cfRule type="expression" dxfId="1794" priority="1744">
      <formula>LEFT(C138,3)="Nr."</formula>
    </cfRule>
  </conditionalFormatting>
  <conditionalFormatting sqref="C141">
    <cfRule type="expression" dxfId="1793" priority="217">
      <formula>LEFT(C141,2)&lt;&gt;"Nr"</formula>
    </cfRule>
    <cfRule type="expression" dxfId="1792" priority="1708">
      <formula>LEFT(C141,3)="Nr."</formula>
    </cfRule>
  </conditionalFormatting>
  <conditionalFormatting sqref="C144">
    <cfRule type="expression" dxfId="1791" priority="215">
      <formula>LEFT(C144,2)&lt;&gt;"Nr"</formula>
    </cfRule>
    <cfRule type="expression" dxfId="1790" priority="1672">
      <formula>LEFT(C144,3)="Nr."</formula>
    </cfRule>
  </conditionalFormatting>
  <conditionalFormatting sqref="C147">
    <cfRule type="expression" dxfId="1789" priority="213">
      <formula>LEFT(C147,2)&lt;&gt;"Nr"</formula>
    </cfRule>
    <cfRule type="expression" dxfId="1788" priority="1636">
      <formula>LEFT(C147,3)="Nr."</formula>
    </cfRule>
  </conditionalFormatting>
  <conditionalFormatting sqref="C17">
    <cfRule type="expression" dxfId="1787" priority="211">
      <formula>LEFT(C17,4)="Name"</formula>
    </cfRule>
  </conditionalFormatting>
  <conditionalFormatting sqref="C17">
    <cfRule type="expression" dxfId="1786" priority="210">
      <formula>LEFT(C17,4)&lt;&gt;"Name"</formula>
    </cfRule>
  </conditionalFormatting>
  <conditionalFormatting sqref="C20">
    <cfRule type="expression" dxfId="1785" priority="209">
      <formula>LEFT(C20,4)="Name"</formula>
    </cfRule>
  </conditionalFormatting>
  <conditionalFormatting sqref="C20">
    <cfRule type="expression" dxfId="1784" priority="208">
      <formula>LEFT(C20,4)&lt;&gt;"Name"</formula>
    </cfRule>
  </conditionalFormatting>
  <conditionalFormatting sqref="C23">
    <cfRule type="expression" dxfId="1783" priority="207">
      <formula>LEFT(C23,4)="Name"</formula>
    </cfRule>
  </conditionalFormatting>
  <conditionalFormatting sqref="C23">
    <cfRule type="expression" dxfId="1782" priority="206">
      <formula>LEFT(C23,4)&lt;&gt;"Name"</formula>
    </cfRule>
  </conditionalFormatting>
  <conditionalFormatting sqref="C26">
    <cfRule type="expression" dxfId="1781" priority="205">
      <formula>LEFT(C26,4)="Name"</formula>
    </cfRule>
  </conditionalFormatting>
  <conditionalFormatting sqref="C26">
    <cfRule type="expression" dxfId="1780" priority="204">
      <formula>LEFT(C26,4)&lt;&gt;"Name"</formula>
    </cfRule>
  </conditionalFormatting>
  <conditionalFormatting sqref="C29">
    <cfRule type="expression" dxfId="1779" priority="203">
      <formula>LEFT(C29,4)="Name"</formula>
    </cfRule>
  </conditionalFormatting>
  <conditionalFormatting sqref="C29">
    <cfRule type="expression" dxfId="1778" priority="202">
      <formula>LEFT(C29,4)&lt;&gt;"Name"</formula>
    </cfRule>
  </conditionalFormatting>
  <conditionalFormatting sqref="C32">
    <cfRule type="expression" dxfId="1777" priority="201">
      <formula>LEFT(C32,4)="Name"</formula>
    </cfRule>
  </conditionalFormatting>
  <conditionalFormatting sqref="C32">
    <cfRule type="expression" dxfId="1776" priority="200">
      <formula>LEFT(C32,4)&lt;&gt;"Name"</formula>
    </cfRule>
  </conditionalFormatting>
  <conditionalFormatting sqref="C35">
    <cfRule type="expression" dxfId="1775" priority="199">
      <formula>LEFT(C35,4)="Name"</formula>
    </cfRule>
  </conditionalFormatting>
  <conditionalFormatting sqref="C35">
    <cfRule type="expression" dxfId="1774" priority="198">
      <formula>LEFT(C35,4)&lt;&gt;"Name"</formula>
    </cfRule>
  </conditionalFormatting>
  <conditionalFormatting sqref="C38">
    <cfRule type="expression" dxfId="1773" priority="197">
      <formula>LEFT(C38,4)="Name"</formula>
    </cfRule>
  </conditionalFormatting>
  <conditionalFormatting sqref="C38">
    <cfRule type="expression" dxfId="1772" priority="196">
      <formula>LEFT(C38,4)&lt;&gt;"Name"</formula>
    </cfRule>
  </conditionalFormatting>
  <conditionalFormatting sqref="C41">
    <cfRule type="expression" dxfId="1771" priority="195">
      <formula>LEFT(C41,4)="Name"</formula>
    </cfRule>
  </conditionalFormatting>
  <conditionalFormatting sqref="C41">
    <cfRule type="expression" dxfId="1770" priority="194">
      <formula>LEFT(C41,4)&lt;&gt;"Name"</formula>
    </cfRule>
  </conditionalFormatting>
  <conditionalFormatting sqref="C49">
    <cfRule type="expression" dxfId="1769" priority="193">
      <formula>LEFT(C49,4)="Name"</formula>
    </cfRule>
  </conditionalFormatting>
  <conditionalFormatting sqref="C49">
    <cfRule type="expression" dxfId="1768" priority="192">
      <formula>LEFT(C49,4)&lt;&gt;"Name"</formula>
    </cfRule>
  </conditionalFormatting>
  <conditionalFormatting sqref="C52">
    <cfRule type="expression" dxfId="1767" priority="191">
      <formula>LEFT(C52,4)="Name"</formula>
    </cfRule>
  </conditionalFormatting>
  <conditionalFormatting sqref="C52">
    <cfRule type="expression" dxfId="1766" priority="190">
      <formula>LEFT(C52,4)&lt;&gt;"Name"</formula>
    </cfRule>
  </conditionalFormatting>
  <conditionalFormatting sqref="C55">
    <cfRule type="expression" dxfId="1765" priority="189">
      <formula>LEFT(C55,4)="Name"</formula>
    </cfRule>
  </conditionalFormatting>
  <conditionalFormatting sqref="C55">
    <cfRule type="expression" dxfId="1764" priority="188">
      <formula>LEFT(C55,4)&lt;&gt;"Name"</formula>
    </cfRule>
  </conditionalFormatting>
  <conditionalFormatting sqref="C58">
    <cfRule type="expression" dxfId="1763" priority="187">
      <formula>LEFT(C58,4)="Name"</formula>
    </cfRule>
  </conditionalFormatting>
  <conditionalFormatting sqref="C58">
    <cfRule type="expression" dxfId="1762" priority="186">
      <formula>LEFT(C58,4)&lt;&gt;"Name"</formula>
    </cfRule>
  </conditionalFormatting>
  <conditionalFormatting sqref="C61">
    <cfRule type="expression" dxfId="1761" priority="185">
      <formula>LEFT(C61,4)="Name"</formula>
    </cfRule>
  </conditionalFormatting>
  <conditionalFormatting sqref="C61">
    <cfRule type="expression" dxfId="1760" priority="184">
      <formula>LEFT(C61,4)&lt;&gt;"Name"</formula>
    </cfRule>
  </conditionalFormatting>
  <conditionalFormatting sqref="C64">
    <cfRule type="expression" dxfId="1759" priority="260">
      <formula>LEFT(C64,4)="Name"</formula>
    </cfRule>
  </conditionalFormatting>
  <conditionalFormatting sqref="C64">
    <cfRule type="expression" dxfId="1758" priority="183">
      <formula>LEFT(C64,4)&lt;&gt;"Name"</formula>
    </cfRule>
  </conditionalFormatting>
  <conditionalFormatting sqref="C67">
    <cfRule type="expression" dxfId="1757" priority="252">
      <formula>LEFT(C67,4)="Name"</formula>
    </cfRule>
  </conditionalFormatting>
  <conditionalFormatting sqref="C67">
    <cfRule type="expression" dxfId="1756" priority="181">
      <formula>LEFT(C67,4)&lt;&gt;"Name"</formula>
    </cfRule>
  </conditionalFormatting>
  <conditionalFormatting sqref="C70">
    <cfRule type="expression" dxfId="1755" priority="257">
      <formula>LEFT(C70,4)="Name"</formula>
    </cfRule>
  </conditionalFormatting>
  <conditionalFormatting sqref="C70">
    <cfRule type="expression" dxfId="1754" priority="180">
      <formula>LEFT(C70,4)&lt;&gt;"Name"</formula>
    </cfRule>
  </conditionalFormatting>
  <conditionalFormatting sqref="C73">
    <cfRule type="expression" dxfId="1753" priority="255">
      <formula>LEFT(C73,4)="Name"</formula>
    </cfRule>
  </conditionalFormatting>
  <conditionalFormatting sqref="C73">
    <cfRule type="expression" dxfId="1752" priority="178">
      <formula>LEFT(C73,4)&lt;&gt;"Name"</formula>
    </cfRule>
  </conditionalFormatting>
  <conditionalFormatting sqref="C76">
    <cfRule type="expression" dxfId="1751" priority="253">
      <formula>LEFT(C76,4)="Name"</formula>
    </cfRule>
  </conditionalFormatting>
  <conditionalFormatting sqref="C76">
    <cfRule type="expression" dxfId="1750" priority="176">
      <formula>LEFT(C76,4)&lt;&gt;"Name"</formula>
    </cfRule>
  </conditionalFormatting>
  <conditionalFormatting sqref="C84">
    <cfRule type="expression" dxfId="1749" priority="250">
      <formula>LEFT(C84,4)="Name"</formula>
    </cfRule>
  </conditionalFormatting>
  <conditionalFormatting sqref="C84">
    <cfRule type="expression" dxfId="1748" priority="173">
      <formula>LEFT(C84,4)&lt;&gt;"Name"</formula>
    </cfRule>
  </conditionalFormatting>
  <conditionalFormatting sqref="C87">
    <cfRule type="expression" dxfId="1747" priority="248">
      <formula>LEFT(C87,4)="Name"</formula>
    </cfRule>
  </conditionalFormatting>
  <conditionalFormatting sqref="C87">
    <cfRule type="expression" dxfId="1746" priority="171">
      <formula>LEFT(C87,4)&lt;&gt;"Name"</formula>
    </cfRule>
  </conditionalFormatting>
  <conditionalFormatting sqref="C90">
    <cfRule type="expression" dxfId="1745" priority="246">
      <formula>LEFT(C90,4)="Name"</formula>
    </cfRule>
  </conditionalFormatting>
  <conditionalFormatting sqref="C90">
    <cfRule type="expression" dxfId="1744" priority="169">
      <formula>LEFT(C90,4)&lt;&gt;"Name"</formula>
    </cfRule>
  </conditionalFormatting>
  <conditionalFormatting sqref="C93">
    <cfRule type="expression" dxfId="1743" priority="2212">
      <formula>LEFT(C93,4)="Name"</formula>
    </cfRule>
  </conditionalFormatting>
  <conditionalFormatting sqref="C93">
    <cfRule type="expression" dxfId="1742" priority="167">
      <formula>LEFT(C93,4)&lt;&gt;"Name"</formula>
    </cfRule>
  </conditionalFormatting>
  <conditionalFormatting sqref="C96">
    <cfRule type="expression" dxfId="1741" priority="241">
      <formula>LEFT(C96,4)="Name"</formula>
    </cfRule>
  </conditionalFormatting>
  <conditionalFormatting sqref="C96">
    <cfRule type="expression" dxfId="1740" priority="240">
      <formula>LEFT(C96,4)&lt;&gt;"Name"</formula>
    </cfRule>
  </conditionalFormatting>
  <conditionalFormatting sqref="C99">
    <cfRule type="expression" dxfId="1739" priority="242">
      <formula>LEFT(C99,4)="Name"</formula>
    </cfRule>
  </conditionalFormatting>
  <conditionalFormatting sqref="C99">
    <cfRule type="expression" dxfId="1738" priority="165">
      <formula>LEFT(C99,4)&lt;&gt;"Name"</formula>
    </cfRule>
  </conditionalFormatting>
  <conditionalFormatting sqref="C102">
    <cfRule type="expression" dxfId="1737" priority="161">
      <formula>LEFT(C102,4)="Name"</formula>
    </cfRule>
  </conditionalFormatting>
  <conditionalFormatting sqref="C102">
    <cfRule type="expression" dxfId="1736" priority="160">
      <formula>LEFT(C102,4)&lt;&gt;"Name"</formula>
    </cfRule>
  </conditionalFormatting>
  <conditionalFormatting sqref="C105">
    <cfRule type="expression" dxfId="1735" priority="236">
      <formula>LEFT(C105,4)="Name"</formula>
    </cfRule>
  </conditionalFormatting>
  <conditionalFormatting sqref="C105">
    <cfRule type="expression" dxfId="1734" priority="159">
      <formula>LEFT(C105,4)&lt;&gt;"Name"</formula>
    </cfRule>
  </conditionalFormatting>
  <conditionalFormatting sqref="C108">
    <cfRule type="expression" dxfId="1733" priority="234">
      <formula>LEFT(C108,4)="Name"</formula>
    </cfRule>
  </conditionalFormatting>
  <conditionalFormatting sqref="C108">
    <cfRule type="expression" dxfId="1732" priority="157">
      <formula>LEFT(C108,4)&lt;&gt;"Name"</formula>
    </cfRule>
  </conditionalFormatting>
  <conditionalFormatting sqref="C111">
    <cfRule type="expression" dxfId="1731" priority="232">
      <formula>LEFT(C111,4)="Name"</formula>
    </cfRule>
  </conditionalFormatting>
  <conditionalFormatting sqref="C111">
    <cfRule type="expression" dxfId="1730" priority="155">
      <formula>LEFT(C111,4)&lt;&gt;"Name"</formula>
    </cfRule>
  </conditionalFormatting>
  <conditionalFormatting sqref="C119">
    <cfRule type="expression" dxfId="1729" priority="230">
      <formula>LEFT(C119,4)="Name"</formula>
    </cfRule>
  </conditionalFormatting>
  <conditionalFormatting sqref="C119">
    <cfRule type="expression" dxfId="1728" priority="153">
      <formula>LEFT(C119,4)&lt;&gt;"Name"</formula>
    </cfRule>
  </conditionalFormatting>
  <conditionalFormatting sqref="C122">
    <cfRule type="expression" dxfId="1727" priority="228">
      <formula>LEFT(C122,4)="Name"</formula>
    </cfRule>
  </conditionalFormatting>
  <conditionalFormatting sqref="C122">
    <cfRule type="expression" dxfId="1726" priority="151">
      <formula>LEFT(C122,4)&lt;&gt;"Name"</formula>
    </cfRule>
  </conditionalFormatting>
  <conditionalFormatting sqref="C125">
    <cfRule type="expression" dxfId="1725" priority="226">
      <formula>LEFT(C125,4)="Name"</formula>
    </cfRule>
  </conditionalFormatting>
  <conditionalFormatting sqref="C125">
    <cfRule type="expression" dxfId="1724" priority="149">
      <formula>LEFT(C125,4)&lt;&gt;"Name"</formula>
    </cfRule>
  </conditionalFormatting>
  <conditionalFormatting sqref="C128">
    <cfRule type="expression" dxfId="1723" priority="224">
      <formula>LEFT(C128,4)="Name"</formula>
    </cfRule>
  </conditionalFormatting>
  <conditionalFormatting sqref="C128">
    <cfRule type="expression" dxfId="1722" priority="147">
      <formula>LEFT(C128,4)&lt;&gt;"Name"</formula>
    </cfRule>
  </conditionalFormatting>
  <conditionalFormatting sqref="C131">
    <cfRule type="expression" dxfId="1721" priority="222">
      <formula>LEFT(C131,4)="Name"</formula>
    </cfRule>
  </conditionalFormatting>
  <conditionalFormatting sqref="C131">
    <cfRule type="expression" dxfId="1720" priority="145">
      <formula>LEFT(C131,4)&lt;&gt;"Name"</formula>
    </cfRule>
  </conditionalFormatting>
  <conditionalFormatting sqref="C134">
    <cfRule type="expression" dxfId="1719" priority="220">
      <formula>LEFT(C134,4)="Name"</formula>
    </cfRule>
  </conditionalFormatting>
  <conditionalFormatting sqref="C134">
    <cfRule type="expression" dxfId="1718" priority="143">
      <formula>LEFT(C134,4)&lt;&gt;"Name"</formula>
    </cfRule>
  </conditionalFormatting>
  <conditionalFormatting sqref="C137">
    <cfRule type="expression" dxfId="1717" priority="218">
      <formula>LEFT(C137,4)="Name"</formula>
    </cfRule>
  </conditionalFormatting>
  <conditionalFormatting sqref="C137">
    <cfRule type="expression" dxfId="1716" priority="141">
      <formula>LEFT(C137,4)&lt;&gt;"Name"</formula>
    </cfRule>
  </conditionalFormatting>
  <conditionalFormatting sqref="C140">
    <cfRule type="expression" dxfId="1715" priority="216">
      <formula>LEFT(C140,4)="Name"</formula>
    </cfRule>
  </conditionalFormatting>
  <conditionalFormatting sqref="C140">
    <cfRule type="expression" dxfId="1714" priority="139">
      <formula>LEFT(C140,4)&lt;&gt;"Name"</formula>
    </cfRule>
  </conditionalFormatting>
  <conditionalFormatting sqref="C143">
    <cfRule type="expression" dxfId="1713" priority="214">
      <formula>LEFT(C143,4)="Name"</formula>
    </cfRule>
  </conditionalFormatting>
  <conditionalFormatting sqref="C143">
    <cfRule type="expression" dxfId="1712" priority="137">
      <formula>LEFT(C143,4)&lt;&gt;"Name"</formula>
    </cfRule>
  </conditionalFormatting>
  <conditionalFormatting sqref="C146">
    <cfRule type="expression" dxfId="1711" priority="212">
      <formula>LEFT(C146,4)="Name"</formula>
    </cfRule>
  </conditionalFormatting>
  <conditionalFormatting sqref="C146">
    <cfRule type="expression" dxfId="1710" priority="135">
      <formula>LEFT(C146,4)&lt;&gt;"Name"</formula>
    </cfRule>
  </conditionalFormatting>
  <conditionalFormatting sqref="D18">
    <cfRule type="expression" dxfId="1709" priority="132">
      <formula>LEFT(D18,3)&lt;&gt;"Sei"</formula>
    </cfRule>
    <cfRule type="expression" dxfId="1708" priority="133">
      <formula>LEFT(D18,3)="Sei"</formula>
    </cfRule>
  </conditionalFormatting>
  <conditionalFormatting sqref="D21">
    <cfRule type="expression" dxfId="1707" priority="130">
      <formula>LEFT(D21,3)&lt;&gt;"Sei"</formula>
    </cfRule>
    <cfRule type="expression" dxfId="1706" priority="131">
      <formula>LEFT(D21,3)="Sei"</formula>
    </cfRule>
  </conditionalFormatting>
  <conditionalFormatting sqref="D24">
    <cfRule type="expression" dxfId="1705" priority="128">
      <formula>LEFT(D24,3)&lt;&gt;"Sei"</formula>
    </cfRule>
    <cfRule type="expression" dxfId="1704" priority="129">
      <formula>LEFT(D24,3)="Sei"</formula>
    </cfRule>
  </conditionalFormatting>
  <conditionalFormatting sqref="D27">
    <cfRule type="expression" dxfId="1703" priority="126">
      <formula>LEFT(D27,3)&lt;&gt;"Sei"</formula>
    </cfRule>
    <cfRule type="expression" dxfId="1702" priority="127">
      <formula>LEFT(D27,3)="Sei"</formula>
    </cfRule>
  </conditionalFormatting>
  <conditionalFormatting sqref="D30">
    <cfRule type="expression" dxfId="1701" priority="124">
      <formula>LEFT(D30,3)&lt;&gt;"Sei"</formula>
    </cfRule>
    <cfRule type="expression" dxfId="1700" priority="125">
      <formula>LEFT(D30,3)="Sei"</formula>
    </cfRule>
  </conditionalFormatting>
  <conditionalFormatting sqref="D33">
    <cfRule type="expression" dxfId="1699" priority="122">
      <formula>LEFT(D33,3)&lt;&gt;"Sei"</formula>
    </cfRule>
    <cfRule type="expression" dxfId="1698" priority="123">
      <formula>LEFT(D33,3)="Sei"</formula>
    </cfRule>
  </conditionalFormatting>
  <conditionalFormatting sqref="D36">
    <cfRule type="expression" dxfId="1697" priority="120">
      <formula>LEFT(D36,3)&lt;&gt;"Sei"</formula>
    </cfRule>
    <cfRule type="expression" dxfId="1696" priority="121">
      <formula>LEFT(D36,3)="Sei"</formula>
    </cfRule>
  </conditionalFormatting>
  <conditionalFormatting sqref="D39">
    <cfRule type="expression" dxfId="1695" priority="118">
      <formula>LEFT(D39,3)&lt;&gt;"Sei"</formula>
    </cfRule>
    <cfRule type="expression" dxfId="1694" priority="119">
      <formula>LEFT(D39,3)="Sei"</formula>
    </cfRule>
  </conditionalFormatting>
  <conditionalFormatting sqref="D42">
    <cfRule type="expression" dxfId="1693" priority="116">
      <formula>LEFT(D42,3)&lt;&gt;"Sei"</formula>
    </cfRule>
    <cfRule type="expression" dxfId="1692" priority="117">
      <formula>LEFT(D42,3)="Sei"</formula>
    </cfRule>
  </conditionalFormatting>
  <conditionalFormatting sqref="D50">
    <cfRule type="expression" dxfId="1691" priority="114">
      <formula>LEFT(D50,3)&lt;&gt;"Sei"</formula>
    </cfRule>
    <cfRule type="expression" dxfId="1690" priority="115">
      <formula>LEFT(D50,3)="Sei"</formula>
    </cfRule>
  </conditionalFormatting>
  <conditionalFormatting sqref="D53">
    <cfRule type="expression" dxfId="1689" priority="112">
      <formula>LEFT(D53,3)&lt;&gt;"Sei"</formula>
    </cfRule>
    <cfRule type="expression" dxfId="1688" priority="113">
      <formula>LEFT(D53,3)="Sei"</formula>
    </cfRule>
  </conditionalFormatting>
  <conditionalFormatting sqref="D56">
    <cfRule type="expression" dxfId="1687" priority="110">
      <formula>LEFT(D56,3)&lt;&gt;"Sei"</formula>
    </cfRule>
    <cfRule type="expression" dxfId="1686" priority="111">
      <formula>LEFT(D56,3)="Sei"</formula>
    </cfRule>
  </conditionalFormatting>
  <conditionalFormatting sqref="D59">
    <cfRule type="expression" dxfId="1685" priority="108">
      <formula>LEFT(D59,3)&lt;&gt;"Sei"</formula>
    </cfRule>
    <cfRule type="expression" dxfId="1684" priority="109">
      <formula>LEFT(D59,3)="Sei"</formula>
    </cfRule>
  </conditionalFormatting>
  <conditionalFormatting sqref="D62">
    <cfRule type="expression" dxfId="1683" priority="106">
      <formula>LEFT(D62,3)&lt;&gt;"Sei"</formula>
    </cfRule>
    <cfRule type="expression" dxfId="1682" priority="107">
      <formula>LEFT(D62,3)="Sei"</formula>
    </cfRule>
  </conditionalFormatting>
  <conditionalFormatting sqref="D65">
    <cfRule type="expression" dxfId="1681" priority="105">
      <formula>LEFT(D65,3)&lt;&gt;"Sei"</formula>
    </cfRule>
    <cfRule type="expression" dxfId="1680" priority="182">
      <formula>LEFT(D65,3)="Sei"</formula>
    </cfRule>
  </conditionalFormatting>
  <conditionalFormatting sqref="D68">
    <cfRule type="expression" dxfId="1679" priority="103">
      <formula>LEFT(D68,3)&lt;&gt;"Sei"</formula>
    </cfRule>
    <cfRule type="expression" dxfId="1678" priority="174">
      <formula>LEFT(D68,3)="Sei"</formula>
    </cfRule>
  </conditionalFormatting>
  <conditionalFormatting sqref="D71">
    <cfRule type="expression" dxfId="1677" priority="102">
      <formula>LEFT(D71,3)&lt;&gt;"Sei"</formula>
    </cfRule>
    <cfRule type="expression" dxfId="1676" priority="179">
      <formula>LEFT(D71,3)="Sei"</formula>
    </cfRule>
  </conditionalFormatting>
  <conditionalFormatting sqref="D74">
    <cfRule type="expression" dxfId="1675" priority="100">
      <formula>LEFT(D74,3)&lt;&gt;"Sei"</formula>
    </cfRule>
    <cfRule type="expression" dxfId="1674" priority="177">
      <formula>LEFT(D74,3)="Sei"</formula>
    </cfRule>
  </conditionalFormatting>
  <conditionalFormatting sqref="D77">
    <cfRule type="expression" dxfId="1673" priority="98">
      <formula>LEFT(D77,3)&lt;&gt;"Sei"</formula>
    </cfRule>
    <cfRule type="expression" dxfId="1672" priority="175">
      <formula>LEFT(D77,3)="Sei"</formula>
    </cfRule>
  </conditionalFormatting>
  <conditionalFormatting sqref="D85">
    <cfRule type="expression" dxfId="1671" priority="95">
      <formula>LEFT(D85,3)&lt;&gt;"Sei"</formula>
    </cfRule>
    <cfRule type="expression" dxfId="1670" priority="172">
      <formula>LEFT(D85,3)="Sei"</formula>
    </cfRule>
  </conditionalFormatting>
  <conditionalFormatting sqref="D88">
    <cfRule type="expression" dxfId="1669" priority="93">
      <formula>LEFT(D88,3)&lt;&gt;"Sei"</formula>
    </cfRule>
    <cfRule type="expression" dxfId="1668" priority="170">
      <formula>LEFT(D88,3)="Sei"</formula>
    </cfRule>
  </conditionalFormatting>
  <conditionalFormatting sqref="D91">
    <cfRule type="expression" dxfId="1667" priority="91">
      <formula>LEFT(D91,3)&lt;&gt;"Sei"</formula>
    </cfRule>
    <cfRule type="expression" dxfId="1666" priority="168">
      <formula>LEFT(D91,3)="Sei"</formula>
    </cfRule>
  </conditionalFormatting>
  <conditionalFormatting sqref="D94">
    <cfRule type="expression" dxfId="1665" priority="89">
      <formula>LEFT(D94,3)&lt;&gt;"Sei"</formula>
    </cfRule>
    <cfRule type="expression" dxfId="1664" priority="166">
      <formula>LEFT(D94,3)="Sei"</formula>
    </cfRule>
  </conditionalFormatting>
  <conditionalFormatting sqref="D97">
    <cfRule type="expression" dxfId="1663" priority="162">
      <formula>LEFT(D97,3)&lt;&gt;"Sei"</formula>
    </cfRule>
    <cfRule type="expression" dxfId="1662" priority="163">
      <formula>LEFT(D97,3)="Sei"</formula>
    </cfRule>
  </conditionalFormatting>
  <conditionalFormatting sqref="D100">
    <cfRule type="expression" dxfId="1661" priority="87">
      <formula>LEFT(D100,3)&lt;&gt;"Sei"</formula>
    </cfRule>
    <cfRule type="expression" dxfId="1660" priority="164">
      <formula>LEFT(D100,3)="Sei"</formula>
    </cfRule>
  </conditionalFormatting>
  <conditionalFormatting sqref="D103">
    <cfRule type="expression" dxfId="1659" priority="83">
      <formula>LEFT(D103,3)&lt;&gt;"Sei"</formula>
    </cfRule>
    <cfRule type="expression" dxfId="1658" priority="85">
      <formula>LEFT(D103,3)="Sei"</formula>
    </cfRule>
  </conditionalFormatting>
  <conditionalFormatting sqref="D106">
    <cfRule type="expression" dxfId="1657" priority="81">
      <formula>LEFT(D106,3)&lt;&gt;"Sei"</formula>
    </cfRule>
    <cfRule type="expression" dxfId="1656" priority="158">
      <formula>LEFT(D106,3)="Sei"</formula>
    </cfRule>
  </conditionalFormatting>
  <conditionalFormatting sqref="D109">
    <cfRule type="expression" dxfId="1655" priority="79">
      <formula>LEFT(D109,3)&lt;&gt;"Sei"</formula>
    </cfRule>
    <cfRule type="expression" dxfId="1654" priority="156">
      <formula>LEFT(D109,3)="Sei"</formula>
    </cfRule>
  </conditionalFormatting>
  <conditionalFormatting sqref="D112">
    <cfRule type="expression" dxfId="1653" priority="77">
      <formula>LEFT(D112,3)&lt;&gt;"Sei"</formula>
    </cfRule>
    <cfRule type="expression" dxfId="1652" priority="154">
      <formula>LEFT(D112,3)="Sei"</formula>
    </cfRule>
  </conditionalFormatting>
  <conditionalFormatting sqref="D120">
    <cfRule type="expression" dxfId="1651" priority="75">
      <formula>LEFT(D120,3)&lt;&gt;"Sei"</formula>
    </cfRule>
    <cfRule type="expression" dxfId="1650" priority="152">
      <formula>LEFT(D120,3)="Sei"</formula>
    </cfRule>
  </conditionalFormatting>
  <conditionalFormatting sqref="D123">
    <cfRule type="expression" dxfId="1649" priority="73">
      <formula>LEFT(D123,3)&lt;&gt;"Sei"</formula>
    </cfRule>
    <cfRule type="expression" dxfId="1648" priority="150">
      <formula>LEFT(D123,3)="Sei"</formula>
    </cfRule>
  </conditionalFormatting>
  <conditionalFormatting sqref="D126">
    <cfRule type="expression" dxfId="1647" priority="71">
      <formula>LEFT(D126,3)&lt;&gt;"Sei"</formula>
    </cfRule>
    <cfRule type="expression" dxfId="1646" priority="148">
      <formula>LEFT(D126,3)="Sei"</formula>
    </cfRule>
  </conditionalFormatting>
  <conditionalFormatting sqref="D129">
    <cfRule type="expression" dxfId="1645" priority="69">
      <formula>LEFT(D129,3)&lt;&gt;"Sei"</formula>
    </cfRule>
    <cfRule type="expression" dxfId="1644" priority="146">
      <formula>LEFT(D129,3)="Sei"</formula>
    </cfRule>
  </conditionalFormatting>
  <conditionalFormatting sqref="D132">
    <cfRule type="expression" dxfId="1643" priority="67">
      <formula>LEFT(D132,3)&lt;&gt;"Sei"</formula>
    </cfRule>
    <cfRule type="expression" dxfId="1642" priority="144">
      <formula>LEFT(D132,3)="Sei"</formula>
    </cfRule>
  </conditionalFormatting>
  <conditionalFormatting sqref="D135">
    <cfRule type="expression" dxfId="1641" priority="65">
      <formula>LEFT(D135,3)&lt;&gt;"Sei"</formula>
    </cfRule>
    <cfRule type="expression" dxfId="1640" priority="142">
      <formula>LEFT(D135,3)="Sei"</formula>
    </cfRule>
  </conditionalFormatting>
  <conditionalFormatting sqref="D138">
    <cfRule type="expression" dxfId="1639" priority="63">
      <formula>LEFT(D138,3)&lt;&gt;"Sei"</formula>
    </cfRule>
    <cfRule type="expression" dxfId="1638" priority="140">
      <formula>LEFT(D138,3)="Sei"</formula>
    </cfRule>
  </conditionalFormatting>
  <conditionalFormatting sqref="D141">
    <cfRule type="expression" dxfId="1637" priority="61">
      <formula>LEFT(D141,3)&lt;&gt;"Sei"</formula>
    </cfRule>
    <cfRule type="expression" dxfId="1636" priority="138">
      <formula>LEFT(D141,3)="Sei"</formula>
    </cfRule>
  </conditionalFormatting>
  <conditionalFormatting sqref="D144">
    <cfRule type="expression" dxfId="1635" priority="59">
      <formula>LEFT(D144,3)&lt;&gt;"Sei"</formula>
    </cfRule>
    <cfRule type="expression" dxfId="1634" priority="136">
      <formula>LEFT(D144,3)="Sei"</formula>
    </cfRule>
  </conditionalFormatting>
  <conditionalFormatting sqref="D147">
    <cfRule type="expression" dxfId="1633" priority="57">
      <formula>LEFT(D147,3)&lt;&gt;"Sei"</formula>
    </cfRule>
    <cfRule type="expression" dxfId="1632" priority="134">
      <formula>LEFT(D147,3)="Sei"</formula>
    </cfRule>
  </conditionalFormatting>
  <conditionalFormatting sqref="E16">
    <cfRule type="expression" dxfId="1631" priority="40">
      <formula>LEFT(E16,3)="Bsp"</formula>
    </cfRule>
  </conditionalFormatting>
  <conditionalFormatting sqref="E19">
    <cfRule type="expression" dxfId="1630" priority="39">
      <formula>LEFT(E19,3)="Bsp"</formula>
    </cfRule>
  </conditionalFormatting>
  <conditionalFormatting sqref="E22">
    <cfRule type="expression" dxfId="1629" priority="38">
      <formula>LEFT(E22,3)="Bsp"</formula>
    </cfRule>
  </conditionalFormatting>
  <conditionalFormatting sqref="E25">
    <cfRule type="expression" dxfId="1628" priority="37">
      <formula>LEFT(E25,3)="Bsp"</formula>
    </cfRule>
  </conditionalFormatting>
  <conditionalFormatting sqref="E28">
    <cfRule type="expression" dxfId="1627" priority="36">
      <formula>LEFT(E28,3)="Bsp"</formula>
    </cfRule>
  </conditionalFormatting>
  <conditionalFormatting sqref="E31">
    <cfRule type="expression" dxfId="1626" priority="35">
      <formula>LEFT(E31,3)="Bsp"</formula>
    </cfRule>
  </conditionalFormatting>
  <conditionalFormatting sqref="E34">
    <cfRule type="expression" dxfId="1625" priority="34">
      <formula>LEFT(E34,3)="Bsp"</formula>
    </cfRule>
  </conditionalFormatting>
  <conditionalFormatting sqref="E37">
    <cfRule type="expression" dxfId="1624" priority="33">
      <formula>LEFT(E37,3)="Bsp"</formula>
    </cfRule>
  </conditionalFormatting>
  <conditionalFormatting sqref="E40">
    <cfRule type="expression" dxfId="1623" priority="32">
      <formula>LEFT(E40,3)="Bsp"</formula>
    </cfRule>
  </conditionalFormatting>
  <conditionalFormatting sqref="E48">
    <cfRule type="expression" dxfId="1622" priority="31">
      <formula>LEFT(E48,3)="Bsp"</formula>
    </cfRule>
  </conditionalFormatting>
  <conditionalFormatting sqref="E51">
    <cfRule type="expression" dxfId="1621" priority="30">
      <formula>LEFT(E51,3)="Bsp"</formula>
    </cfRule>
  </conditionalFormatting>
  <conditionalFormatting sqref="E54">
    <cfRule type="expression" dxfId="1620" priority="29">
      <formula>LEFT(E54,3)="Bsp"</formula>
    </cfRule>
  </conditionalFormatting>
  <conditionalFormatting sqref="E57">
    <cfRule type="expression" dxfId="1619" priority="28">
      <formula>LEFT(E57,3)="Bsp"</formula>
    </cfRule>
  </conditionalFormatting>
  <conditionalFormatting sqref="E60">
    <cfRule type="expression" dxfId="1618" priority="27">
      <formula>LEFT(E60,3)="Bsp"</formula>
    </cfRule>
  </conditionalFormatting>
  <conditionalFormatting sqref="E63">
    <cfRule type="expression" dxfId="1617" priority="104">
      <formula>LEFT(E63,3)="Bsp"</formula>
    </cfRule>
  </conditionalFormatting>
  <conditionalFormatting sqref="E66">
    <cfRule type="expression" dxfId="1616" priority="25">
      <formula>LEFT(E66,3)="Bsp"</formula>
    </cfRule>
  </conditionalFormatting>
  <conditionalFormatting sqref="E69">
    <cfRule type="expression" dxfId="1615" priority="24">
      <formula>LEFT(E69,3)="Bsp"</formula>
    </cfRule>
  </conditionalFormatting>
  <conditionalFormatting sqref="E72">
    <cfRule type="expression" dxfId="1614" priority="23">
      <formula>LEFT(E72,3)="Bsp"</formula>
    </cfRule>
  </conditionalFormatting>
  <conditionalFormatting sqref="E75">
    <cfRule type="expression" dxfId="1613" priority="22">
      <formula>LEFT(E75,3)="Bsp"</formula>
    </cfRule>
  </conditionalFormatting>
  <conditionalFormatting sqref="E83">
    <cfRule type="expression" dxfId="1612" priority="21">
      <formula>LEFT(E83,3)="Bsp"</formula>
    </cfRule>
  </conditionalFormatting>
  <conditionalFormatting sqref="E86">
    <cfRule type="expression" dxfId="1611" priority="20">
      <formula>LEFT(E86,3)="Bsp"</formula>
    </cfRule>
  </conditionalFormatting>
  <conditionalFormatting sqref="E89">
    <cfRule type="expression" dxfId="1610" priority="19">
      <formula>LEFT(E89,3)="Bsp"</formula>
    </cfRule>
  </conditionalFormatting>
  <conditionalFormatting sqref="E92">
    <cfRule type="expression" dxfId="1609" priority="18">
      <formula>LEFT(E92,3)="Bsp"</formula>
    </cfRule>
  </conditionalFormatting>
  <conditionalFormatting sqref="E95">
    <cfRule type="expression" dxfId="1608" priority="17">
      <formula>LEFT(E95,3)="Bsp"</formula>
    </cfRule>
  </conditionalFormatting>
  <conditionalFormatting sqref="E98">
    <cfRule type="expression" dxfId="1607" priority="16">
      <formula>LEFT(E98,3)="Bsp"</formula>
    </cfRule>
  </conditionalFormatting>
  <conditionalFormatting sqref="E101">
    <cfRule type="expression" dxfId="1606" priority="15">
      <formula>LEFT(E101,3)="Bsp"</formula>
    </cfRule>
  </conditionalFormatting>
  <conditionalFormatting sqref="E104">
    <cfRule type="expression" dxfId="1605" priority="14">
      <formula>LEFT(E104,3)="Bsp"</formula>
    </cfRule>
  </conditionalFormatting>
  <conditionalFormatting sqref="E107">
    <cfRule type="expression" dxfId="1604" priority="13">
      <formula>LEFT(E107,3)="Bsp"</formula>
    </cfRule>
  </conditionalFormatting>
  <conditionalFormatting sqref="E110">
    <cfRule type="expression" dxfId="1603" priority="12">
      <formula>LEFT(E110,3)="Bsp"</formula>
    </cfRule>
  </conditionalFormatting>
  <conditionalFormatting sqref="E118">
    <cfRule type="expression" dxfId="1602" priority="11">
      <formula>LEFT(E118,3)="Bsp"</formula>
    </cfRule>
  </conditionalFormatting>
  <conditionalFormatting sqref="E121">
    <cfRule type="expression" dxfId="1601" priority="10">
      <formula>LEFT(E121,3)="Bsp"</formula>
    </cfRule>
  </conditionalFormatting>
  <conditionalFormatting sqref="E124">
    <cfRule type="expression" dxfId="1600" priority="9">
      <formula>LEFT(E124,3)="Bsp"</formula>
    </cfRule>
  </conditionalFormatting>
  <conditionalFormatting sqref="E127">
    <cfRule type="expression" dxfId="1599" priority="8">
      <formula>LEFT(E127,3)="Bsp"</formula>
    </cfRule>
  </conditionalFormatting>
  <conditionalFormatting sqref="E130">
    <cfRule type="expression" dxfId="1598" priority="7">
      <formula>LEFT(E130,3)="Bsp"</formula>
    </cfRule>
  </conditionalFormatting>
  <conditionalFormatting sqref="E133">
    <cfRule type="expression" dxfId="1597" priority="6">
      <formula>LEFT(E133,3)="Bsp"</formula>
    </cfRule>
  </conditionalFormatting>
  <conditionalFormatting sqref="E136">
    <cfRule type="expression" dxfId="1596" priority="5">
      <formula>LEFT(E136,3)="Bsp"</formula>
    </cfRule>
  </conditionalFormatting>
  <conditionalFormatting sqref="E139">
    <cfRule type="expression" dxfId="1595" priority="4">
      <formula>LEFT(E139,3)="Bsp"</formula>
    </cfRule>
  </conditionalFormatting>
  <conditionalFormatting sqref="E142">
    <cfRule type="expression" dxfId="1594" priority="3">
      <formula>LEFT(E142,3)="Bsp"</formula>
    </cfRule>
  </conditionalFormatting>
  <conditionalFormatting sqref="E145">
    <cfRule type="expression" dxfId="1593" priority="2">
      <formula>LEFT(E145,3)="Bsp"</formula>
    </cfRule>
  </conditionalFormatting>
  <dataValidations count="2">
    <dataValidation allowBlank="1" showInputMessage="1" showErrorMessage="1" prompt="Bitte planen Sie die entsprechende Arbeitszeit dafür im Arbeitsplan ein." sqref="C8:M8"/>
    <dataValidation allowBlank="1" showInputMessage="1" showErrorMessage="1" promptTitle="Hinweis:" prompt="Wenn durch die Maßnahme eine messbare Treibhausgaseinsparung zu erwarten ist, ist diese hier einzutragen." sqref="G13:G42 G48:G77 G83:G112 G118:G147"/>
  </dataValidations>
  <hyperlinks>
    <hyperlink ref="C8:M8" r:id="rId2" display="http://www.klimaschutz.de/de/service/mentoring"/>
  </hyperlinks>
  <printOptions horizontalCentered="1"/>
  <pageMargins left="0" right="0" top="0" bottom="0" header="0" footer="0"/>
  <pageSetup paperSize="9" scale="73" orientation="landscape" r:id="rId3"/>
  <rowBreaks count="3" manualBreakCount="3">
    <brk id="44" min="1" max="12" man="1"/>
    <brk id="79" min="1" max="12" man="1"/>
    <brk id="114" min="1" max="12" man="1"/>
  </rowBreaks>
  <drawing r:id="rId4"/>
  <legacyDrawing r:id="rId5"/>
  <mc:AlternateContent xmlns:mc="http://schemas.openxmlformats.org/markup-compatibility/2006">
    <mc:Choice Requires="x14">
      <controls>
        <mc:AlternateContent xmlns:mc="http://schemas.openxmlformats.org/markup-compatibility/2006">
          <mc:Choice Requires="x14">
            <control shapeId="43010" r:id="rId6" name="Check Box 2">
              <controlPr defaultSize="0" autoFill="0" autoLine="0" autoPict="0">
                <anchor moveWithCells="1">
                  <from>
                    <xdr:col>2</xdr:col>
                    <xdr:colOff>123825</xdr:colOff>
                    <xdr:row>7</xdr:row>
                    <xdr:rowOff>76200</xdr:rowOff>
                  </from>
                  <to>
                    <xdr:col>2</xdr:col>
                    <xdr:colOff>419100</xdr:colOff>
                    <xdr:row>7</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35" id="{B52CB988-2770-4DCC-9909-22892C6455B3}">
            <xm:f>Basisdaten!#REF!="Nein"</xm:f>
            <x14:dxf>
              <border>
                <left/>
                <right/>
                <top/>
                <bottom/>
                <vertical/>
                <horizontal/>
              </border>
            </x14:dxf>
          </x14:cfRule>
          <x14:cfRule type="expression" priority="4536" id="{8DCABCE6-BA37-4BBA-AA4B-DA855B0342AE}">
            <xm:f>Basisdaten!#REF!="Nein"</xm:f>
            <x14:dxf>
              <font>
                <color theme="0"/>
              </font>
              <fill>
                <patternFill>
                  <bgColor theme="0"/>
                </patternFill>
              </fill>
              <border>
                <vertical/>
                <horizontal/>
              </border>
            </x14:dxf>
          </x14:cfRule>
          <xm:sqref>C80:M80 C115:M115</xm:sqref>
        </x14:conditionalFormatting>
        <x14:conditionalFormatting xmlns:xm="http://schemas.microsoft.com/office/excel/2006/main">
          <x14:cfRule type="expression" priority="2501" id="{CF34D60F-B705-4AC0-9007-0CF02DB38ED8}">
            <xm:f>menu!A164=TRUE</xm:f>
            <x14:dxf>
              <fill>
                <patternFill>
                  <bgColor rgb="FFEBF1DE"/>
                </patternFill>
              </fill>
            </x14:dxf>
          </x14:cfRule>
          <xm:sqref>C8:D8</xm:sqref>
        </x14:conditionalFormatting>
        <x14:conditionalFormatting xmlns:xm="http://schemas.microsoft.com/office/excel/2006/main">
          <x14:cfRule type="expression" priority="1" id="{C670884D-AB44-4760-8826-0AE528AE77C3}">
            <xm:f>menu!$B$278&lt;16</xm:f>
            <x14:dxf>
              <font>
                <color theme="0"/>
              </font>
              <fill>
                <patternFill patternType="solid">
                  <fgColor theme="0"/>
                  <bgColor theme="0"/>
                </patternFill>
              </fill>
              <border>
                <left/>
                <right/>
                <top/>
                <bottom/>
                <vertical/>
                <horizontal/>
              </border>
            </x14:dxf>
          </x14:cfRule>
          <xm:sqref>C63:M65</xm:sqref>
        </x14:conditionalFormatting>
        <x14:conditionalFormatting xmlns:xm="http://schemas.microsoft.com/office/excel/2006/main">
          <x14:cfRule type="expression" priority="94" id="{59D6BE36-D5F6-4A3D-B698-47A087C41D12}">
            <xm:f>menu!$B$278&lt;17</xm:f>
            <x14:dxf>
              <font>
                <color theme="0"/>
              </font>
              <fill>
                <patternFill>
                  <fgColor theme="0"/>
                  <bgColor theme="0"/>
                </patternFill>
              </fill>
              <border>
                <left/>
                <right/>
                <top/>
                <bottom/>
                <vertical/>
                <horizontal/>
              </border>
            </x14:dxf>
          </x14:cfRule>
          <xm:sqref>C66:M68</xm:sqref>
        </x14:conditionalFormatting>
        <x14:conditionalFormatting xmlns:xm="http://schemas.microsoft.com/office/excel/2006/main">
          <x14:cfRule type="expression" priority="99" id="{130D4C73-3DE7-4B4A-9CC2-1F9A9779EAE3}">
            <xm:f>menu!$B$278&lt;18</xm:f>
            <x14:dxf>
              <font>
                <color theme="0"/>
              </font>
              <fill>
                <patternFill>
                  <fgColor theme="0"/>
                  <bgColor theme="0"/>
                </patternFill>
              </fill>
              <border>
                <left/>
                <right/>
                <top/>
                <bottom/>
                <vertical/>
                <horizontal/>
              </border>
            </x14:dxf>
          </x14:cfRule>
          <xm:sqref>C69:M71</xm:sqref>
        </x14:conditionalFormatting>
        <x14:conditionalFormatting xmlns:xm="http://schemas.microsoft.com/office/excel/2006/main">
          <x14:cfRule type="expression" priority="97" id="{6C608B4E-E622-4361-92A0-DF8A3F446A4A}">
            <xm:f>menu!$B$278&lt;19</xm:f>
            <x14:dxf>
              <font>
                <color theme="0"/>
              </font>
              <fill>
                <patternFill>
                  <fgColor theme="0"/>
                  <bgColor theme="0"/>
                </patternFill>
              </fill>
              <border>
                <left/>
                <right/>
                <top/>
                <bottom/>
                <vertical/>
                <horizontal/>
              </border>
            </x14:dxf>
          </x14:cfRule>
          <xm:sqref>C72:M74</xm:sqref>
        </x14:conditionalFormatting>
        <x14:conditionalFormatting xmlns:xm="http://schemas.microsoft.com/office/excel/2006/main">
          <x14:cfRule type="expression" priority="96" id="{45414D85-499A-431B-AAE1-6E5BC716C8E6}">
            <xm:f>menu!$B$278&lt;20</xm:f>
            <x14:dxf>
              <font>
                <color theme="0"/>
              </font>
              <fill>
                <patternFill>
                  <fgColor theme="0"/>
                  <bgColor theme="0"/>
                </patternFill>
              </fill>
              <border>
                <left/>
                <right/>
                <top/>
                <bottom/>
                <vertical/>
                <horizontal/>
              </border>
            </x14:dxf>
          </x14:cfRule>
          <xm:sqref>C75:M77</xm:sqref>
        </x14:conditionalFormatting>
        <x14:conditionalFormatting xmlns:xm="http://schemas.microsoft.com/office/excel/2006/main">
          <x14:cfRule type="expression" priority="90" id="{9969AB3B-2F1B-460D-A5F5-53DD8CD70238}">
            <xm:f>menu!$B$278&lt;22</xm:f>
            <x14:dxf>
              <font>
                <color theme="0"/>
              </font>
              <fill>
                <patternFill>
                  <fgColor theme="0"/>
                  <bgColor theme="0"/>
                </patternFill>
              </fill>
              <border>
                <left/>
                <right/>
                <top/>
                <bottom/>
                <vertical/>
                <horizontal/>
              </border>
            </x14:dxf>
          </x14:cfRule>
          <xm:sqref>C86:M88</xm:sqref>
        </x14:conditionalFormatting>
        <x14:conditionalFormatting xmlns:xm="http://schemas.microsoft.com/office/excel/2006/main">
          <x14:cfRule type="expression" priority="2247" id="{686548DF-9EB4-4AA7-A08E-CF7BBDA751CF}">
            <xm:f>Basisdaten!#REF!="Nein"</xm:f>
            <x14:dxf>
              <font>
                <color theme="0"/>
              </font>
              <fill>
                <patternFill>
                  <bgColor theme="0"/>
                </patternFill>
              </fill>
              <border>
                <vertical/>
                <horizontal/>
              </border>
            </x14:dxf>
          </x14:cfRule>
          <x14:cfRule type="expression" priority="2282" id="{3C5B1D98-83F7-472C-A9FA-9088069C4B36}">
            <xm:f>Basisdaten!#REF!="Nein"</xm:f>
            <x14:dxf>
              <border>
                <left/>
                <right/>
                <top/>
                <bottom/>
                <vertical/>
                <horizontal/>
              </border>
            </x14:dxf>
          </x14:cfRule>
          <xm:sqref>C89:D89 H89:J89 L89:M89</xm:sqref>
        </x14:conditionalFormatting>
        <x14:conditionalFormatting xmlns:xm="http://schemas.microsoft.com/office/excel/2006/main">
          <x14:cfRule type="expression" priority="88" id="{0F73CC45-7A0B-4948-B353-6643CE2F145D}">
            <xm:f>menu!$B$278&lt;23</xm:f>
            <x14:dxf>
              <font>
                <color theme="0"/>
              </font>
              <fill>
                <patternFill>
                  <fgColor theme="0"/>
                  <bgColor theme="0"/>
                </patternFill>
              </fill>
              <border>
                <left/>
                <right/>
                <top/>
                <bottom/>
                <vertical/>
                <horizontal/>
              </border>
            </x14:dxf>
          </x14:cfRule>
          <xm:sqref>C89:M91</xm:sqref>
        </x14:conditionalFormatting>
        <x14:conditionalFormatting xmlns:xm="http://schemas.microsoft.com/office/excel/2006/main">
          <x14:cfRule type="expression" priority="2211" id="{E49E41A2-7E0C-425B-AD76-B4E0D868FC57}">
            <xm:f>Basisdaten!#REF!="Nein"</xm:f>
            <x14:dxf>
              <font>
                <color theme="0"/>
              </font>
              <fill>
                <patternFill>
                  <bgColor theme="0"/>
                </patternFill>
              </fill>
              <border>
                <vertical/>
                <horizontal/>
              </border>
            </x14:dxf>
          </x14:cfRule>
          <x14:cfRule type="expression" priority="2246" id="{FA9E9208-B40F-411A-BFC7-2A88EA6A42BF}">
            <xm:f>Basisdaten!#REF!="Nein"</xm:f>
            <x14:dxf>
              <border>
                <left/>
                <right/>
                <top/>
                <bottom/>
                <vertical/>
                <horizontal/>
              </border>
            </x14:dxf>
          </x14:cfRule>
          <xm:sqref>C92:D92 H92:J92 L92:M92</xm:sqref>
        </x14:conditionalFormatting>
        <x14:conditionalFormatting xmlns:xm="http://schemas.microsoft.com/office/excel/2006/main">
          <x14:cfRule type="expression" priority="86" id="{4B2248EF-7521-470E-B079-67F768AA5D95}">
            <xm:f>menu!$B$278&lt;24</xm:f>
            <x14:dxf>
              <font>
                <color theme="0"/>
              </font>
              <fill>
                <patternFill>
                  <fgColor theme="0"/>
                  <bgColor theme="0"/>
                </patternFill>
              </fill>
              <border>
                <left/>
                <right/>
                <top/>
                <bottom/>
                <vertical/>
                <horizontal/>
              </border>
            </x14:dxf>
          </x14:cfRule>
          <xm:sqref>C92:M94</xm:sqref>
        </x14:conditionalFormatting>
        <x14:conditionalFormatting xmlns:xm="http://schemas.microsoft.com/office/excel/2006/main">
          <x14:cfRule type="expression" priority="2176" id="{C474F0A3-9862-488C-90E3-E2EE8E39895C}">
            <xm:f>Basisdaten!#REF!="Nein"</xm:f>
            <x14:dxf>
              <font>
                <color theme="0"/>
              </font>
              <fill>
                <patternFill>
                  <bgColor theme="0"/>
                </patternFill>
              </fill>
              <border>
                <vertical/>
                <horizontal/>
              </border>
            </x14:dxf>
          </x14:cfRule>
          <x14:cfRule type="expression" priority="2210" id="{118EEF32-8EB2-4268-A3D1-005A72D96732}">
            <xm:f>Basisdaten!#REF!="Nein"</xm:f>
            <x14:dxf>
              <border>
                <left/>
                <right/>
                <top/>
                <bottom/>
                <vertical/>
                <horizontal/>
              </border>
            </x14:dxf>
          </x14:cfRule>
          <xm:sqref>C95:D95 H95:J95 L95:M95</xm:sqref>
        </x14:conditionalFormatting>
        <x14:conditionalFormatting xmlns:xm="http://schemas.microsoft.com/office/excel/2006/main">
          <x14:cfRule type="expression" priority="82" id="{FEB7361B-CA9A-48FD-9179-79A26F8C8665}">
            <xm:f>menu!$B$278&lt;25</xm:f>
            <x14:dxf>
              <font>
                <color theme="0"/>
              </font>
              <fill>
                <patternFill>
                  <fgColor theme="0"/>
                  <bgColor theme="0"/>
                </patternFill>
              </fill>
              <border>
                <left/>
                <right/>
                <top/>
                <bottom/>
                <vertical/>
                <horizontal/>
              </border>
            </x14:dxf>
          </x14:cfRule>
          <xm:sqref>C95:M97</xm:sqref>
        </x14:conditionalFormatting>
        <x14:conditionalFormatting xmlns:xm="http://schemas.microsoft.com/office/excel/2006/main">
          <x14:cfRule type="expression" priority="2140" id="{6957DDE7-C597-4B46-972F-03BB003AE198}">
            <xm:f>Basisdaten!#REF!="Nein"</xm:f>
            <x14:dxf>
              <font>
                <color theme="0"/>
              </font>
              <fill>
                <patternFill>
                  <bgColor theme="0"/>
                </patternFill>
              </fill>
              <border>
                <vertical/>
                <horizontal/>
              </border>
            </x14:dxf>
          </x14:cfRule>
          <x14:cfRule type="expression" priority="2175" id="{21889E6A-5B5B-4C17-B97F-2C7D9663C290}">
            <xm:f>Basisdaten!#REF!="Nein"</xm:f>
            <x14:dxf>
              <border>
                <left/>
                <right/>
                <top/>
                <bottom/>
                <vertical/>
                <horizontal/>
              </border>
            </x14:dxf>
          </x14:cfRule>
          <xm:sqref>C98:D98 H98:J98 L98:M98</xm:sqref>
        </x14:conditionalFormatting>
        <x14:conditionalFormatting xmlns:xm="http://schemas.microsoft.com/office/excel/2006/main">
          <x14:cfRule type="expression" priority="84" id="{230B07B7-58F0-4FF4-9C32-F2843247C6E6}">
            <xm:f>menu!$B$278&lt;26</xm:f>
            <x14:dxf>
              <font>
                <color theme="0"/>
              </font>
              <fill>
                <patternFill>
                  <fgColor theme="0"/>
                  <bgColor theme="0"/>
                </patternFill>
              </fill>
              <border>
                <left/>
                <right/>
                <top/>
                <bottom/>
                <vertical/>
                <horizontal/>
              </border>
            </x14:dxf>
          </x14:cfRule>
          <xm:sqref>C98:M100</xm:sqref>
        </x14:conditionalFormatting>
        <x14:conditionalFormatting xmlns:xm="http://schemas.microsoft.com/office/excel/2006/main">
          <x14:cfRule type="expression" priority="2103" id="{66D1EAA9-5E9C-4CFF-8ECD-E2F70F10C28C}">
            <xm:f>Basisdaten!#REF!="Nein"</xm:f>
            <x14:dxf>
              <font>
                <color theme="0"/>
              </font>
              <fill>
                <patternFill>
                  <bgColor theme="0"/>
                </patternFill>
              </fill>
              <border>
                <vertical/>
                <horizontal/>
              </border>
            </x14:dxf>
          </x14:cfRule>
          <x14:cfRule type="expression" priority="2139" id="{36422241-D9F7-4504-B9D7-83314C73E86D}">
            <xm:f>Basisdaten!#REF!="Nein"</xm:f>
            <x14:dxf>
              <border>
                <left/>
                <right/>
                <top/>
                <bottom/>
                <vertical/>
                <horizontal/>
              </border>
            </x14:dxf>
          </x14:cfRule>
          <xm:sqref>C101:D101 H101:J101 L101:M101</xm:sqref>
        </x14:conditionalFormatting>
        <x14:conditionalFormatting xmlns:xm="http://schemas.microsoft.com/office/excel/2006/main">
          <x14:cfRule type="expression" priority="80" id="{32506086-22BE-4F5F-8397-43E27BE86C50}">
            <xm:f>menu!$B$278&lt;27</xm:f>
            <x14:dxf>
              <font>
                <color theme="0"/>
              </font>
              <fill>
                <patternFill>
                  <fgColor theme="0"/>
                  <bgColor theme="0"/>
                </patternFill>
              </fill>
              <border>
                <left/>
                <right/>
                <top/>
                <bottom/>
                <vertical/>
                <horizontal/>
              </border>
            </x14:dxf>
          </x14:cfRule>
          <xm:sqref>C101:M103</xm:sqref>
        </x14:conditionalFormatting>
        <x14:conditionalFormatting xmlns:xm="http://schemas.microsoft.com/office/excel/2006/main">
          <x14:cfRule type="expression" priority="2067" id="{22F8749E-1B75-4F6F-84B4-BD7E3A50CF7C}">
            <xm:f>Basisdaten!#REF!="Nein"</xm:f>
            <x14:dxf>
              <font>
                <color theme="0"/>
              </font>
              <fill>
                <patternFill>
                  <bgColor theme="0"/>
                </patternFill>
              </fill>
              <border>
                <vertical/>
                <horizontal/>
              </border>
            </x14:dxf>
          </x14:cfRule>
          <x14:cfRule type="expression" priority="2102" id="{12903A31-688C-4E52-AA4C-3D3808BFA7F2}">
            <xm:f>Basisdaten!#REF!="Nein"</xm:f>
            <x14:dxf>
              <border>
                <left/>
                <right/>
                <top/>
                <bottom/>
                <vertical/>
                <horizontal/>
              </border>
            </x14:dxf>
          </x14:cfRule>
          <xm:sqref>C104:D104 H104:J104 L104:M104</xm:sqref>
        </x14:conditionalFormatting>
        <x14:conditionalFormatting xmlns:xm="http://schemas.microsoft.com/office/excel/2006/main">
          <x14:cfRule type="expression" priority="78" id="{06CB077F-9108-48CB-ADC7-514D6F259DBD}">
            <xm:f>menu!$B$278&lt;28</xm:f>
            <x14:dxf>
              <font>
                <color theme="0"/>
              </font>
              <fill>
                <patternFill>
                  <fgColor theme="0"/>
                  <bgColor theme="0"/>
                </patternFill>
              </fill>
              <border>
                <left/>
                <right/>
                <top/>
                <bottom/>
                <vertical/>
                <horizontal/>
              </border>
            </x14:dxf>
          </x14:cfRule>
          <xm:sqref>C104:M106</xm:sqref>
        </x14:conditionalFormatting>
        <x14:conditionalFormatting xmlns:xm="http://schemas.microsoft.com/office/excel/2006/main">
          <x14:cfRule type="expression" priority="2031" id="{5CCC6176-9EB1-4438-B22C-6DF68A233095}">
            <xm:f>Basisdaten!#REF!="Nein"</xm:f>
            <x14:dxf>
              <font>
                <color theme="0"/>
              </font>
              <fill>
                <patternFill>
                  <bgColor theme="0"/>
                </patternFill>
              </fill>
              <border>
                <vertical/>
                <horizontal/>
              </border>
            </x14:dxf>
          </x14:cfRule>
          <x14:cfRule type="expression" priority="2066" id="{5CA91259-442D-4ABD-91E0-48063828A251}">
            <xm:f>Basisdaten!#REF!="Nein"</xm:f>
            <x14:dxf>
              <border>
                <left/>
                <right/>
                <top/>
                <bottom/>
                <vertical/>
                <horizontal/>
              </border>
            </x14:dxf>
          </x14:cfRule>
          <xm:sqref>C107:D107 H107:J107 L107:M107</xm:sqref>
        </x14:conditionalFormatting>
        <x14:conditionalFormatting xmlns:xm="http://schemas.microsoft.com/office/excel/2006/main">
          <x14:cfRule type="expression" priority="76" id="{2207FF61-1AB0-417F-ADEF-DAB6213F410D}">
            <xm:f>menu!$B$278&lt;29</xm:f>
            <x14:dxf>
              <font>
                <color theme="0"/>
              </font>
              <fill>
                <patternFill>
                  <fgColor theme="0"/>
                  <bgColor theme="0"/>
                </patternFill>
              </fill>
              <border>
                <left/>
                <right/>
                <top/>
                <bottom/>
                <vertical/>
                <horizontal/>
              </border>
            </x14:dxf>
          </x14:cfRule>
          <xm:sqref>C107:M109</xm:sqref>
        </x14:conditionalFormatting>
        <x14:conditionalFormatting xmlns:xm="http://schemas.microsoft.com/office/excel/2006/main">
          <x14:cfRule type="expression" priority="1959" id="{1A802E9C-DD1E-480C-A01F-71AAC80D8D88}">
            <xm:f>Basisdaten!#REF!="Nein"</xm:f>
            <x14:dxf>
              <font>
                <color theme="0"/>
              </font>
              <fill>
                <patternFill>
                  <bgColor theme="0"/>
                </patternFill>
              </fill>
              <border>
                <vertical/>
                <horizontal/>
              </border>
            </x14:dxf>
          </x14:cfRule>
          <x14:cfRule type="expression" priority="2030" id="{DCE265AB-31A0-4A61-B10A-AB96B15E631F}">
            <xm:f>Basisdaten!#REF!="Nein"</xm:f>
            <x14:dxf>
              <border>
                <left/>
                <right/>
                <top/>
                <bottom/>
                <vertical/>
                <horizontal/>
              </border>
            </x14:dxf>
          </x14:cfRule>
          <xm:sqref>C110:D110 H110:J110 L110:M110</xm:sqref>
        </x14:conditionalFormatting>
        <x14:conditionalFormatting xmlns:xm="http://schemas.microsoft.com/office/excel/2006/main">
          <x14:cfRule type="expression" priority="74" id="{8CCCDDB3-2ED9-4BA0-82D4-C8659C08C9A7}">
            <xm:f>menu!$B$278&lt;30</xm:f>
            <x14:dxf>
              <font>
                <color theme="0"/>
              </font>
              <fill>
                <patternFill>
                  <fgColor theme="0"/>
                  <bgColor theme="0"/>
                </patternFill>
              </fill>
              <border>
                <left/>
                <right/>
                <top/>
                <bottom/>
                <vertical/>
                <horizontal/>
              </border>
            </x14:dxf>
          </x14:cfRule>
          <xm:sqref>C110:M112</xm:sqref>
        </x14:conditionalFormatting>
        <x14:conditionalFormatting xmlns:xm="http://schemas.microsoft.com/office/excel/2006/main">
          <x14:cfRule type="expression" priority="1923" id="{F94E48DB-43AB-4DB9-9D83-24569F09357C}">
            <xm:f>Basisdaten!#REF!="Nein"</xm:f>
            <x14:dxf>
              <font>
                <color theme="0"/>
              </font>
              <fill>
                <patternFill>
                  <bgColor theme="0"/>
                </patternFill>
              </fill>
              <border>
                <vertical/>
                <horizontal/>
              </border>
            </x14:dxf>
          </x14:cfRule>
          <x14:cfRule type="expression" priority="1958" id="{0F747D89-8BF5-4A9D-9D2E-68C08D7884FC}">
            <xm:f>Basisdaten!#REF!="Nein"</xm:f>
            <x14:dxf>
              <border>
                <left/>
                <right/>
                <top/>
                <bottom/>
                <vertical/>
                <horizontal/>
              </border>
            </x14:dxf>
          </x14:cfRule>
          <xm:sqref>C121:D121 H121:J121 L121:M121</xm:sqref>
        </x14:conditionalFormatting>
        <x14:conditionalFormatting xmlns:xm="http://schemas.microsoft.com/office/excel/2006/main">
          <x14:cfRule type="expression" priority="70" id="{764460D1-9C1B-4A55-A7D4-8EEC531D134F}">
            <xm:f>menu!$B$278&lt;32</xm:f>
            <x14:dxf>
              <font>
                <color theme="0"/>
              </font>
              <fill>
                <patternFill>
                  <fgColor theme="0"/>
                  <bgColor theme="0"/>
                </patternFill>
              </fill>
              <border>
                <left/>
                <right/>
                <top/>
                <bottom/>
                <vertical/>
                <horizontal/>
              </border>
            </x14:dxf>
          </x14:cfRule>
          <xm:sqref>C121:M123</xm:sqref>
        </x14:conditionalFormatting>
        <x14:conditionalFormatting xmlns:xm="http://schemas.microsoft.com/office/excel/2006/main">
          <x14:cfRule type="expression" priority="68" id="{D1355CD5-E77D-440B-815B-3E605391EB2D}">
            <xm:f>menu!$B$278&lt;33</xm:f>
            <x14:dxf>
              <font>
                <color theme="0"/>
              </font>
              <fill>
                <patternFill>
                  <fgColor theme="0"/>
                  <bgColor theme="0"/>
                </patternFill>
              </fill>
              <border>
                <left/>
                <right/>
                <top/>
                <bottom/>
                <vertical/>
                <horizontal/>
              </border>
            </x14:dxf>
          </x14:cfRule>
          <xm:sqref>C124:M126</xm:sqref>
        </x14:conditionalFormatting>
        <x14:conditionalFormatting xmlns:xm="http://schemas.microsoft.com/office/excel/2006/main">
          <x14:cfRule type="expression" priority="1851" id="{3C25E20A-F015-4CEE-B7BD-B54F5E0D30A4}">
            <xm:f>Basisdaten!#REF!="Nein"</xm:f>
            <x14:dxf>
              <font>
                <color theme="0"/>
              </font>
              <fill>
                <patternFill>
                  <bgColor theme="0"/>
                </patternFill>
              </fill>
              <border>
                <vertical/>
                <horizontal/>
              </border>
            </x14:dxf>
          </x14:cfRule>
          <x14:cfRule type="expression" priority="1886" id="{43A65C18-3152-4A10-A8C8-871EE14372CB}">
            <xm:f>Basisdaten!#REF!="Nein"</xm:f>
            <x14:dxf>
              <border>
                <left/>
                <right/>
                <top/>
                <bottom/>
                <vertical/>
                <horizontal/>
              </border>
            </x14:dxf>
          </x14:cfRule>
          <xm:sqref>C127:D127 H127:J127 L127:M127</xm:sqref>
        </x14:conditionalFormatting>
        <x14:conditionalFormatting xmlns:xm="http://schemas.microsoft.com/office/excel/2006/main">
          <x14:cfRule type="expression" priority="66" id="{499CCB0D-4823-4BB1-88F8-29C30CB14E15}">
            <xm:f>menu!$B$278&lt;34</xm:f>
            <x14:dxf>
              <font>
                <color theme="0"/>
              </font>
              <fill>
                <patternFill>
                  <fgColor theme="0"/>
                  <bgColor theme="0"/>
                </patternFill>
              </fill>
              <border>
                <left/>
                <right/>
                <top/>
                <bottom/>
                <vertical/>
                <horizontal/>
              </border>
            </x14:dxf>
          </x14:cfRule>
          <xm:sqref>C127:M129</xm:sqref>
        </x14:conditionalFormatting>
        <x14:conditionalFormatting xmlns:xm="http://schemas.microsoft.com/office/excel/2006/main">
          <x14:cfRule type="expression" priority="1815" id="{F9CD4B0B-7DA9-4B70-B1E7-CAFC6E80C81F}">
            <xm:f>Basisdaten!#REF!="Nein"</xm:f>
            <x14:dxf>
              <font>
                <color theme="0"/>
              </font>
              <fill>
                <patternFill>
                  <bgColor theme="0"/>
                </patternFill>
              </fill>
              <border>
                <vertical/>
                <horizontal/>
              </border>
            </x14:dxf>
          </x14:cfRule>
          <x14:cfRule type="expression" priority="1850" id="{A715F25A-DD6F-426E-997A-82B56D43E2BE}">
            <xm:f>Basisdaten!#REF!="Nein"</xm:f>
            <x14:dxf>
              <border>
                <left/>
                <right/>
                <top/>
                <bottom/>
                <vertical/>
                <horizontal/>
              </border>
            </x14:dxf>
          </x14:cfRule>
          <xm:sqref>C130:D130 H130:J130 L130:M130</xm:sqref>
        </x14:conditionalFormatting>
        <x14:conditionalFormatting xmlns:xm="http://schemas.microsoft.com/office/excel/2006/main">
          <x14:cfRule type="expression" priority="64" id="{0FB66F11-E1CC-4CD6-A903-F25517E37DC4}">
            <xm:f>menu!$B$278&lt;35</xm:f>
            <x14:dxf>
              <font>
                <color theme="0"/>
              </font>
              <fill>
                <patternFill>
                  <fgColor theme="0"/>
                  <bgColor theme="0"/>
                </patternFill>
              </fill>
              <border>
                <left/>
                <right/>
                <top/>
                <bottom/>
                <vertical/>
                <horizontal/>
              </border>
            </x14:dxf>
          </x14:cfRule>
          <xm:sqref>C130:M132</xm:sqref>
        </x14:conditionalFormatting>
        <x14:conditionalFormatting xmlns:xm="http://schemas.microsoft.com/office/excel/2006/main">
          <x14:cfRule type="expression" priority="1779" id="{7DE6C5CF-8419-427C-81EB-B5C91FC467F5}">
            <xm:f>Basisdaten!#REF!="Nein"</xm:f>
            <x14:dxf>
              <font>
                <color theme="0"/>
              </font>
              <fill>
                <patternFill>
                  <bgColor theme="0"/>
                </patternFill>
              </fill>
              <border>
                <vertical/>
                <horizontal/>
              </border>
            </x14:dxf>
          </x14:cfRule>
          <x14:cfRule type="expression" priority="1814" id="{87BE3C9C-59C0-440D-9886-79CA3B0E774D}">
            <xm:f>Basisdaten!#REF!="Nein"</xm:f>
            <x14:dxf>
              <border>
                <left/>
                <right/>
                <top/>
                <bottom/>
                <vertical/>
                <horizontal/>
              </border>
            </x14:dxf>
          </x14:cfRule>
          <xm:sqref>C133:D133 H133:J133 L133:M133</xm:sqref>
        </x14:conditionalFormatting>
        <x14:conditionalFormatting xmlns:xm="http://schemas.microsoft.com/office/excel/2006/main">
          <x14:cfRule type="expression" priority="62" id="{D719349B-E6E8-4806-A545-C2FBD7DA512A}">
            <xm:f>menu!$B$278&lt;36</xm:f>
            <x14:dxf>
              <font>
                <color theme="0"/>
              </font>
              <fill>
                <patternFill>
                  <fgColor theme="0"/>
                  <bgColor theme="0"/>
                </patternFill>
              </fill>
              <border>
                <left/>
                <right/>
                <top/>
                <bottom/>
                <vertical/>
                <horizontal/>
              </border>
            </x14:dxf>
          </x14:cfRule>
          <xm:sqref>C133:M135</xm:sqref>
        </x14:conditionalFormatting>
        <x14:conditionalFormatting xmlns:xm="http://schemas.microsoft.com/office/excel/2006/main">
          <x14:cfRule type="expression" priority="1743" id="{65B9DBA5-F30C-456C-8849-2569983695A6}">
            <xm:f>Basisdaten!#REF!="Nein"</xm:f>
            <x14:dxf>
              <font>
                <color theme="0"/>
              </font>
              <fill>
                <patternFill>
                  <bgColor theme="0"/>
                </patternFill>
              </fill>
              <border>
                <vertical/>
                <horizontal/>
              </border>
            </x14:dxf>
          </x14:cfRule>
          <x14:cfRule type="expression" priority="1778" id="{10C0E432-279F-4B8A-92EE-18C2269942F1}">
            <xm:f>Basisdaten!#REF!="Nein"</xm:f>
            <x14:dxf>
              <border>
                <left/>
                <right/>
                <top/>
                <bottom/>
                <vertical/>
                <horizontal/>
              </border>
            </x14:dxf>
          </x14:cfRule>
          <xm:sqref>C136:D136 H136:J136 L136:M136</xm:sqref>
        </x14:conditionalFormatting>
        <x14:conditionalFormatting xmlns:xm="http://schemas.microsoft.com/office/excel/2006/main">
          <x14:cfRule type="expression" priority="60" id="{929790EC-68B2-4522-BBED-138CC50D2833}">
            <xm:f>menu!$B$278&lt;37</xm:f>
            <x14:dxf>
              <font>
                <color theme="0"/>
              </font>
              <fill>
                <patternFill>
                  <fgColor theme="0"/>
                  <bgColor theme="0"/>
                </patternFill>
              </fill>
              <border>
                <left/>
                <right/>
                <top/>
                <bottom/>
                <vertical/>
                <horizontal/>
              </border>
            </x14:dxf>
          </x14:cfRule>
          <xm:sqref>C136:M138</xm:sqref>
        </x14:conditionalFormatting>
        <x14:conditionalFormatting xmlns:xm="http://schemas.microsoft.com/office/excel/2006/main">
          <x14:cfRule type="expression" priority="1707" id="{6DAD34FC-7041-476C-BDBE-9194CB682B4B}">
            <xm:f>Basisdaten!#REF!="Nein"</xm:f>
            <x14:dxf>
              <font>
                <color theme="0"/>
              </font>
              <fill>
                <patternFill>
                  <bgColor theme="0"/>
                </patternFill>
              </fill>
              <border>
                <vertical/>
                <horizontal/>
              </border>
            </x14:dxf>
          </x14:cfRule>
          <x14:cfRule type="expression" priority="1742" id="{3D16A87D-29B9-4807-A66A-B0D2125D109C}">
            <xm:f>Basisdaten!#REF!="Nein"</xm:f>
            <x14:dxf>
              <border>
                <left/>
                <right/>
                <top/>
                <bottom/>
                <vertical/>
                <horizontal/>
              </border>
            </x14:dxf>
          </x14:cfRule>
          <xm:sqref>C139:D139 H139:J139 L139:M139</xm:sqref>
        </x14:conditionalFormatting>
        <x14:conditionalFormatting xmlns:xm="http://schemas.microsoft.com/office/excel/2006/main">
          <x14:cfRule type="expression" priority="58" id="{52146D38-4CD6-4C24-A3BD-EFDD0557412B}">
            <xm:f>menu!$B$278&lt;38</xm:f>
            <x14:dxf>
              <font>
                <color theme="0"/>
              </font>
              <fill>
                <patternFill>
                  <fgColor theme="0"/>
                  <bgColor theme="0"/>
                </patternFill>
              </fill>
              <border>
                <left/>
                <right/>
                <top/>
                <bottom/>
                <vertical/>
                <horizontal/>
              </border>
            </x14:dxf>
          </x14:cfRule>
          <xm:sqref>C139:M141</xm:sqref>
        </x14:conditionalFormatting>
        <x14:conditionalFormatting xmlns:xm="http://schemas.microsoft.com/office/excel/2006/main">
          <x14:cfRule type="expression" priority="56" id="{775A7269-0A00-499F-9215-A2515C4FD5EB}">
            <xm:f>menu!$B$278&lt;39</xm:f>
            <x14:dxf>
              <font>
                <color theme="0"/>
              </font>
              <fill>
                <patternFill patternType="solid">
                  <fgColor theme="0"/>
                  <bgColor theme="0"/>
                </patternFill>
              </fill>
              <border>
                <left/>
                <right/>
                <top/>
                <bottom/>
                <vertical/>
                <horizontal/>
              </border>
            </x14:dxf>
          </x14:cfRule>
          <xm:sqref>C142:M144</xm:sqref>
        </x14:conditionalFormatting>
        <x14:conditionalFormatting xmlns:xm="http://schemas.microsoft.com/office/excel/2006/main">
          <x14:cfRule type="expression" priority="26" id="{1AD18200-AE19-4FDF-922F-C7CEDDBBE719}">
            <xm:f>menu!$B$278&lt;40</xm:f>
            <x14:dxf>
              <font>
                <color theme="0"/>
              </font>
              <fill>
                <patternFill>
                  <fgColor theme="0"/>
                  <bgColor theme="0"/>
                </patternFill>
              </fill>
              <border>
                <left/>
                <right/>
                <top/>
                <bottom/>
                <vertical/>
                <horizontal/>
              </border>
            </x14:dxf>
          </x14:cfRule>
          <xm:sqref>C145:M147</xm:sqref>
        </x14:conditionalFormatting>
        <x14:conditionalFormatting xmlns:xm="http://schemas.microsoft.com/office/excel/2006/main">
          <x14:cfRule type="expression" priority="92" id="{D141AE9D-96DC-4407-99F3-431CCB8D6957}">
            <xm:f>menu!$B$278&lt;21</xm:f>
            <x14:dxf>
              <font>
                <color theme="0"/>
              </font>
              <fill>
                <patternFill>
                  <fgColor theme="0"/>
                  <bgColor theme="0"/>
                </patternFill>
              </fill>
              <border>
                <left/>
                <right/>
                <top/>
                <bottom/>
                <vertical/>
                <horizontal/>
              </border>
            </x14:dxf>
          </x14:cfRule>
          <xm:sqref>C80:M80 C114:M114 C81:D83 H81:M85 E81:G85 C84:D85</xm:sqref>
        </x14:conditionalFormatting>
        <x14:conditionalFormatting xmlns:xm="http://schemas.microsoft.com/office/excel/2006/main">
          <x14:cfRule type="expression" priority="1570" id="{5B083D69-635F-4C93-8536-225D402CBF5A}">
            <xm:f>Basisdaten!#REF!="Nein"</xm:f>
            <x14:dxf>
              <font>
                <color theme="0"/>
              </font>
              <fill>
                <patternFill>
                  <bgColor theme="0"/>
                </patternFill>
              </fill>
              <border>
                <vertical/>
                <horizontal/>
              </border>
            </x14:dxf>
          </x14:cfRule>
          <x14:cfRule type="expression" priority="1571" id="{A2CDC55C-BCE7-442F-B8D4-3FF69D893A87}">
            <xm:f>Basisdaten!#REF!="Nein"</xm:f>
            <x14:dxf>
              <border>
                <left/>
                <right/>
                <top/>
                <bottom/>
                <vertical/>
                <horizontal/>
              </border>
            </x14:dxf>
          </x14:cfRule>
          <xm:sqref>C116:D117 H116:M117</xm:sqref>
        </x14:conditionalFormatting>
        <x14:conditionalFormatting xmlns:xm="http://schemas.microsoft.com/office/excel/2006/main">
          <x14:cfRule type="expression" priority="1569" id="{B4769663-F378-44A0-991A-0C3D434BE6A8}">
            <xm:f>menu!$B$278&lt;21</xm:f>
            <x14:dxf>
              <font>
                <color theme="0"/>
              </font>
              <fill>
                <patternFill>
                  <bgColor theme="0"/>
                </patternFill>
              </fill>
              <border>
                <left/>
                <right/>
                <top/>
                <bottom/>
                <vertical/>
                <horizontal/>
              </border>
            </x14:dxf>
          </x14:cfRule>
          <xm:sqref>C116:D117 H116:M117</xm:sqref>
        </x14:conditionalFormatting>
        <x14:conditionalFormatting xmlns:xm="http://schemas.microsoft.com/office/excel/2006/main">
          <x14:cfRule type="expression" priority="101" id="{F2AE21DE-C4D2-4915-9470-630682BC34C8}">
            <xm:f>Basisdaten!#REF!="Nein"</xm:f>
            <x14:dxf>
              <font>
                <color theme="0"/>
              </font>
              <fill>
                <patternFill>
                  <bgColor theme="0"/>
                </patternFill>
              </fill>
              <border>
                <vertical/>
                <horizontal/>
              </border>
            </x14:dxf>
          </x14:cfRule>
          <x14:cfRule type="expression" priority="1568" id="{16555184-F2E1-4A4B-8C13-4C0DB70C60F0}">
            <xm:f>Basisdaten!#REF!="Nein"</xm:f>
            <x14:dxf>
              <border>
                <left/>
                <right/>
                <top/>
                <bottom/>
                <vertical/>
                <horizontal/>
              </border>
            </x14:dxf>
          </x14:cfRule>
          <xm:sqref>C118:D118 H118:J118 L118:M118</xm:sqref>
        </x14:conditionalFormatting>
        <x14:conditionalFormatting xmlns:xm="http://schemas.microsoft.com/office/excel/2006/main">
          <x14:cfRule type="expression" priority="72" id="{BFA4E1DA-35DC-43BC-B6E9-8407D0216B44}">
            <xm:f>menu!$B$278&lt;31</xm:f>
            <x14:dxf>
              <font>
                <color theme="0"/>
              </font>
              <fill>
                <patternFill>
                  <fgColor theme="0"/>
                  <bgColor theme="0"/>
                </patternFill>
              </fill>
              <border>
                <left/>
                <right/>
                <top/>
                <bottom/>
                <vertical/>
                <horizontal/>
              </border>
            </x14:dxf>
          </x14:cfRule>
          <xm:sqref>C115:M115 C149:M149 C116:D118 H116:M120 E116:G120 C119:D120</xm:sqref>
        </x14:conditionalFormatting>
        <x14:conditionalFormatting xmlns:xm="http://schemas.microsoft.com/office/excel/2006/main">
          <x14:cfRule type="expression" priority="4540" id="{CF34D60F-B705-4AC0-9007-0CF02DB38ED8}">
            <xm:f>menu!B164=TRUE</xm:f>
            <x14:dxf>
              <fill>
                <patternFill>
                  <bgColor rgb="FFEBF1DE"/>
                </patternFill>
              </fill>
            </x14:dxf>
          </x14:cfRule>
          <xm:sqref>E8:M8</xm:sqref>
        </x14:conditionalFormatting>
        <x14:conditionalFormatting xmlns:xm="http://schemas.microsoft.com/office/excel/2006/main">
          <x14:cfRule type="expression" priority="2499" id="{A02F027E-B61C-482D-9C55-728AAAB92067}">
            <xm:f>menu!$F$119=0</xm:f>
            <x14:dxf>
              <fill>
                <patternFill patternType="lightUp"/>
              </fill>
            </x14:dxf>
          </x14:cfRule>
          <xm:sqref>L11:L42 L47:L77 L82:L112 L117:L147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E279"/>
  <sheetViews>
    <sheetView showGridLines="0" showRowColHeaders="0" workbookViewId="0"/>
  </sheetViews>
  <sheetFormatPr baseColWidth="10" defaultColWidth="11.42578125" defaultRowHeight="12" x14ac:dyDescent="0.2"/>
  <cols>
    <col min="1" max="2" width="2.28515625" style="72" customWidth="1"/>
    <col min="3" max="3" width="16.28515625" style="72" customWidth="1"/>
    <col min="4" max="4" width="13.5703125" style="72" customWidth="1"/>
    <col min="5" max="5" width="11.140625" style="72" customWidth="1"/>
    <col min="6" max="6" width="11" style="72" customWidth="1"/>
    <col min="7" max="7" width="7.28515625" style="72" customWidth="1"/>
    <col min="8" max="8" width="5.5703125" style="72" customWidth="1"/>
    <col min="9" max="9" width="9" style="72" customWidth="1"/>
    <col min="10" max="10" width="43.140625" style="72" customWidth="1"/>
    <col min="11" max="11" width="40.140625" style="72" customWidth="1"/>
    <col min="12" max="12" width="23.85546875" style="72" customWidth="1"/>
    <col min="13" max="14" width="2.28515625" style="72" customWidth="1"/>
    <col min="15" max="16384" width="11.42578125" style="72"/>
  </cols>
  <sheetData>
    <row r="1" spans="1:29"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row>
    <row r="2" spans="1:29" x14ac:dyDescent="0.2">
      <c r="A2" s="466"/>
      <c r="E2" s="251"/>
      <c r="F2" s="251"/>
      <c r="G2" s="251"/>
      <c r="H2" s="251"/>
      <c r="I2" s="251"/>
      <c r="J2" s="251"/>
      <c r="K2" s="251"/>
      <c r="N2" s="466"/>
      <c r="O2" s="466"/>
      <c r="P2" s="466"/>
      <c r="Q2" s="466"/>
      <c r="R2" s="466"/>
      <c r="S2" s="466"/>
      <c r="T2" s="466"/>
      <c r="U2" s="466"/>
      <c r="V2" s="466"/>
      <c r="W2" s="466"/>
      <c r="X2" s="466"/>
      <c r="Y2" s="466"/>
      <c r="Z2" s="466"/>
      <c r="AA2" s="466"/>
      <c r="AB2" s="466"/>
      <c r="AC2" s="466"/>
    </row>
    <row r="3" spans="1:29" ht="14.25" customHeight="1" x14ac:dyDescent="0.2">
      <c r="A3" s="466"/>
      <c r="C3" s="971" t="s">
        <v>247</v>
      </c>
      <c r="D3" s="971"/>
      <c r="E3" s="251"/>
      <c r="F3" s="251"/>
      <c r="G3" s="251"/>
      <c r="H3" s="251"/>
      <c r="I3" s="251"/>
      <c r="J3" s="251"/>
      <c r="K3" s="251"/>
      <c r="L3" s="194" t="s">
        <v>241</v>
      </c>
      <c r="N3" s="466"/>
      <c r="O3" s="466"/>
      <c r="P3" s="466"/>
      <c r="Q3" s="466"/>
      <c r="R3" s="466"/>
      <c r="S3" s="466"/>
      <c r="T3" s="466"/>
      <c r="U3" s="466"/>
      <c r="V3" s="466"/>
      <c r="W3" s="466"/>
      <c r="X3" s="466"/>
      <c r="Y3" s="466"/>
      <c r="Z3" s="466"/>
      <c r="AA3" s="466"/>
      <c r="AB3" s="466"/>
      <c r="AC3" s="466"/>
    </row>
    <row r="4" spans="1:29" ht="12" customHeight="1" x14ac:dyDescent="0.2">
      <c r="A4" s="466"/>
      <c r="C4" s="971"/>
      <c r="D4" s="971"/>
      <c r="L4" s="97"/>
      <c r="N4" s="466"/>
      <c r="O4" s="466"/>
      <c r="P4" s="466"/>
      <c r="Q4" s="466"/>
      <c r="R4" s="466"/>
      <c r="S4" s="466"/>
      <c r="T4" s="466"/>
      <c r="U4" s="466"/>
      <c r="V4" s="466"/>
      <c r="W4" s="466"/>
      <c r="X4" s="466"/>
      <c r="Y4" s="466"/>
      <c r="Z4" s="466"/>
      <c r="AA4" s="466"/>
      <c r="AB4" s="466"/>
      <c r="AC4" s="466"/>
    </row>
    <row r="5" spans="1:29" ht="6" customHeight="1" x14ac:dyDescent="0.2">
      <c r="A5" s="466"/>
      <c r="I5" s="157"/>
      <c r="J5" s="75"/>
      <c r="N5" s="466"/>
      <c r="O5" s="466"/>
      <c r="P5" s="466"/>
      <c r="Q5" s="466"/>
      <c r="R5" s="466"/>
      <c r="S5" s="466"/>
      <c r="T5" s="466"/>
      <c r="U5" s="466"/>
      <c r="V5" s="466"/>
      <c r="W5" s="466"/>
      <c r="X5" s="466"/>
      <c r="Y5" s="466"/>
      <c r="Z5" s="466"/>
      <c r="AA5" s="466"/>
      <c r="AB5" s="466"/>
      <c r="AC5" s="466"/>
    </row>
    <row r="6" spans="1:29" ht="26.25" customHeight="1" x14ac:dyDescent="0.2">
      <c r="A6" s="466"/>
      <c r="C6" s="972" t="s">
        <v>804</v>
      </c>
      <c r="D6" s="973"/>
      <c r="E6" s="973"/>
      <c r="F6" s="973"/>
      <c r="G6" s="973"/>
      <c r="H6" s="973"/>
      <c r="I6" s="973"/>
      <c r="J6" s="973"/>
      <c r="K6" s="973"/>
      <c r="L6" s="974"/>
      <c r="N6" s="466"/>
      <c r="O6" s="466"/>
      <c r="P6" s="466"/>
      <c r="Q6" s="466"/>
      <c r="R6" s="466"/>
      <c r="S6" s="466"/>
      <c r="T6" s="466"/>
      <c r="U6" s="466"/>
      <c r="V6" s="466"/>
      <c r="W6" s="466"/>
      <c r="X6" s="466"/>
      <c r="Y6" s="466"/>
      <c r="Z6" s="466"/>
      <c r="AA6" s="466"/>
      <c r="AB6" s="466"/>
      <c r="AC6" s="466"/>
    </row>
    <row r="7" spans="1:29" s="155" customFormat="1" ht="6" customHeight="1" thickBot="1" x14ac:dyDescent="0.25">
      <c r="A7" s="466"/>
      <c r="C7" s="112"/>
      <c r="D7" s="112"/>
      <c r="E7" s="112"/>
      <c r="F7" s="112"/>
      <c r="G7" s="112"/>
      <c r="H7" s="112"/>
      <c r="I7" s="112"/>
      <c r="J7" s="112"/>
      <c r="K7" s="112"/>
      <c r="L7" s="112"/>
      <c r="N7" s="466"/>
      <c r="O7" s="466"/>
      <c r="P7" s="466"/>
      <c r="Q7" s="466"/>
      <c r="R7" s="466"/>
      <c r="S7" s="466"/>
      <c r="T7" s="466"/>
      <c r="U7" s="466"/>
      <c r="V7" s="466"/>
      <c r="W7" s="466"/>
      <c r="X7" s="466"/>
      <c r="Y7" s="466"/>
      <c r="Z7" s="466"/>
      <c r="AA7" s="466"/>
      <c r="AB7" s="466"/>
      <c r="AC7" s="466"/>
    </row>
    <row r="8" spans="1:29" ht="18" customHeight="1" x14ac:dyDescent="0.2">
      <c r="A8" s="466"/>
      <c r="C8" s="1032" t="s">
        <v>246</v>
      </c>
      <c r="D8" s="978" t="s">
        <v>281</v>
      </c>
      <c r="E8" s="979"/>
      <c r="F8" s="979"/>
      <c r="G8" s="979"/>
      <c r="H8" s="979"/>
      <c r="I8" s="1034" t="s">
        <v>770</v>
      </c>
      <c r="J8" s="1034"/>
      <c r="K8" s="1034" t="s">
        <v>760</v>
      </c>
      <c r="L8" s="1036" t="s">
        <v>761</v>
      </c>
      <c r="N8" s="466"/>
      <c r="O8" s="466"/>
      <c r="P8" s="466"/>
      <c r="Q8" s="466"/>
      <c r="R8" s="466"/>
      <c r="S8" s="466"/>
      <c r="T8" s="466"/>
      <c r="U8" s="466"/>
      <c r="V8" s="466"/>
      <c r="W8" s="466"/>
      <c r="X8" s="466"/>
      <c r="Y8" s="466"/>
      <c r="Z8" s="466"/>
      <c r="AA8" s="466"/>
      <c r="AB8" s="466"/>
      <c r="AC8" s="466"/>
    </row>
    <row r="9" spans="1:29" ht="18" customHeight="1" x14ac:dyDescent="0.2">
      <c r="A9" s="466"/>
      <c r="C9" s="1033"/>
      <c r="D9" s="982"/>
      <c r="E9" s="983"/>
      <c r="F9" s="983"/>
      <c r="G9" s="983"/>
      <c r="H9" s="983"/>
      <c r="I9" s="1035"/>
      <c r="J9" s="1035"/>
      <c r="K9" s="1035"/>
      <c r="L9" s="1037"/>
      <c r="N9" s="466"/>
      <c r="O9" s="466"/>
      <c r="P9" s="466"/>
      <c r="Q9" s="466"/>
      <c r="R9" s="466"/>
      <c r="S9" s="466"/>
      <c r="T9" s="466"/>
      <c r="U9" s="466"/>
      <c r="V9" s="466"/>
      <c r="W9" s="466"/>
      <c r="X9" s="466"/>
      <c r="Y9" s="466"/>
      <c r="Z9" s="466"/>
      <c r="AA9" s="466"/>
      <c r="AB9" s="466"/>
      <c r="AC9" s="466"/>
    </row>
    <row r="10" spans="1:29" ht="30.75" customHeight="1" x14ac:dyDescent="0.2">
      <c r="A10" s="466"/>
      <c r="C10" s="1022" t="str">
        <f>Arbeitsplan!C13</f>
        <v>Maßnahme 1</v>
      </c>
      <c r="D10" s="1024" t="str">
        <f>IF(Arbeitsplan!C14="Name der Maßnahme","wird automatisch aus Arbeitsplan befüllt",Arbeitsplan!C14)</f>
        <v>wird automatisch aus Arbeitsplan befüllt</v>
      </c>
      <c r="E10" s="1025"/>
      <c r="F10" s="1025"/>
      <c r="G10" s="1025"/>
      <c r="H10" s="1026"/>
      <c r="I10" s="965" t="s">
        <v>245</v>
      </c>
      <c r="J10" s="966"/>
      <c r="K10" s="588" t="s">
        <v>244</v>
      </c>
      <c r="L10" s="392" t="s">
        <v>63</v>
      </c>
      <c r="N10" s="466"/>
      <c r="O10" s="476"/>
      <c r="P10" s="466"/>
      <c r="Q10" s="466"/>
      <c r="R10" s="466"/>
      <c r="S10" s="466"/>
      <c r="T10" s="466"/>
      <c r="U10" s="466"/>
      <c r="V10" s="466"/>
      <c r="W10" s="466"/>
      <c r="X10" s="466"/>
      <c r="Y10" s="466"/>
      <c r="Z10" s="466"/>
      <c r="AA10" s="466"/>
      <c r="AB10" s="466"/>
      <c r="AC10" s="466"/>
    </row>
    <row r="11" spans="1:29" ht="30.75" customHeight="1" x14ac:dyDescent="0.2">
      <c r="A11" s="466"/>
      <c r="C11" s="1023"/>
      <c r="D11" s="1027"/>
      <c r="E11" s="1028"/>
      <c r="F11" s="1028"/>
      <c r="G11" s="1028"/>
      <c r="H11" s="1029"/>
      <c r="I11" s="969"/>
      <c r="J11" s="970"/>
      <c r="K11" s="597" t="s">
        <v>771</v>
      </c>
      <c r="L11" s="392" t="s">
        <v>63</v>
      </c>
      <c r="N11" s="466"/>
      <c r="O11" s="466"/>
      <c r="P11" s="466"/>
      <c r="Q11" s="466"/>
      <c r="R11" s="466"/>
      <c r="S11" s="466"/>
      <c r="T11" s="466"/>
      <c r="U11" s="466"/>
      <c r="V11" s="466"/>
      <c r="W11" s="466"/>
      <c r="X11" s="466"/>
      <c r="Y11" s="466"/>
      <c r="Z11" s="466"/>
      <c r="AA11" s="466"/>
      <c r="AB11" s="466"/>
      <c r="AC11" s="466"/>
    </row>
    <row r="12" spans="1:29" ht="30.75" customHeight="1" x14ac:dyDescent="0.2">
      <c r="A12" s="466"/>
      <c r="C12" s="1022" t="str">
        <f>Arbeitsplan!C16</f>
        <v>Maßnahme 2</v>
      </c>
      <c r="D12" s="1024" t="str">
        <f>IF(Arbeitsplan!C17="Name der Maßnahme","",Arbeitsplan!C17)</f>
        <v/>
      </c>
      <c r="E12" s="1025"/>
      <c r="F12" s="1025"/>
      <c r="G12" s="1025"/>
      <c r="H12" s="1026"/>
      <c r="I12" s="965"/>
      <c r="J12" s="1030"/>
      <c r="K12" s="588"/>
      <c r="L12" s="598" t="s">
        <v>63</v>
      </c>
      <c r="N12" s="466"/>
      <c r="O12" s="466"/>
      <c r="P12" s="466"/>
      <c r="Q12" s="466"/>
      <c r="R12" s="466"/>
      <c r="S12" s="466"/>
      <c r="T12" s="466"/>
      <c r="U12" s="466"/>
      <c r="V12" s="466"/>
      <c r="W12" s="466"/>
      <c r="X12" s="466"/>
      <c r="Y12" s="466"/>
      <c r="Z12" s="466"/>
      <c r="AA12" s="466"/>
      <c r="AB12" s="466"/>
      <c r="AC12" s="466"/>
    </row>
    <row r="13" spans="1:29" ht="30.75" customHeight="1" x14ac:dyDescent="0.2">
      <c r="A13" s="466"/>
      <c r="C13" s="1023"/>
      <c r="D13" s="1027"/>
      <c r="E13" s="1028"/>
      <c r="F13" s="1028"/>
      <c r="G13" s="1028"/>
      <c r="H13" s="1029"/>
      <c r="I13" s="969"/>
      <c r="J13" s="1031"/>
      <c r="K13" s="588"/>
      <c r="L13" s="598" t="s">
        <v>63</v>
      </c>
      <c r="N13" s="466"/>
      <c r="O13" s="466"/>
      <c r="P13" s="466"/>
      <c r="Q13" s="466"/>
      <c r="R13" s="466"/>
      <c r="S13" s="466"/>
      <c r="T13" s="466"/>
      <c r="U13" s="466"/>
      <c r="V13" s="466"/>
      <c r="W13" s="466"/>
      <c r="X13" s="466"/>
      <c r="Y13" s="466"/>
      <c r="Z13" s="466"/>
      <c r="AA13" s="466"/>
      <c r="AB13" s="466"/>
      <c r="AC13" s="466"/>
    </row>
    <row r="14" spans="1:29" ht="30.75" customHeight="1" x14ac:dyDescent="0.2">
      <c r="A14" s="466"/>
      <c r="C14" s="1022" t="str">
        <f>Arbeitsplan!C19</f>
        <v>Maßnahme 3</v>
      </c>
      <c r="D14" s="1024" t="str">
        <f>IF(Arbeitsplan!C20="Name der Maßnahme","",Arbeitsplan!C20)</f>
        <v/>
      </c>
      <c r="E14" s="1025"/>
      <c r="F14" s="1025"/>
      <c r="G14" s="1025"/>
      <c r="H14" s="1026"/>
      <c r="I14" s="965"/>
      <c r="J14" s="966"/>
      <c r="K14" s="588"/>
      <c r="L14" s="598" t="s">
        <v>63</v>
      </c>
      <c r="N14" s="466"/>
      <c r="O14" s="466"/>
      <c r="P14" s="466"/>
      <c r="Q14" s="466"/>
      <c r="R14" s="466"/>
      <c r="S14" s="466"/>
      <c r="T14" s="466"/>
      <c r="U14" s="466"/>
      <c r="V14" s="466"/>
      <c r="W14" s="466"/>
      <c r="X14" s="466"/>
      <c r="Y14" s="466"/>
      <c r="Z14" s="466"/>
      <c r="AA14" s="466"/>
      <c r="AB14" s="466"/>
      <c r="AC14" s="466"/>
    </row>
    <row r="15" spans="1:29" ht="30.75" customHeight="1" x14ac:dyDescent="0.2">
      <c r="A15" s="466"/>
      <c r="C15" s="1023"/>
      <c r="D15" s="1027"/>
      <c r="E15" s="1028"/>
      <c r="F15" s="1028"/>
      <c r="G15" s="1028"/>
      <c r="H15" s="1029"/>
      <c r="I15" s="969"/>
      <c r="J15" s="970"/>
      <c r="K15" s="588"/>
      <c r="L15" s="598" t="s">
        <v>63</v>
      </c>
      <c r="N15" s="466"/>
      <c r="O15" s="466"/>
      <c r="P15" s="466"/>
      <c r="Q15" s="466"/>
      <c r="R15" s="466"/>
      <c r="S15" s="466"/>
      <c r="T15" s="466"/>
      <c r="U15" s="466"/>
      <c r="V15" s="466"/>
      <c r="W15" s="466"/>
      <c r="X15" s="466"/>
      <c r="Y15" s="466"/>
      <c r="Z15" s="466"/>
      <c r="AA15" s="466"/>
      <c r="AB15" s="466"/>
      <c r="AC15" s="466"/>
    </row>
    <row r="16" spans="1:29" ht="30.75" customHeight="1" x14ac:dyDescent="0.2">
      <c r="A16" s="466"/>
      <c r="C16" s="1022" t="str">
        <f>Arbeitsplan!C22</f>
        <v>Maßnahme 4</v>
      </c>
      <c r="D16" s="1024" t="str">
        <f>IF(Arbeitsplan!C23="Name der Maßnahme","",Arbeitsplan!C23)</f>
        <v/>
      </c>
      <c r="E16" s="1025"/>
      <c r="F16" s="1025"/>
      <c r="G16" s="1025"/>
      <c r="H16" s="1026"/>
      <c r="I16" s="965"/>
      <c r="J16" s="966"/>
      <c r="K16" s="588"/>
      <c r="L16" s="598" t="s">
        <v>63</v>
      </c>
      <c r="N16" s="466"/>
      <c r="O16" s="466"/>
      <c r="P16" s="466"/>
      <c r="Q16" s="466"/>
      <c r="R16" s="466"/>
      <c r="S16" s="466"/>
      <c r="T16" s="466"/>
      <c r="U16" s="466"/>
      <c r="V16" s="466"/>
      <c r="W16" s="466"/>
      <c r="X16" s="466"/>
      <c r="Y16" s="466"/>
      <c r="Z16" s="466"/>
      <c r="AA16" s="466"/>
      <c r="AB16" s="466"/>
      <c r="AC16" s="466"/>
    </row>
    <row r="17" spans="1:29" ht="30.75" customHeight="1" x14ac:dyDescent="0.2">
      <c r="A17" s="466"/>
      <c r="C17" s="1023"/>
      <c r="D17" s="1027"/>
      <c r="E17" s="1028"/>
      <c r="F17" s="1028"/>
      <c r="G17" s="1028"/>
      <c r="H17" s="1029"/>
      <c r="I17" s="969"/>
      <c r="J17" s="970"/>
      <c r="K17" s="588"/>
      <c r="L17" s="598" t="s">
        <v>63</v>
      </c>
      <c r="N17" s="466"/>
      <c r="O17" s="466"/>
      <c r="P17" s="466"/>
      <c r="Q17" s="466"/>
      <c r="R17" s="466"/>
      <c r="S17" s="466"/>
      <c r="T17" s="466"/>
      <c r="U17" s="466"/>
      <c r="V17" s="466"/>
      <c r="W17" s="466"/>
      <c r="X17" s="466"/>
      <c r="Y17" s="466"/>
      <c r="Z17" s="466"/>
      <c r="AA17" s="466"/>
      <c r="AB17" s="466"/>
      <c r="AC17" s="466"/>
    </row>
    <row r="18" spans="1:29" ht="30.75" customHeight="1" x14ac:dyDescent="0.2">
      <c r="A18" s="466"/>
      <c r="C18" s="1022" t="str">
        <f>Arbeitsplan!C25</f>
        <v>Maßnahme 5</v>
      </c>
      <c r="D18" s="1024" t="str">
        <f>IF(Arbeitsplan!C26="Name der Maßnahme","",Arbeitsplan!C26)</f>
        <v/>
      </c>
      <c r="E18" s="1025"/>
      <c r="F18" s="1025"/>
      <c r="G18" s="1025"/>
      <c r="H18" s="1026"/>
      <c r="I18" s="965"/>
      <c r="J18" s="966"/>
      <c r="K18" s="588"/>
      <c r="L18" s="598" t="s">
        <v>63</v>
      </c>
      <c r="N18" s="466"/>
      <c r="O18" s="466"/>
      <c r="P18" s="466"/>
      <c r="Q18" s="466"/>
      <c r="R18" s="466"/>
      <c r="S18" s="466"/>
      <c r="T18" s="466"/>
      <c r="U18" s="466"/>
      <c r="V18" s="466"/>
      <c r="W18" s="466"/>
      <c r="X18" s="466"/>
      <c r="Y18" s="466"/>
      <c r="Z18" s="466"/>
      <c r="AA18" s="466"/>
      <c r="AB18" s="466"/>
      <c r="AC18" s="466"/>
    </row>
    <row r="19" spans="1:29" ht="30.75" customHeight="1" x14ac:dyDescent="0.2">
      <c r="A19" s="466"/>
      <c r="C19" s="1023"/>
      <c r="D19" s="1027"/>
      <c r="E19" s="1028"/>
      <c r="F19" s="1028"/>
      <c r="G19" s="1028"/>
      <c r="H19" s="1029"/>
      <c r="I19" s="969"/>
      <c r="J19" s="970"/>
      <c r="K19" s="588"/>
      <c r="L19" s="598" t="s">
        <v>63</v>
      </c>
      <c r="N19" s="466"/>
      <c r="O19" s="466"/>
      <c r="P19" s="466"/>
      <c r="Q19" s="466"/>
      <c r="R19" s="466"/>
      <c r="S19" s="466"/>
      <c r="T19" s="466"/>
      <c r="U19" s="466"/>
      <c r="V19" s="466"/>
      <c r="W19" s="466"/>
      <c r="X19" s="466"/>
      <c r="Y19" s="466"/>
      <c r="Z19" s="466"/>
      <c r="AA19" s="466"/>
      <c r="AB19" s="466"/>
      <c r="AC19" s="466"/>
    </row>
    <row r="20" spans="1:29" ht="30.75" customHeight="1" x14ac:dyDescent="0.2">
      <c r="A20" s="466"/>
      <c r="C20" s="1022" t="str">
        <f>Arbeitsplan!C28</f>
        <v>Maßnahme 6</v>
      </c>
      <c r="D20" s="1024" t="str">
        <f>IF(Arbeitsplan!C29="Name der Maßnahme","",Arbeitsplan!C29)</f>
        <v/>
      </c>
      <c r="E20" s="1025"/>
      <c r="F20" s="1025"/>
      <c r="G20" s="1025"/>
      <c r="H20" s="1026"/>
      <c r="I20" s="965"/>
      <c r="J20" s="966"/>
      <c r="K20" s="588"/>
      <c r="L20" s="598" t="s">
        <v>63</v>
      </c>
      <c r="N20" s="466"/>
      <c r="O20" s="466"/>
      <c r="P20" s="466"/>
      <c r="Q20" s="466"/>
      <c r="R20" s="466"/>
      <c r="S20" s="466"/>
      <c r="T20" s="466"/>
      <c r="U20" s="466"/>
      <c r="V20" s="466"/>
      <c r="W20" s="466"/>
      <c r="X20" s="466"/>
      <c r="Y20" s="466"/>
      <c r="Z20" s="466"/>
      <c r="AA20" s="466"/>
      <c r="AB20" s="466"/>
      <c r="AC20" s="466"/>
    </row>
    <row r="21" spans="1:29" ht="30.75" customHeight="1" x14ac:dyDescent="0.2">
      <c r="A21" s="466"/>
      <c r="C21" s="1023"/>
      <c r="D21" s="1027"/>
      <c r="E21" s="1028"/>
      <c r="F21" s="1028"/>
      <c r="G21" s="1028"/>
      <c r="H21" s="1029"/>
      <c r="I21" s="969"/>
      <c r="J21" s="970"/>
      <c r="K21" s="588"/>
      <c r="L21" s="598" t="s">
        <v>63</v>
      </c>
      <c r="N21" s="466"/>
      <c r="O21" s="466"/>
      <c r="P21" s="466"/>
      <c r="Q21" s="466"/>
      <c r="R21" s="466"/>
      <c r="S21" s="466"/>
      <c r="T21" s="466"/>
      <c r="U21" s="466"/>
      <c r="V21" s="466"/>
      <c r="W21" s="466"/>
      <c r="X21" s="466"/>
      <c r="Y21" s="466"/>
      <c r="Z21" s="466"/>
      <c r="AA21" s="466"/>
      <c r="AB21" s="466"/>
      <c r="AC21" s="466"/>
    </row>
    <row r="22" spans="1:29" ht="30.75" customHeight="1" x14ac:dyDescent="0.2">
      <c r="A22" s="466"/>
      <c r="C22" s="1022" t="str">
        <f>Arbeitsplan!C31</f>
        <v>Maßnahme 7</v>
      </c>
      <c r="D22" s="1024" t="str">
        <f>IF(Arbeitsplan!C32="Name der Maßnahme","",Arbeitsplan!C32)</f>
        <v/>
      </c>
      <c r="E22" s="1025"/>
      <c r="F22" s="1025"/>
      <c r="G22" s="1025"/>
      <c r="H22" s="1026"/>
      <c r="I22" s="965"/>
      <c r="J22" s="966"/>
      <c r="K22" s="588"/>
      <c r="L22" s="598" t="s">
        <v>63</v>
      </c>
      <c r="N22" s="466"/>
      <c r="O22" s="466"/>
      <c r="P22" s="466"/>
      <c r="Q22" s="466"/>
      <c r="R22" s="466"/>
      <c r="S22" s="466"/>
      <c r="T22" s="466"/>
      <c r="U22" s="466"/>
      <c r="V22" s="466"/>
      <c r="W22" s="466"/>
      <c r="X22" s="466"/>
      <c r="Y22" s="466"/>
      <c r="Z22" s="466"/>
      <c r="AA22" s="466"/>
      <c r="AB22" s="466"/>
      <c r="AC22" s="466"/>
    </row>
    <row r="23" spans="1:29" ht="30.75" customHeight="1" x14ac:dyDescent="0.2">
      <c r="A23" s="466"/>
      <c r="C23" s="1023"/>
      <c r="D23" s="1027"/>
      <c r="E23" s="1028"/>
      <c r="F23" s="1028"/>
      <c r="G23" s="1028"/>
      <c r="H23" s="1029"/>
      <c r="I23" s="969"/>
      <c r="J23" s="970"/>
      <c r="K23" s="588"/>
      <c r="L23" s="598" t="s">
        <v>63</v>
      </c>
      <c r="N23" s="466"/>
      <c r="O23" s="466"/>
      <c r="P23" s="465"/>
      <c r="Q23" s="465"/>
      <c r="R23" s="465"/>
      <c r="S23" s="466"/>
      <c r="T23" s="466"/>
      <c r="U23" s="466"/>
      <c r="V23" s="466"/>
      <c r="W23" s="466"/>
      <c r="X23" s="466"/>
      <c r="Y23" s="466"/>
      <c r="Z23" s="466"/>
      <c r="AA23" s="466"/>
      <c r="AB23" s="466"/>
      <c r="AC23" s="466"/>
    </row>
    <row r="24" spans="1:29" ht="30.75" customHeight="1" x14ac:dyDescent="0.2">
      <c r="A24" s="466"/>
      <c r="C24" s="1022" t="str">
        <f>Arbeitsplan!C34</f>
        <v>Maßnahme 8</v>
      </c>
      <c r="D24" s="1024" t="str">
        <f>IF(Arbeitsplan!C35="Name der Maßnahme","",Arbeitsplan!C35)</f>
        <v/>
      </c>
      <c r="E24" s="1025"/>
      <c r="F24" s="1025"/>
      <c r="G24" s="1025"/>
      <c r="H24" s="1026"/>
      <c r="I24" s="965"/>
      <c r="J24" s="966"/>
      <c r="K24" s="588"/>
      <c r="L24" s="598" t="s">
        <v>63</v>
      </c>
      <c r="N24" s="466"/>
      <c r="O24" s="466"/>
      <c r="P24" s="465"/>
      <c r="Q24" s="465"/>
      <c r="R24" s="465"/>
      <c r="S24" s="466"/>
      <c r="T24" s="466"/>
      <c r="U24" s="466"/>
      <c r="V24" s="466"/>
      <c r="W24" s="466"/>
      <c r="X24" s="466"/>
      <c r="Y24" s="466"/>
      <c r="Z24" s="466"/>
      <c r="AA24" s="466"/>
      <c r="AB24" s="466"/>
      <c r="AC24" s="466"/>
    </row>
    <row r="25" spans="1:29" ht="30.75" customHeight="1" x14ac:dyDescent="0.2">
      <c r="A25" s="466"/>
      <c r="C25" s="1023"/>
      <c r="D25" s="1027"/>
      <c r="E25" s="1028"/>
      <c r="F25" s="1028"/>
      <c r="G25" s="1028"/>
      <c r="H25" s="1029"/>
      <c r="I25" s="969"/>
      <c r="J25" s="970"/>
      <c r="K25" s="588"/>
      <c r="L25" s="598" t="s">
        <v>63</v>
      </c>
      <c r="N25" s="466"/>
      <c r="O25" s="466"/>
      <c r="P25" s="465"/>
      <c r="Q25" s="465"/>
      <c r="R25" s="465"/>
      <c r="S25" s="466"/>
      <c r="T25" s="466"/>
      <c r="U25" s="466"/>
      <c r="V25" s="466"/>
      <c r="W25" s="466"/>
      <c r="X25" s="466"/>
      <c r="Y25" s="466"/>
      <c r="Z25" s="466"/>
      <c r="AA25" s="466"/>
      <c r="AB25" s="466"/>
      <c r="AC25" s="466"/>
    </row>
    <row r="26" spans="1:29" ht="30.75" customHeight="1" x14ac:dyDescent="0.2">
      <c r="A26" s="466"/>
      <c r="C26" s="1022" t="str">
        <f>Arbeitsplan!C37</f>
        <v>Maßnahme 9</v>
      </c>
      <c r="D26" s="1024" t="str">
        <f>IF(Arbeitsplan!C38="Name der Maßnahme","",Arbeitsplan!C38)</f>
        <v/>
      </c>
      <c r="E26" s="1025"/>
      <c r="F26" s="1025"/>
      <c r="G26" s="1025"/>
      <c r="H26" s="1026"/>
      <c r="I26" s="965"/>
      <c r="J26" s="966"/>
      <c r="K26" s="588"/>
      <c r="L26" s="598" t="s">
        <v>63</v>
      </c>
      <c r="N26" s="466"/>
      <c r="O26" s="466"/>
      <c r="P26" s="465"/>
      <c r="Q26" s="465"/>
      <c r="R26" s="465"/>
      <c r="S26" s="466"/>
      <c r="T26" s="466"/>
      <c r="U26" s="466"/>
      <c r="V26" s="466"/>
      <c r="W26" s="466"/>
      <c r="X26" s="466"/>
      <c r="Y26" s="466"/>
      <c r="Z26" s="466"/>
      <c r="AA26" s="466"/>
      <c r="AB26" s="466"/>
      <c r="AC26" s="466"/>
    </row>
    <row r="27" spans="1:29" ht="30.75" customHeight="1" x14ac:dyDescent="0.2">
      <c r="A27" s="466"/>
      <c r="C27" s="1023"/>
      <c r="D27" s="1027"/>
      <c r="E27" s="1028"/>
      <c r="F27" s="1028"/>
      <c r="G27" s="1028"/>
      <c r="H27" s="1029"/>
      <c r="I27" s="969"/>
      <c r="J27" s="970"/>
      <c r="K27" s="588"/>
      <c r="L27" s="598" t="s">
        <v>63</v>
      </c>
      <c r="N27" s="466"/>
      <c r="O27" s="466"/>
      <c r="P27" s="466"/>
      <c r="Q27" s="466"/>
      <c r="R27" s="466"/>
      <c r="S27" s="466"/>
      <c r="T27" s="466"/>
      <c r="U27" s="466"/>
      <c r="V27" s="466"/>
      <c r="W27" s="466"/>
      <c r="X27" s="466"/>
      <c r="Y27" s="466"/>
      <c r="Z27" s="466"/>
      <c r="AA27" s="466"/>
      <c r="AB27" s="466"/>
      <c r="AC27" s="466"/>
    </row>
    <row r="28" spans="1:29" ht="30.75" customHeight="1" x14ac:dyDescent="0.2">
      <c r="A28" s="466"/>
      <c r="C28" s="1022" t="str">
        <f>Arbeitsplan!C40</f>
        <v>Maßnahme 10</v>
      </c>
      <c r="D28" s="1024" t="str">
        <f>IF(Arbeitsplan!C41="Name der Maßnahme","",Arbeitsplan!C41)</f>
        <v/>
      </c>
      <c r="E28" s="1025"/>
      <c r="F28" s="1025"/>
      <c r="G28" s="1025"/>
      <c r="H28" s="1026"/>
      <c r="I28" s="965"/>
      <c r="J28" s="966"/>
      <c r="K28" s="588"/>
      <c r="L28" s="598" t="s">
        <v>63</v>
      </c>
      <c r="N28" s="466"/>
      <c r="O28" s="466"/>
      <c r="P28" s="465"/>
      <c r="Q28" s="466"/>
      <c r="R28" s="466"/>
      <c r="S28" s="466"/>
      <c r="T28" s="466"/>
      <c r="U28" s="466"/>
      <c r="V28" s="466"/>
      <c r="W28" s="466"/>
      <c r="X28" s="466"/>
      <c r="Y28" s="466"/>
      <c r="Z28" s="466"/>
      <c r="AA28" s="466"/>
      <c r="AB28" s="466"/>
      <c r="AC28" s="466"/>
    </row>
    <row r="29" spans="1:29" ht="30.75" customHeight="1" thickBot="1" x14ac:dyDescent="0.25">
      <c r="A29" s="466"/>
      <c r="C29" s="1038"/>
      <c r="D29" s="1039"/>
      <c r="E29" s="1040"/>
      <c r="F29" s="1040"/>
      <c r="G29" s="1040"/>
      <c r="H29" s="1041"/>
      <c r="I29" s="1013"/>
      <c r="J29" s="1014"/>
      <c r="K29" s="599"/>
      <c r="L29" s="600" t="s">
        <v>63</v>
      </c>
      <c r="N29" s="466"/>
      <c r="O29" s="466"/>
      <c r="P29" s="466"/>
      <c r="Q29" s="466"/>
      <c r="R29" s="466"/>
      <c r="S29" s="466"/>
      <c r="T29" s="466"/>
      <c r="U29" s="466"/>
      <c r="V29" s="466"/>
      <c r="W29" s="466"/>
      <c r="X29" s="466"/>
      <c r="Y29" s="466"/>
      <c r="Z29" s="466"/>
      <c r="AA29" s="466"/>
      <c r="AB29" s="466"/>
      <c r="AC29" s="466"/>
    </row>
    <row r="30" spans="1:29" ht="6" customHeight="1" x14ac:dyDescent="0.2">
      <c r="A30" s="466"/>
      <c r="N30" s="466"/>
      <c r="O30" s="466"/>
      <c r="P30" s="466"/>
      <c r="Q30" s="466"/>
      <c r="R30" s="466"/>
      <c r="S30" s="466"/>
      <c r="T30" s="466"/>
      <c r="U30" s="466"/>
      <c r="V30" s="466"/>
      <c r="W30" s="466"/>
      <c r="X30" s="466"/>
      <c r="Y30" s="466"/>
      <c r="Z30" s="466"/>
      <c r="AA30" s="466"/>
      <c r="AB30" s="466"/>
      <c r="AC30" s="466"/>
    </row>
    <row r="31" spans="1:29" ht="12" customHeight="1" x14ac:dyDescent="0.2">
      <c r="A31" s="466"/>
      <c r="C31" s="344"/>
      <c r="D31" s="1042" t="str">
        <f ca="1">Basisdaten!$C$38</f>
        <v>Vorhabenbeschreibung -  - Vers. 09/2023</v>
      </c>
      <c r="E31" s="1043"/>
      <c r="F31" s="1043"/>
      <c r="G31" s="1043"/>
      <c r="H31" s="1043"/>
      <c r="I31" s="1043"/>
      <c r="J31" s="1043"/>
      <c r="K31" s="1043"/>
      <c r="L31" s="194" t="str">
        <f>L3</f>
        <v>Seite 1</v>
      </c>
      <c r="N31" s="466"/>
      <c r="O31" s="466"/>
      <c r="P31" s="466"/>
      <c r="Q31" s="466"/>
      <c r="R31" s="466"/>
      <c r="S31" s="466"/>
      <c r="T31" s="466"/>
      <c r="U31" s="466"/>
      <c r="V31" s="466"/>
      <c r="W31" s="466"/>
      <c r="X31" s="466"/>
      <c r="Y31" s="466"/>
      <c r="Z31" s="466"/>
      <c r="AA31" s="466"/>
      <c r="AB31" s="466"/>
      <c r="AC31" s="466"/>
    </row>
    <row r="32" spans="1:29" ht="12.75" customHeight="1" thickBot="1" x14ac:dyDescent="0.25">
      <c r="A32" s="466"/>
      <c r="L32" s="194" t="s">
        <v>230</v>
      </c>
      <c r="N32" s="466"/>
      <c r="O32" s="466"/>
      <c r="P32" s="466"/>
      <c r="Q32" s="466"/>
      <c r="R32" s="466"/>
      <c r="S32" s="466"/>
      <c r="T32" s="466"/>
      <c r="U32" s="466"/>
      <c r="V32" s="466"/>
      <c r="W32" s="466"/>
      <c r="X32" s="466"/>
      <c r="Y32" s="466"/>
      <c r="Z32" s="466"/>
      <c r="AA32" s="466"/>
      <c r="AB32" s="466"/>
      <c r="AC32" s="466"/>
    </row>
    <row r="33" spans="1:29" ht="18" customHeight="1" x14ac:dyDescent="0.2">
      <c r="A33" s="466"/>
      <c r="C33" s="1032" t="s">
        <v>243</v>
      </c>
      <c r="D33" s="978" t="str">
        <f>D8</f>
        <v>Bezug zu Maßnahme (aus Arbeitsplan)</v>
      </c>
      <c r="E33" s="979"/>
      <c r="F33" s="979"/>
      <c r="G33" s="979"/>
      <c r="H33" s="979"/>
      <c r="I33" s="1034" t="str">
        <f>I8</f>
        <v>Ziel der Maßnahme (Ergebnis zu Projektende)</v>
      </c>
      <c r="J33" s="1034"/>
      <c r="K33" s="1034" t="str">
        <f>K8</f>
        <v>Meilenstein (Zwischenschritt)</v>
      </c>
      <c r="L33" s="1036" t="str">
        <f>L8</f>
        <v>Fälligkeit Meilenstein
(zum Projektmonat)</v>
      </c>
      <c r="N33" s="466"/>
      <c r="O33" s="466"/>
      <c r="P33" s="466"/>
      <c r="Q33" s="466"/>
      <c r="R33" s="466"/>
      <c r="S33" s="466"/>
      <c r="T33" s="466"/>
      <c r="U33" s="466"/>
      <c r="V33" s="466"/>
      <c r="W33" s="466"/>
      <c r="X33" s="466"/>
      <c r="Y33" s="466"/>
      <c r="Z33" s="466"/>
      <c r="AA33" s="466"/>
      <c r="AB33" s="466"/>
      <c r="AC33" s="466"/>
    </row>
    <row r="34" spans="1:29" ht="18" customHeight="1" x14ac:dyDescent="0.2">
      <c r="A34" s="466"/>
      <c r="C34" s="1033"/>
      <c r="D34" s="982"/>
      <c r="E34" s="983"/>
      <c r="F34" s="983"/>
      <c r="G34" s="983"/>
      <c r="H34" s="983"/>
      <c r="I34" s="1035"/>
      <c r="J34" s="1035"/>
      <c r="K34" s="1035"/>
      <c r="L34" s="1037"/>
      <c r="N34" s="466"/>
      <c r="O34" s="466"/>
      <c r="P34" s="466"/>
      <c r="Q34" s="466"/>
      <c r="R34" s="466"/>
      <c r="S34" s="466"/>
      <c r="T34" s="466"/>
      <c r="U34" s="466"/>
      <c r="V34" s="466"/>
      <c r="W34" s="466"/>
      <c r="X34" s="466"/>
      <c r="Y34" s="466"/>
      <c r="Z34" s="466"/>
      <c r="AA34" s="466"/>
      <c r="AB34" s="466"/>
      <c r="AC34" s="466"/>
    </row>
    <row r="35" spans="1:29" ht="30.75" customHeight="1" x14ac:dyDescent="0.2">
      <c r="A35" s="466"/>
      <c r="C35" s="1022" t="str">
        <f>Arbeitsplan!C48</f>
        <v>Maßnahme 11</v>
      </c>
      <c r="D35" s="1024" t="str">
        <f>IF(Arbeitsplan!C49="Name der Maßnahme","",Arbeitsplan!C49)</f>
        <v/>
      </c>
      <c r="E35" s="1025"/>
      <c r="F35" s="1025"/>
      <c r="G35" s="1025"/>
      <c r="H35" s="1026"/>
      <c r="I35" s="965"/>
      <c r="J35" s="966"/>
      <c r="K35" s="588"/>
      <c r="L35" s="598" t="s">
        <v>63</v>
      </c>
      <c r="N35" s="466"/>
      <c r="O35" s="466"/>
      <c r="P35" s="466"/>
      <c r="Q35" s="466"/>
      <c r="R35" s="466"/>
      <c r="S35" s="466"/>
      <c r="T35" s="466"/>
      <c r="U35" s="466"/>
      <c r="V35" s="466"/>
      <c r="W35" s="466"/>
      <c r="X35" s="466"/>
      <c r="Y35" s="466"/>
      <c r="Z35" s="466"/>
      <c r="AA35" s="466"/>
      <c r="AB35" s="466"/>
      <c r="AC35" s="466"/>
    </row>
    <row r="36" spans="1:29" ht="30.75" customHeight="1" x14ac:dyDescent="0.2">
      <c r="A36" s="466"/>
      <c r="C36" s="1023"/>
      <c r="D36" s="1027"/>
      <c r="E36" s="1028"/>
      <c r="F36" s="1028"/>
      <c r="G36" s="1028"/>
      <c r="H36" s="1029"/>
      <c r="I36" s="969"/>
      <c r="J36" s="970"/>
      <c r="K36" s="588"/>
      <c r="L36" s="598" t="s">
        <v>63</v>
      </c>
      <c r="N36" s="466"/>
      <c r="O36" s="466"/>
      <c r="P36" s="466"/>
      <c r="Q36" s="466"/>
      <c r="R36" s="466"/>
      <c r="S36" s="466"/>
      <c r="T36" s="466"/>
      <c r="U36" s="466"/>
      <c r="V36" s="466"/>
      <c r="W36" s="466"/>
      <c r="X36" s="466"/>
      <c r="Y36" s="466"/>
      <c r="Z36" s="466"/>
      <c r="AA36" s="466"/>
      <c r="AB36" s="466"/>
      <c r="AC36" s="466"/>
    </row>
    <row r="37" spans="1:29" ht="30.75" customHeight="1" x14ac:dyDescent="0.2">
      <c r="A37" s="466"/>
      <c r="C37" s="1022" t="str">
        <f>Arbeitsplan!C51</f>
        <v>Maßnahme 12</v>
      </c>
      <c r="D37" s="1024" t="str">
        <f>IF(Arbeitsplan!C52="Name der Maßnahme","",Arbeitsplan!C52)</f>
        <v/>
      </c>
      <c r="E37" s="1025"/>
      <c r="F37" s="1025"/>
      <c r="G37" s="1025"/>
      <c r="H37" s="1026"/>
      <c r="I37" s="965"/>
      <c r="J37" s="966"/>
      <c r="K37" s="588"/>
      <c r="L37" s="598" t="s">
        <v>63</v>
      </c>
      <c r="N37" s="466"/>
      <c r="O37" s="466"/>
      <c r="P37" s="466"/>
      <c r="Q37" s="466"/>
      <c r="R37" s="466"/>
      <c r="S37" s="466"/>
      <c r="T37" s="466"/>
      <c r="U37" s="466"/>
      <c r="V37" s="466"/>
      <c r="W37" s="466"/>
      <c r="X37" s="466"/>
      <c r="Y37" s="466"/>
      <c r="Z37" s="466"/>
      <c r="AA37" s="466"/>
      <c r="AB37" s="466"/>
      <c r="AC37" s="466"/>
    </row>
    <row r="38" spans="1:29" ht="30.75" customHeight="1" x14ac:dyDescent="0.2">
      <c r="A38" s="466"/>
      <c r="C38" s="1023"/>
      <c r="D38" s="1027"/>
      <c r="E38" s="1028"/>
      <c r="F38" s="1028"/>
      <c r="G38" s="1028"/>
      <c r="H38" s="1029"/>
      <c r="I38" s="969"/>
      <c r="J38" s="970"/>
      <c r="K38" s="588"/>
      <c r="L38" s="598" t="s">
        <v>63</v>
      </c>
      <c r="N38" s="466"/>
      <c r="O38" s="466"/>
      <c r="P38" s="466"/>
      <c r="Q38" s="466"/>
      <c r="R38" s="466"/>
      <c r="S38" s="466"/>
      <c r="T38" s="466"/>
      <c r="U38" s="466"/>
      <c r="V38" s="466"/>
      <c r="W38" s="466"/>
      <c r="X38" s="466"/>
      <c r="Y38" s="466"/>
      <c r="Z38" s="466"/>
      <c r="AA38" s="466"/>
      <c r="AB38" s="466"/>
      <c r="AC38" s="466"/>
    </row>
    <row r="39" spans="1:29" ht="30.75" customHeight="1" x14ac:dyDescent="0.2">
      <c r="A39" s="466"/>
      <c r="C39" s="1022" t="str">
        <f>Arbeitsplan!C54</f>
        <v>Maßnahme 13</v>
      </c>
      <c r="D39" s="1024" t="str">
        <f>IF(Arbeitsplan!C55="Name der Maßnahme","",Arbeitsplan!C55)</f>
        <v/>
      </c>
      <c r="E39" s="1025"/>
      <c r="F39" s="1025"/>
      <c r="G39" s="1025"/>
      <c r="H39" s="1026"/>
      <c r="I39" s="965"/>
      <c r="J39" s="966"/>
      <c r="K39" s="588"/>
      <c r="L39" s="598" t="s">
        <v>63</v>
      </c>
      <c r="N39" s="466"/>
      <c r="O39" s="466"/>
      <c r="P39" s="466"/>
      <c r="Q39" s="466"/>
      <c r="R39" s="466"/>
      <c r="S39" s="466"/>
      <c r="T39" s="466"/>
      <c r="U39" s="466"/>
      <c r="V39" s="466"/>
      <c r="W39" s="466"/>
      <c r="X39" s="466"/>
      <c r="Y39" s="466"/>
      <c r="Z39" s="466"/>
      <c r="AA39" s="466"/>
      <c r="AB39" s="466"/>
      <c r="AC39" s="466"/>
    </row>
    <row r="40" spans="1:29" ht="30.75" customHeight="1" x14ac:dyDescent="0.2">
      <c r="A40" s="466"/>
      <c r="C40" s="1023"/>
      <c r="D40" s="1027"/>
      <c r="E40" s="1028"/>
      <c r="F40" s="1028"/>
      <c r="G40" s="1028"/>
      <c r="H40" s="1029"/>
      <c r="I40" s="969"/>
      <c r="J40" s="970"/>
      <c r="K40" s="588"/>
      <c r="L40" s="598" t="s">
        <v>63</v>
      </c>
      <c r="N40" s="466"/>
      <c r="O40" s="466"/>
      <c r="P40" s="466"/>
      <c r="Q40" s="466"/>
      <c r="R40" s="466"/>
      <c r="S40" s="466"/>
      <c r="T40" s="466"/>
      <c r="U40" s="466"/>
      <c r="V40" s="466"/>
      <c r="W40" s="466"/>
      <c r="X40" s="466"/>
      <c r="Y40" s="466"/>
      <c r="Z40" s="466"/>
      <c r="AA40" s="466"/>
      <c r="AB40" s="466"/>
      <c r="AC40" s="466"/>
    </row>
    <row r="41" spans="1:29" ht="30.75" customHeight="1" x14ac:dyDescent="0.2">
      <c r="A41" s="466"/>
      <c r="C41" s="1022" t="str">
        <f>Arbeitsplan!C57</f>
        <v>Maßnahme 14</v>
      </c>
      <c r="D41" s="1024" t="str">
        <f>IF(Arbeitsplan!C58="Name der Maßnahme","",Arbeitsplan!C58)</f>
        <v/>
      </c>
      <c r="E41" s="1025"/>
      <c r="F41" s="1025"/>
      <c r="G41" s="1025"/>
      <c r="H41" s="1026"/>
      <c r="I41" s="965"/>
      <c r="J41" s="966"/>
      <c r="K41" s="588"/>
      <c r="L41" s="598" t="s">
        <v>63</v>
      </c>
      <c r="N41" s="466"/>
      <c r="O41" s="466"/>
      <c r="P41" s="466"/>
      <c r="Q41" s="466"/>
      <c r="R41" s="466"/>
      <c r="S41" s="466"/>
      <c r="T41" s="466"/>
      <c r="U41" s="466"/>
      <c r="V41" s="466"/>
      <c r="W41" s="466"/>
      <c r="X41" s="466"/>
      <c r="Y41" s="466"/>
      <c r="Z41" s="466"/>
      <c r="AA41" s="466"/>
      <c r="AB41" s="466"/>
      <c r="AC41" s="466"/>
    </row>
    <row r="42" spans="1:29" ht="30.75" customHeight="1" x14ac:dyDescent="0.2">
      <c r="A42" s="466"/>
      <c r="C42" s="1023"/>
      <c r="D42" s="1027"/>
      <c r="E42" s="1028"/>
      <c r="F42" s="1028"/>
      <c r="G42" s="1028"/>
      <c r="H42" s="1029"/>
      <c r="I42" s="969"/>
      <c r="J42" s="970"/>
      <c r="K42" s="588"/>
      <c r="L42" s="598" t="s">
        <v>63</v>
      </c>
      <c r="N42" s="466"/>
      <c r="O42" s="466"/>
      <c r="P42" s="466"/>
      <c r="Q42" s="466"/>
      <c r="R42" s="466"/>
      <c r="S42" s="466"/>
      <c r="T42" s="466"/>
      <c r="U42" s="466"/>
      <c r="V42" s="466"/>
      <c r="W42" s="466"/>
      <c r="X42" s="466"/>
      <c r="Y42" s="466"/>
      <c r="Z42" s="466"/>
      <c r="AA42" s="466"/>
      <c r="AB42" s="466"/>
      <c r="AC42" s="466"/>
    </row>
    <row r="43" spans="1:29" ht="30.75" customHeight="1" x14ac:dyDescent="0.2">
      <c r="A43" s="466"/>
      <c r="C43" s="1022" t="str">
        <f>Arbeitsplan!C60</f>
        <v>Maßnahme 15</v>
      </c>
      <c r="D43" s="1024" t="str">
        <f>IF(Arbeitsplan!C61="Name der Maßnahme","",Arbeitsplan!C61)</f>
        <v/>
      </c>
      <c r="E43" s="1025"/>
      <c r="F43" s="1025"/>
      <c r="G43" s="1025"/>
      <c r="H43" s="1026"/>
      <c r="I43" s="965"/>
      <c r="J43" s="966"/>
      <c r="K43" s="588"/>
      <c r="L43" s="598" t="s">
        <v>63</v>
      </c>
      <c r="N43" s="466"/>
      <c r="O43" s="466"/>
      <c r="P43" s="466"/>
      <c r="Q43" s="466"/>
      <c r="R43" s="466"/>
      <c r="S43" s="466"/>
      <c r="T43" s="466"/>
      <c r="U43" s="466"/>
      <c r="V43" s="466"/>
      <c r="W43" s="466"/>
      <c r="X43" s="466"/>
      <c r="Y43" s="466"/>
      <c r="Z43" s="466"/>
      <c r="AA43" s="466"/>
      <c r="AB43" s="466"/>
      <c r="AC43" s="466"/>
    </row>
    <row r="44" spans="1:29" ht="30.75" customHeight="1" x14ac:dyDescent="0.2">
      <c r="A44" s="466"/>
      <c r="C44" s="1023"/>
      <c r="D44" s="1027"/>
      <c r="E44" s="1028"/>
      <c r="F44" s="1028"/>
      <c r="G44" s="1028"/>
      <c r="H44" s="1029"/>
      <c r="I44" s="969"/>
      <c r="J44" s="970"/>
      <c r="K44" s="588"/>
      <c r="L44" s="598" t="s">
        <v>63</v>
      </c>
      <c r="N44" s="466"/>
      <c r="O44" s="466"/>
      <c r="P44" s="466"/>
      <c r="Q44" s="466"/>
      <c r="R44" s="466"/>
      <c r="S44" s="466"/>
      <c r="T44" s="466"/>
      <c r="U44" s="466"/>
      <c r="V44" s="466"/>
      <c r="W44" s="466"/>
      <c r="X44" s="466"/>
      <c r="Y44" s="466"/>
      <c r="Z44" s="466"/>
      <c r="AA44" s="466"/>
      <c r="AB44" s="466"/>
      <c r="AC44" s="466"/>
    </row>
    <row r="45" spans="1:29" ht="30.75" customHeight="1" x14ac:dyDescent="0.2">
      <c r="A45" s="466"/>
      <c r="C45" s="1022" t="str">
        <f>Arbeitsplan!C63</f>
        <v>Maßnahme 16</v>
      </c>
      <c r="D45" s="1024" t="str">
        <f>IF(Arbeitsplan!C64="Name der Maßnahme","",Arbeitsplan!C64)</f>
        <v/>
      </c>
      <c r="E45" s="1025"/>
      <c r="F45" s="1025"/>
      <c r="G45" s="1025"/>
      <c r="H45" s="1026"/>
      <c r="I45" s="965"/>
      <c r="J45" s="966"/>
      <c r="K45" s="588"/>
      <c r="L45" s="598" t="s">
        <v>63</v>
      </c>
      <c r="N45" s="466"/>
      <c r="O45" s="466"/>
      <c r="P45" s="466"/>
      <c r="Q45" s="466"/>
      <c r="R45" s="466"/>
      <c r="S45" s="466"/>
      <c r="T45" s="466"/>
      <c r="U45" s="466"/>
      <c r="V45" s="466"/>
      <c r="W45" s="466"/>
      <c r="X45" s="466"/>
      <c r="Y45" s="466"/>
      <c r="Z45" s="466"/>
      <c r="AA45" s="466"/>
      <c r="AB45" s="466"/>
      <c r="AC45" s="466"/>
    </row>
    <row r="46" spans="1:29" ht="30.75" customHeight="1" x14ac:dyDescent="0.2">
      <c r="A46" s="466"/>
      <c r="C46" s="1023"/>
      <c r="D46" s="1027"/>
      <c r="E46" s="1028"/>
      <c r="F46" s="1028"/>
      <c r="G46" s="1028"/>
      <c r="H46" s="1029"/>
      <c r="I46" s="969"/>
      <c r="J46" s="970"/>
      <c r="K46" s="588"/>
      <c r="L46" s="598" t="s">
        <v>63</v>
      </c>
      <c r="N46" s="466"/>
      <c r="O46" s="466"/>
      <c r="P46" s="466"/>
      <c r="Q46" s="466"/>
      <c r="R46" s="466"/>
      <c r="S46" s="466"/>
      <c r="T46" s="466"/>
      <c r="U46" s="466"/>
      <c r="V46" s="466"/>
      <c r="W46" s="466"/>
      <c r="X46" s="466"/>
      <c r="Y46" s="466"/>
      <c r="Z46" s="466"/>
      <c r="AA46" s="466"/>
      <c r="AB46" s="466"/>
      <c r="AC46" s="466"/>
    </row>
    <row r="47" spans="1:29" ht="30.75" customHeight="1" x14ac:dyDescent="0.2">
      <c r="A47" s="466"/>
      <c r="C47" s="1022" t="str">
        <f>Arbeitsplan!C66</f>
        <v>Maßnahme 17</v>
      </c>
      <c r="D47" s="1024" t="str">
        <f>IF(Arbeitsplan!C67="Name der Maßnahme","",Arbeitsplan!C67)</f>
        <v/>
      </c>
      <c r="E47" s="1025"/>
      <c r="F47" s="1025"/>
      <c r="G47" s="1025"/>
      <c r="H47" s="1026"/>
      <c r="I47" s="965"/>
      <c r="J47" s="966"/>
      <c r="K47" s="588"/>
      <c r="L47" s="598" t="s">
        <v>63</v>
      </c>
      <c r="N47" s="466"/>
      <c r="O47" s="466"/>
      <c r="P47" s="466"/>
      <c r="Q47" s="466"/>
      <c r="R47" s="466"/>
      <c r="S47" s="466"/>
      <c r="T47" s="466"/>
      <c r="U47" s="466"/>
      <c r="V47" s="466"/>
      <c r="W47" s="466"/>
      <c r="X47" s="466"/>
      <c r="Y47" s="466"/>
      <c r="Z47" s="466"/>
      <c r="AA47" s="466"/>
      <c r="AB47" s="466"/>
      <c r="AC47" s="466"/>
    </row>
    <row r="48" spans="1:29" ht="30.75" customHeight="1" x14ac:dyDescent="0.2">
      <c r="A48" s="466"/>
      <c r="C48" s="1023"/>
      <c r="D48" s="1027"/>
      <c r="E48" s="1028"/>
      <c r="F48" s="1028"/>
      <c r="G48" s="1028"/>
      <c r="H48" s="1029"/>
      <c r="I48" s="969"/>
      <c r="J48" s="970"/>
      <c r="K48" s="588"/>
      <c r="L48" s="598" t="s">
        <v>63</v>
      </c>
      <c r="N48" s="466"/>
      <c r="O48" s="466"/>
      <c r="P48" s="466"/>
      <c r="Q48" s="466"/>
      <c r="R48" s="466"/>
      <c r="S48" s="466"/>
      <c r="T48" s="466"/>
      <c r="U48" s="466"/>
      <c r="V48" s="466"/>
      <c r="W48" s="466"/>
      <c r="X48" s="466"/>
      <c r="Y48" s="466"/>
      <c r="Z48" s="466"/>
      <c r="AA48" s="466"/>
      <c r="AB48" s="466"/>
      <c r="AC48" s="466"/>
    </row>
    <row r="49" spans="1:29" ht="30.75" customHeight="1" x14ac:dyDescent="0.2">
      <c r="A49" s="466"/>
      <c r="C49" s="1022" t="str">
        <f>Arbeitsplan!C69</f>
        <v>Maßnahme 18</v>
      </c>
      <c r="D49" s="1024" t="str">
        <f>IF(Arbeitsplan!C70="Name der Maßnahme","",Arbeitsplan!C70)</f>
        <v/>
      </c>
      <c r="E49" s="1025"/>
      <c r="F49" s="1025"/>
      <c r="G49" s="1025"/>
      <c r="H49" s="1026"/>
      <c r="I49" s="965"/>
      <c r="J49" s="966"/>
      <c r="K49" s="588"/>
      <c r="L49" s="598" t="s">
        <v>63</v>
      </c>
      <c r="N49" s="466"/>
      <c r="O49" s="466"/>
      <c r="P49" s="466"/>
      <c r="Q49" s="466"/>
      <c r="R49" s="466"/>
      <c r="S49" s="466"/>
      <c r="T49" s="466"/>
      <c r="U49" s="466"/>
      <c r="V49" s="466"/>
      <c r="W49" s="466"/>
      <c r="X49" s="466"/>
      <c r="Y49" s="466"/>
      <c r="Z49" s="466"/>
      <c r="AA49" s="466"/>
      <c r="AB49" s="466"/>
      <c r="AC49" s="466"/>
    </row>
    <row r="50" spans="1:29" ht="30.75" customHeight="1" x14ac:dyDescent="0.2">
      <c r="A50" s="466"/>
      <c r="C50" s="1023"/>
      <c r="D50" s="1027"/>
      <c r="E50" s="1028"/>
      <c r="F50" s="1028"/>
      <c r="G50" s="1028"/>
      <c r="H50" s="1029"/>
      <c r="I50" s="969"/>
      <c r="J50" s="970"/>
      <c r="K50" s="588"/>
      <c r="L50" s="598" t="s">
        <v>63</v>
      </c>
      <c r="N50" s="466"/>
      <c r="O50" s="466"/>
      <c r="P50" s="466"/>
      <c r="Q50" s="466"/>
      <c r="R50" s="466"/>
      <c r="S50" s="466"/>
      <c r="T50" s="466"/>
      <c r="U50" s="466"/>
      <c r="V50" s="466"/>
      <c r="W50" s="466"/>
      <c r="X50" s="466"/>
      <c r="Y50" s="466"/>
      <c r="Z50" s="466"/>
      <c r="AA50" s="466"/>
      <c r="AB50" s="466"/>
      <c r="AC50" s="466"/>
    </row>
    <row r="51" spans="1:29" ht="30.75" customHeight="1" x14ac:dyDescent="0.2">
      <c r="A51" s="466"/>
      <c r="C51" s="1022" t="str">
        <f>Arbeitsplan!C72</f>
        <v>Maßnahme 19</v>
      </c>
      <c r="D51" s="1024" t="str">
        <f>IF(Arbeitsplan!C73="Name der Maßnahme","",Arbeitsplan!C73)</f>
        <v/>
      </c>
      <c r="E51" s="1025"/>
      <c r="F51" s="1025"/>
      <c r="G51" s="1025"/>
      <c r="H51" s="1026"/>
      <c r="I51" s="965"/>
      <c r="J51" s="966"/>
      <c r="K51" s="588"/>
      <c r="L51" s="598" t="s">
        <v>63</v>
      </c>
      <c r="N51" s="466"/>
      <c r="O51" s="466"/>
      <c r="P51" s="466"/>
      <c r="Q51" s="466"/>
      <c r="R51" s="466"/>
      <c r="S51" s="466"/>
      <c r="T51" s="466"/>
      <c r="U51" s="466"/>
      <c r="V51" s="466"/>
      <c r="W51" s="466"/>
      <c r="X51" s="466"/>
      <c r="Y51" s="466"/>
      <c r="Z51" s="466"/>
      <c r="AA51" s="466"/>
      <c r="AB51" s="466"/>
      <c r="AC51" s="466"/>
    </row>
    <row r="52" spans="1:29" ht="30.75" customHeight="1" x14ac:dyDescent="0.2">
      <c r="A52" s="466"/>
      <c r="C52" s="1023"/>
      <c r="D52" s="1027"/>
      <c r="E52" s="1028"/>
      <c r="F52" s="1028"/>
      <c r="G52" s="1028"/>
      <c r="H52" s="1029"/>
      <c r="I52" s="969"/>
      <c r="J52" s="970"/>
      <c r="K52" s="588"/>
      <c r="L52" s="598" t="s">
        <v>63</v>
      </c>
      <c r="N52" s="466"/>
      <c r="O52" s="466"/>
      <c r="P52" s="466"/>
      <c r="Q52" s="466"/>
      <c r="R52" s="466"/>
      <c r="S52" s="466"/>
      <c r="T52" s="466"/>
      <c r="U52" s="466"/>
      <c r="V52" s="466"/>
      <c r="W52" s="466"/>
      <c r="X52" s="466"/>
      <c r="Y52" s="466"/>
      <c r="Z52" s="466"/>
      <c r="AA52" s="466"/>
      <c r="AB52" s="466"/>
      <c r="AC52" s="466"/>
    </row>
    <row r="53" spans="1:29" ht="30.75" customHeight="1" x14ac:dyDescent="0.2">
      <c r="A53" s="466"/>
      <c r="C53" s="1022" t="str">
        <f>Arbeitsplan!C75</f>
        <v>Maßnahme 20</v>
      </c>
      <c r="D53" s="1024" t="str">
        <f>IF(Arbeitsplan!C76="Name der Maßnahme","",Arbeitsplan!C76)</f>
        <v/>
      </c>
      <c r="E53" s="1025"/>
      <c r="F53" s="1025"/>
      <c r="G53" s="1025"/>
      <c r="H53" s="1026"/>
      <c r="I53" s="965"/>
      <c r="J53" s="966"/>
      <c r="K53" s="588"/>
      <c r="L53" s="598" t="s">
        <v>63</v>
      </c>
      <c r="N53" s="466"/>
      <c r="O53" s="466"/>
      <c r="P53" s="466"/>
      <c r="Q53" s="466"/>
      <c r="R53" s="466"/>
      <c r="S53" s="466"/>
      <c r="T53" s="466"/>
      <c r="U53" s="466"/>
      <c r="V53" s="466"/>
      <c r="W53" s="466"/>
      <c r="X53" s="466"/>
      <c r="Y53" s="466"/>
      <c r="Z53" s="466"/>
      <c r="AA53" s="466"/>
      <c r="AB53" s="466"/>
      <c r="AC53" s="466"/>
    </row>
    <row r="54" spans="1:29" ht="30.75" customHeight="1" x14ac:dyDescent="0.2">
      <c r="A54" s="466"/>
      <c r="C54" s="1044"/>
      <c r="D54" s="1027"/>
      <c r="E54" s="1028"/>
      <c r="F54" s="1028"/>
      <c r="G54" s="1028"/>
      <c r="H54" s="1029"/>
      <c r="I54" s="969"/>
      <c r="J54" s="970"/>
      <c r="K54" s="588"/>
      <c r="L54" s="598" t="s">
        <v>63</v>
      </c>
      <c r="N54" s="466"/>
      <c r="O54" s="466"/>
      <c r="P54" s="466"/>
      <c r="Q54" s="466"/>
      <c r="R54" s="466"/>
      <c r="S54" s="466"/>
      <c r="T54" s="466"/>
      <c r="U54" s="466"/>
      <c r="V54" s="466"/>
      <c r="W54" s="466"/>
      <c r="X54" s="466"/>
      <c r="Y54" s="466"/>
      <c r="Z54" s="466"/>
      <c r="AA54" s="466"/>
      <c r="AB54" s="466"/>
      <c r="AC54" s="466"/>
    </row>
    <row r="55" spans="1:29" ht="6" customHeight="1" x14ac:dyDescent="0.2">
      <c r="A55" s="466"/>
      <c r="N55" s="466"/>
      <c r="O55" s="466"/>
      <c r="P55" s="466"/>
      <c r="Q55" s="466"/>
      <c r="R55" s="466"/>
      <c r="S55" s="466"/>
      <c r="T55" s="466"/>
      <c r="U55" s="466"/>
      <c r="V55" s="466"/>
      <c r="W55" s="466"/>
      <c r="X55" s="466"/>
      <c r="Y55" s="466"/>
      <c r="Z55" s="466"/>
      <c r="AA55" s="466"/>
      <c r="AB55" s="466"/>
      <c r="AC55" s="466"/>
    </row>
    <row r="56" spans="1:29" x14ac:dyDescent="0.2">
      <c r="A56" s="466"/>
      <c r="C56" s="342"/>
      <c r="D56" s="1042" t="str">
        <f ca="1">Basisdaten!$C$38</f>
        <v>Vorhabenbeschreibung -  - Vers. 09/2023</v>
      </c>
      <c r="E56" s="1043"/>
      <c r="F56" s="1043"/>
      <c r="G56" s="1043"/>
      <c r="H56" s="1043"/>
      <c r="I56" s="1043"/>
      <c r="J56" s="1043"/>
      <c r="K56" s="1043"/>
      <c r="L56" s="194" t="str">
        <f>L32</f>
        <v>Seite 2</v>
      </c>
      <c r="N56" s="466"/>
      <c r="O56" s="466"/>
      <c r="P56" s="466"/>
      <c r="Q56" s="466"/>
      <c r="R56" s="466"/>
      <c r="S56" s="466"/>
      <c r="T56" s="466"/>
      <c r="U56" s="466"/>
      <c r="V56" s="466"/>
      <c r="W56" s="466"/>
      <c r="X56" s="466"/>
      <c r="Y56" s="466"/>
      <c r="Z56" s="466"/>
      <c r="AA56" s="466"/>
      <c r="AB56" s="466"/>
      <c r="AC56" s="466"/>
    </row>
    <row r="57" spans="1:29" ht="12.75" thickBot="1" x14ac:dyDescent="0.25">
      <c r="A57" s="466"/>
      <c r="L57" s="194" t="s">
        <v>402</v>
      </c>
      <c r="N57" s="466"/>
      <c r="O57" s="466"/>
      <c r="P57" s="466"/>
      <c r="Q57" s="466"/>
      <c r="R57" s="466"/>
      <c r="S57" s="466"/>
      <c r="T57" s="466"/>
      <c r="U57" s="466"/>
      <c r="V57" s="466"/>
      <c r="W57" s="466"/>
      <c r="X57" s="466"/>
      <c r="Y57" s="466"/>
      <c r="Z57" s="466"/>
      <c r="AA57" s="466"/>
      <c r="AB57" s="466"/>
      <c r="AC57" s="466"/>
    </row>
    <row r="58" spans="1:29" ht="18" customHeight="1" x14ac:dyDescent="0.2">
      <c r="A58" s="466"/>
      <c r="C58" s="1032" t="s">
        <v>243</v>
      </c>
      <c r="D58" s="978" t="str">
        <f>D8</f>
        <v>Bezug zu Maßnahme (aus Arbeitsplan)</v>
      </c>
      <c r="E58" s="979"/>
      <c r="F58" s="979"/>
      <c r="G58" s="979"/>
      <c r="H58" s="979"/>
      <c r="I58" s="1034" t="str">
        <f>I8</f>
        <v>Ziel der Maßnahme (Ergebnis zu Projektende)</v>
      </c>
      <c r="J58" s="1034"/>
      <c r="K58" s="1034" t="str">
        <f>K8</f>
        <v>Meilenstein (Zwischenschritt)</v>
      </c>
      <c r="L58" s="1036" t="str">
        <f>L8</f>
        <v>Fälligkeit Meilenstein
(zum Projektmonat)</v>
      </c>
      <c r="N58" s="466"/>
      <c r="O58" s="466"/>
      <c r="P58" s="466"/>
      <c r="Q58" s="466"/>
      <c r="R58" s="466"/>
      <c r="S58" s="466"/>
      <c r="T58" s="466"/>
      <c r="U58" s="466"/>
      <c r="V58" s="466"/>
      <c r="W58" s="466"/>
      <c r="X58" s="466"/>
      <c r="Y58" s="466"/>
      <c r="Z58" s="466"/>
      <c r="AA58" s="466"/>
      <c r="AB58" s="466"/>
      <c r="AC58" s="466"/>
    </row>
    <row r="59" spans="1:29" ht="18" customHeight="1" x14ac:dyDescent="0.2">
      <c r="A59" s="466"/>
      <c r="C59" s="1033"/>
      <c r="D59" s="982"/>
      <c r="E59" s="983"/>
      <c r="F59" s="983"/>
      <c r="G59" s="983"/>
      <c r="H59" s="983"/>
      <c r="I59" s="1035"/>
      <c r="J59" s="1035"/>
      <c r="K59" s="1035"/>
      <c r="L59" s="1037"/>
      <c r="N59" s="466"/>
      <c r="O59" s="466"/>
      <c r="P59" s="466"/>
      <c r="Q59" s="466"/>
      <c r="R59" s="466"/>
      <c r="S59" s="466"/>
      <c r="T59" s="466"/>
      <c r="U59" s="466"/>
      <c r="V59" s="466"/>
      <c r="W59" s="466"/>
      <c r="X59" s="466"/>
      <c r="Y59" s="466"/>
      <c r="Z59" s="466"/>
      <c r="AA59" s="466"/>
      <c r="AB59" s="466"/>
      <c r="AC59" s="466"/>
    </row>
    <row r="60" spans="1:29" ht="30.6" customHeight="1" x14ac:dyDescent="0.2">
      <c r="A60" s="466"/>
      <c r="C60" s="1022" t="str">
        <f>Arbeitsplan!C83</f>
        <v>Maßnahme 21</v>
      </c>
      <c r="D60" s="1024" t="str">
        <f>IF(Arbeitsplan!C84="Name der Maßnahme","",Arbeitsplan!C84)</f>
        <v/>
      </c>
      <c r="E60" s="1025"/>
      <c r="F60" s="1025"/>
      <c r="G60" s="1025"/>
      <c r="H60" s="1026"/>
      <c r="I60" s="965"/>
      <c r="J60" s="966"/>
      <c r="K60" s="588"/>
      <c r="L60" s="598" t="s">
        <v>63</v>
      </c>
      <c r="N60" s="466"/>
      <c r="O60" s="466"/>
      <c r="P60" s="466"/>
      <c r="Q60" s="466"/>
      <c r="R60" s="466"/>
      <c r="S60" s="466"/>
      <c r="T60" s="466"/>
      <c r="U60" s="466"/>
      <c r="V60" s="466"/>
      <c r="W60" s="466"/>
      <c r="X60" s="466"/>
      <c r="Y60" s="466"/>
      <c r="Z60" s="466"/>
      <c r="AA60" s="466"/>
      <c r="AB60" s="466"/>
      <c r="AC60" s="466"/>
    </row>
    <row r="61" spans="1:29" ht="30.6" customHeight="1" x14ac:dyDescent="0.2">
      <c r="A61" s="466"/>
      <c r="C61" s="1023"/>
      <c r="D61" s="1027"/>
      <c r="E61" s="1028"/>
      <c r="F61" s="1028"/>
      <c r="G61" s="1028"/>
      <c r="H61" s="1029"/>
      <c r="I61" s="969"/>
      <c r="J61" s="970"/>
      <c r="K61" s="588"/>
      <c r="L61" s="598" t="s">
        <v>63</v>
      </c>
      <c r="N61" s="466"/>
      <c r="O61" s="466"/>
      <c r="P61" s="466"/>
      <c r="Q61" s="466"/>
      <c r="R61" s="466"/>
      <c r="S61" s="466"/>
      <c r="T61" s="466"/>
      <c r="U61" s="466"/>
      <c r="V61" s="466"/>
      <c r="W61" s="466"/>
      <c r="X61" s="466"/>
      <c r="Y61" s="466"/>
      <c r="Z61" s="466"/>
      <c r="AA61" s="466"/>
      <c r="AB61" s="466"/>
      <c r="AC61" s="466"/>
    </row>
    <row r="62" spans="1:29" ht="30.6" customHeight="1" x14ac:dyDescent="0.2">
      <c r="A62" s="466"/>
      <c r="C62" s="1022" t="str">
        <f>Arbeitsplan!C86</f>
        <v>Maßnahme 22</v>
      </c>
      <c r="D62" s="1024" t="str">
        <f>IF(Arbeitsplan!C87="Name der Maßnahme","",Arbeitsplan!C87)</f>
        <v/>
      </c>
      <c r="E62" s="1025"/>
      <c r="F62" s="1025"/>
      <c r="G62" s="1025"/>
      <c r="H62" s="1026"/>
      <c r="I62" s="965"/>
      <c r="J62" s="966"/>
      <c r="K62" s="588"/>
      <c r="L62" s="598" t="s">
        <v>63</v>
      </c>
      <c r="N62" s="466"/>
      <c r="O62" s="466"/>
      <c r="P62" s="466"/>
      <c r="Q62" s="466"/>
      <c r="R62" s="466"/>
      <c r="S62" s="466"/>
      <c r="T62" s="466"/>
      <c r="U62" s="466"/>
      <c r="V62" s="466"/>
      <c r="W62" s="466"/>
      <c r="X62" s="466"/>
      <c r="Y62" s="466"/>
      <c r="Z62" s="466"/>
      <c r="AA62" s="466"/>
      <c r="AB62" s="466"/>
      <c r="AC62" s="466"/>
    </row>
    <row r="63" spans="1:29" ht="30.6" customHeight="1" x14ac:dyDescent="0.2">
      <c r="A63" s="466"/>
      <c r="C63" s="1023"/>
      <c r="D63" s="1027"/>
      <c r="E63" s="1028"/>
      <c r="F63" s="1028"/>
      <c r="G63" s="1028"/>
      <c r="H63" s="1029"/>
      <c r="I63" s="969"/>
      <c r="J63" s="970"/>
      <c r="K63" s="588"/>
      <c r="L63" s="598" t="s">
        <v>63</v>
      </c>
      <c r="N63" s="466"/>
      <c r="O63" s="466"/>
      <c r="P63" s="466"/>
      <c r="Q63" s="466"/>
      <c r="R63" s="466"/>
      <c r="S63" s="466"/>
      <c r="T63" s="466"/>
      <c r="U63" s="466"/>
      <c r="V63" s="466"/>
      <c r="W63" s="466"/>
      <c r="X63" s="466"/>
      <c r="Y63" s="466"/>
      <c r="Z63" s="466"/>
      <c r="AA63" s="466"/>
      <c r="AB63" s="466"/>
      <c r="AC63" s="466"/>
    </row>
    <row r="64" spans="1:29" ht="30.6" customHeight="1" x14ac:dyDescent="0.2">
      <c r="A64" s="466"/>
      <c r="C64" s="1022" t="str">
        <f>Arbeitsplan!C89</f>
        <v>Maßnahme 23</v>
      </c>
      <c r="D64" s="1024" t="str">
        <f>IF(Arbeitsplan!C90="Name der Maßnahme","",Arbeitsplan!C90)</f>
        <v/>
      </c>
      <c r="E64" s="1025"/>
      <c r="F64" s="1025"/>
      <c r="G64" s="1025"/>
      <c r="H64" s="1026"/>
      <c r="I64" s="965"/>
      <c r="J64" s="966"/>
      <c r="K64" s="588"/>
      <c r="L64" s="598" t="s">
        <v>63</v>
      </c>
      <c r="N64" s="466"/>
      <c r="O64" s="466"/>
      <c r="P64" s="466"/>
      <c r="Q64" s="466"/>
      <c r="R64" s="466"/>
      <c r="S64" s="466"/>
      <c r="T64" s="466"/>
      <c r="U64" s="466"/>
      <c r="V64" s="466"/>
      <c r="W64" s="466"/>
      <c r="X64" s="466"/>
      <c r="Y64" s="466"/>
      <c r="Z64" s="466"/>
      <c r="AA64" s="466"/>
      <c r="AB64" s="466"/>
      <c r="AC64" s="466"/>
    </row>
    <row r="65" spans="1:29" ht="30.6" customHeight="1" x14ac:dyDescent="0.2">
      <c r="A65" s="466"/>
      <c r="C65" s="1023"/>
      <c r="D65" s="1027"/>
      <c r="E65" s="1028"/>
      <c r="F65" s="1028"/>
      <c r="G65" s="1028"/>
      <c r="H65" s="1029"/>
      <c r="I65" s="969"/>
      <c r="J65" s="970"/>
      <c r="K65" s="588"/>
      <c r="L65" s="598" t="s">
        <v>63</v>
      </c>
      <c r="N65" s="466"/>
      <c r="O65" s="466"/>
      <c r="P65" s="466"/>
      <c r="Q65" s="466"/>
      <c r="R65" s="466"/>
      <c r="S65" s="466"/>
      <c r="T65" s="466"/>
      <c r="U65" s="466"/>
      <c r="V65" s="466"/>
      <c r="W65" s="466"/>
      <c r="X65" s="466"/>
      <c r="Y65" s="466"/>
      <c r="Z65" s="466"/>
      <c r="AA65" s="466"/>
      <c r="AB65" s="466"/>
      <c r="AC65" s="466"/>
    </row>
    <row r="66" spans="1:29" ht="30.6" customHeight="1" x14ac:dyDescent="0.2">
      <c r="A66" s="466"/>
      <c r="C66" s="1022" t="str">
        <f>Arbeitsplan!C92</f>
        <v>Maßnahme 24</v>
      </c>
      <c r="D66" s="1024" t="str">
        <f>IF(Arbeitsplan!C93="Name der Maßnahme","",Arbeitsplan!C93)</f>
        <v/>
      </c>
      <c r="E66" s="1025"/>
      <c r="F66" s="1025"/>
      <c r="G66" s="1025"/>
      <c r="H66" s="1026"/>
      <c r="I66" s="965"/>
      <c r="J66" s="966"/>
      <c r="K66" s="588"/>
      <c r="L66" s="598" t="s">
        <v>63</v>
      </c>
      <c r="N66" s="466"/>
      <c r="O66" s="466"/>
      <c r="P66" s="466"/>
      <c r="Q66" s="466"/>
      <c r="R66" s="466"/>
      <c r="S66" s="466"/>
      <c r="T66" s="466"/>
      <c r="U66" s="466"/>
      <c r="V66" s="466"/>
      <c r="W66" s="466"/>
      <c r="X66" s="466"/>
      <c r="Y66" s="466"/>
      <c r="Z66" s="466"/>
      <c r="AA66" s="466"/>
      <c r="AB66" s="466"/>
      <c r="AC66" s="466"/>
    </row>
    <row r="67" spans="1:29" ht="30.6" customHeight="1" x14ac:dyDescent="0.2">
      <c r="A67" s="466"/>
      <c r="C67" s="1023"/>
      <c r="D67" s="1027"/>
      <c r="E67" s="1028"/>
      <c r="F67" s="1028"/>
      <c r="G67" s="1028"/>
      <c r="H67" s="1029"/>
      <c r="I67" s="969"/>
      <c r="J67" s="970"/>
      <c r="K67" s="588"/>
      <c r="L67" s="598" t="s">
        <v>63</v>
      </c>
      <c r="N67" s="466"/>
      <c r="O67" s="466"/>
      <c r="P67" s="466"/>
      <c r="Q67" s="466"/>
      <c r="R67" s="466"/>
      <c r="S67" s="466"/>
      <c r="T67" s="466"/>
      <c r="U67" s="466"/>
      <c r="V67" s="466"/>
      <c r="W67" s="466"/>
      <c r="X67" s="466"/>
      <c r="Y67" s="466"/>
      <c r="Z67" s="466"/>
      <c r="AA67" s="466"/>
      <c r="AB67" s="466"/>
      <c r="AC67" s="466"/>
    </row>
    <row r="68" spans="1:29" ht="30.6" customHeight="1" x14ac:dyDescent="0.2">
      <c r="A68" s="466"/>
      <c r="C68" s="1022" t="str">
        <f>Arbeitsplan!C95</f>
        <v>Maßnahme 25</v>
      </c>
      <c r="D68" s="1024" t="str">
        <f>IF(Arbeitsplan!C96="Name der Maßnahme","",Arbeitsplan!C96)</f>
        <v/>
      </c>
      <c r="E68" s="1025"/>
      <c r="F68" s="1025"/>
      <c r="G68" s="1025"/>
      <c r="H68" s="1026"/>
      <c r="I68" s="965"/>
      <c r="J68" s="966"/>
      <c r="K68" s="588"/>
      <c r="L68" s="598" t="s">
        <v>63</v>
      </c>
      <c r="N68" s="466"/>
      <c r="O68" s="466"/>
      <c r="P68" s="466"/>
      <c r="Q68" s="466"/>
      <c r="R68" s="466"/>
      <c r="S68" s="466"/>
      <c r="T68" s="466"/>
      <c r="U68" s="466"/>
      <c r="V68" s="466"/>
      <c r="W68" s="466"/>
      <c r="X68" s="466"/>
      <c r="Y68" s="466"/>
      <c r="Z68" s="466"/>
      <c r="AA68" s="466"/>
      <c r="AB68" s="466"/>
      <c r="AC68" s="466"/>
    </row>
    <row r="69" spans="1:29" ht="30.6" customHeight="1" x14ac:dyDescent="0.2">
      <c r="A69" s="466"/>
      <c r="C69" s="1023"/>
      <c r="D69" s="1027"/>
      <c r="E69" s="1028"/>
      <c r="F69" s="1028"/>
      <c r="G69" s="1028"/>
      <c r="H69" s="1029"/>
      <c r="I69" s="969"/>
      <c r="J69" s="970"/>
      <c r="K69" s="588"/>
      <c r="L69" s="598" t="s">
        <v>63</v>
      </c>
      <c r="N69" s="466"/>
      <c r="O69" s="466"/>
      <c r="P69" s="466"/>
      <c r="Q69" s="466"/>
      <c r="R69" s="466"/>
      <c r="S69" s="466"/>
      <c r="T69" s="466"/>
      <c r="U69" s="466"/>
      <c r="V69" s="466"/>
      <c r="W69" s="466"/>
      <c r="X69" s="466"/>
      <c r="Y69" s="466"/>
      <c r="Z69" s="466"/>
      <c r="AA69" s="466"/>
      <c r="AB69" s="466"/>
      <c r="AC69" s="466"/>
    </row>
    <row r="70" spans="1:29" ht="30.6" customHeight="1" x14ac:dyDescent="0.2">
      <c r="A70" s="466"/>
      <c r="C70" s="1022" t="str">
        <f>Arbeitsplan!C98</f>
        <v>Maßnahme 26</v>
      </c>
      <c r="D70" s="1024" t="str">
        <f>IF(Arbeitsplan!C99="Name der Maßnahme","",Arbeitsplan!C99)</f>
        <v/>
      </c>
      <c r="E70" s="1025"/>
      <c r="F70" s="1025"/>
      <c r="G70" s="1025"/>
      <c r="H70" s="1026"/>
      <c r="I70" s="965"/>
      <c r="J70" s="966"/>
      <c r="K70" s="588"/>
      <c r="L70" s="598" t="s">
        <v>63</v>
      </c>
      <c r="N70" s="466"/>
      <c r="O70" s="466"/>
      <c r="P70" s="466"/>
      <c r="Q70" s="466"/>
      <c r="R70" s="466"/>
      <c r="S70" s="466"/>
      <c r="T70" s="466"/>
      <c r="U70" s="466"/>
      <c r="V70" s="466"/>
      <c r="W70" s="466"/>
      <c r="X70" s="466"/>
      <c r="Y70" s="466"/>
      <c r="Z70" s="466"/>
      <c r="AA70" s="466"/>
      <c r="AB70" s="466"/>
      <c r="AC70" s="466"/>
    </row>
    <row r="71" spans="1:29" ht="30.6" customHeight="1" x14ac:dyDescent="0.2">
      <c r="A71" s="466"/>
      <c r="C71" s="1023"/>
      <c r="D71" s="1027"/>
      <c r="E71" s="1028"/>
      <c r="F71" s="1028"/>
      <c r="G71" s="1028"/>
      <c r="H71" s="1029"/>
      <c r="I71" s="969"/>
      <c r="J71" s="970"/>
      <c r="K71" s="588"/>
      <c r="L71" s="598" t="s">
        <v>63</v>
      </c>
      <c r="N71" s="466"/>
      <c r="O71" s="466"/>
      <c r="P71" s="466"/>
      <c r="Q71" s="466"/>
      <c r="R71" s="466"/>
      <c r="S71" s="466"/>
      <c r="T71" s="466"/>
      <c r="U71" s="466"/>
      <c r="V71" s="466"/>
      <c r="W71" s="466"/>
      <c r="X71" s="466"/>
      <c r="Y71" s="466"/>
      <c r="Z71" s="466"/>
      <c r="AA71" s="466"/>
      <c r="AB71" s="466"/>
      <c r="AC71" s="466"/>
    </row>
    <row r="72" spans="1:29" ht="30.6" customHeight="1" x14ac:dyDescent="0.2">
      <c r="A72" s="466"/>
      <c r="C72" s="1022" t="str">
        <f>Arbeitsplan!C101</f>
        <v>Maßnahme 27</v>
      </c>
      <c r="D72" s="1024" t="str">
        <f>IF(Arbeitsplan!C102="Name der Maßnahme","",Arbeitsplan!C102)</f>
        <v/>
      </c>
      <c r="E72" s="1025"/>
      <c r="F72" s="1025"/>
      <c r="G72" s="1025"/>
      <c r="H72" s="1026"/>
      <c r="I72" s="965"/>
      <c r="J72" s="966"/>
      <c r="K72" s="588"/>
      <c r="L72" s="598" t="s">
        <v>63</v>
      </c>
      <c r="N72" s="466"/>
      <c r="O72" s="466"/>
      <c r="P72" s="466"/>
      <c r="Q72" s="466"/>
      <c r="R72" s="466"/>
      <c r="S72" s="466"/>
      <c r="T72" s="466"/>
      <c r="U72" s="466"/>
      <c r="V72" s="466"/>
      <c r="W72" s="466"/>
      <c r="X72" s="466"/>
      <c r="Y72" s="466"/>
      <c r="Z72" s="466"/>
      <c r="AA72" s="466"/>
      <c r="AB72" s="466"/>
      <c r="AC72" s="466"/>
    </row>
    <row r="73" spans="1:29" ht="30.6" customHeight="1" x14ac:dyDescent="0.2">
      <c r="A73" s="466"/>
      <c r="C73" s="1023"/>
      <c r="D73" s="1027"/>
      <c r="E73" s="1028"/>
      <c r="F73" s="1028"/>
      <c r="G73" s="1028"/>
      <c r="H73" s="1029"/>
      <c r="I73" s="969"/>
      <c r="J73" s="970"/>
      <c r="K73" s="588"/>
      <c r="L73" s="598" t="s">
        <v>63</v>
      </c>
      <c r="N73" s="466"/>
      <c r="O73" s="466"/>
      <c r="P73" s="466"/>
      <c r="Q73" s="466"/>
      <c r="R73" s="466"/>
      <c r="S73" s="466"/>
      <c r="T73" s="466"/>
      <c r="U73" s="466"/>
      <c r="V73" s="466"/>
      <c r="W73" s="466"/>
      <c r="X73" s="466"/>
      <c r="Y73" s="466"/>
      <c r="Z73" s="466"/>
      <c r="AA73" s="466"/>
      <c r="AB73" s="466"/>
      <c r="AC73" s="466"/>
    </row>
    <row r="74" spans="1:29" ht="30.6" customHeight="1" x14ac:dyDescent="0.2">
      <c r="A74" s="466"/>
      <c r="C74" s="1022" t="str">
        <f>Arbeitsplan!C104</f>
        <v>Maßnahme 28</v>
      </c>
      <c r="D74" s="1024" t="str">
        <f>IF(Arbeitsplan!C105="Name der Maßnahme","",Arbeitsplan!C105)</f>
        <v/>
      </c>
      <c r="E74" s="1025"/>
      <c r="F74" s="1025"/>
      <c r="G74" s="1025"/>
      <c r="H74" s="1026"/>
      <c r="I74" s="965"/>
      <c r="J74" s="966"/>
      <c r="K74" s="588"/>
      <c r="L74" s="598" t="s">
        <v>63</v>
      </c>
      <c r="N74" s="466"/>
      <c r="O74" s="466"/>
      <c r="P74" s="466"/>
      <c r="Q74" s="466"/>
      <c r="R74" s="466"/>
      <c r="S74" s="466"/>
      <c r="T74" s="466"/>
      <c r="U74" s="466"/>
      <c r="V74" s="466"/>
      <c r="W74" s="466"/>
      <c r="X74" s="466"/>
      <c r="Y74" s="466"/>
      <c r="Z74" s="466"/>
      <c r="AA74" s="466"/>
      <c r="AB74" s="466"/>
      <c r="AC74" s="466"/>
    </row>
    <row r="75" spans="1:29" ht="30.6" customHeight="1" x14ac:dyDescent="0.2">
      <c r="A75" s="466"/>
      <c r="C75" s="1023"/>
      <c r="D75" s="1027"/>
      <c r="E75" s="1028"/>
      <c r="F75" s="1028"/>
      <c r="G75" s="1028"/>
      <c r="H75" s="1029"/>
      <c r="I75" s="969"/>
      <c r="J75" s="970"/>
      <c r="K75" s="588"/>
      <c r="L75" s="598" t="s">
        <v>63</v>
      </c>
      <c r="N75" s="466"/>
      <c r="O75" s="466"/>
      <c r="P75" s="466"/>
      <c r="Q75" s="466"/>
      <c r="R75" s="466"/>
      <c r="S75" s="466"/>
      <c r="T75" s="466"/>
      <c r="U75" s="466"/>
      <c r="V75" s="466"/>
      <c r="W75" s="466"/>
      <c r="X75" s="466"/>
      <c r="Y75" s="466"/>
      <c r="Z75" s="466"/>
      <c r="AA75" s="466"/>
      <c r="AB75" s="466"/>
      <c r="AC75" s="466"/>
    </row>
    <row r="76" spans="1:29" ht="30.6" customHeight="1" x14ac:dyDescent="0.2">
      <c r="A76" s="466"/>
      <c r="C76" s="1022" t="str">
        <f>Arbeitsplan!C107</f>
        <v>Maßnahme 29</v>
      </c>
      <c r="D76" s="1024" t="str">
        <f>IF(Arbeitsplan!C108="Name der Maßnahme","",Arbeitsplan!C108)</f>
        <v/>
      </c>
      <c r="E76" s="1025"/>
      <c r="F76" s="1025"/>
      <c r="G76" s="1025"/>
      <c r="H76" s="1026"/>
      <c r="I76" s="965"/>
      <c r="J76" s="966"/>
      <c r="K76" s="588"/>
      <c r="L76" s="598" t="s">
        <v>63</v>
      </c>
      <c r="N76" s="466"/>
      <c r="O76" s="466"/>
      <c r="P76" s="466"/>
      <c r="Q76" s="466"/>
      <c r="R76" s="466"/>
      <c r="S76" s="466"/>
      <c r="T76" s="466"/>
      <c r="U76" s="466"/>
      <c r="V76" s="466"/>
      <c r="W76" s="466"/>
      <c r="X76" s="466"/>
      <c r="Y76" s="466"/>
      <c r="Z76" s="466"/>
      <c r="AA76" s="466"/>
      <c r="AB76" s="466"/>
      <c r="AC76" s="466"/>
    </row>
    <row r="77" spans="1:29" ht="30.6" customHeight="1" x14ac:dyDescent="0.2">
      <c r="A77" s="466"/>
      <c r="C77" s="1023"/>
      <c r="D77" s="1027"/>
      <c r="E77" s="1028"/>
      <c r="F77" s="1028"/>
      <c r="G77" s="1028"/>
      <c r="H77" s="1029"/>
      <c r="I77" s="969"/>
      <c r="J77" s="970"/>
      <c r="K77" s="588"/>
      <c r="L77" s="598" t="s">
        <v>63</v>
      </c>
      <c r="N77" s="466"/>
      <c r="O77" s="466"/>
      <c r="P77" s="466"/>
      <c r="Q77" s="466"/>
      <c r="R77" s="466"/>
      <c r="S77" s="466"/>
      <c r="T77" s="466"/>
      <c r="U77" s="466"/>
      <c r="V77" s="466"/>
      <c r="W77" s="466"/>
      <c r="X77" s="466"/>
      <c r="Y77" s="466"/>
      <c r="Z77" s="466"/>
      <c r="AA77" s="466"/>
      <c r="AB77" s="466"/>
      <c r="AC77" s="466"/>
    </row>
    <row r="78" spans="1:29" ht="30.6" customHeight="1" x14ac:dyDescent="0.2">
      <c r="A78" s="466"/>
      <c r="C78" s="1022" t="str">
        <f>Arbeitsplan!C110</f>
        <v>Maßnahme 30</v>
      </c>
      <c r="D78" s="1024" t="str">
        <f>IF(Arbeitsplan!C111="Name der Maßnahme","",Arbeitsplan!C111)</f>
        <v/>
      </c>
      <c r="E78" s="1025"/>
      <c r="F78" s="1025"/>
      <c r="G78" s="1025"/>
      <c r="H78" s="1026"/>
      <c r="I78" s="965"/>
      <c r="J78" s="966"/>
      <c r="K78" s="588"/>
      <c r="L78" s="598" t="s">
        <v>63</v>
      </c>
      <c r="N78" s="466"/>
      <c r="O78" s="466"/>
      <c r="P78" s="466"/>
      <c r="Q78" s="466"/>
      <c r="R78" s="466"/>
      <c r="S78" s="466"/>
      <c r="T78" s="466"/>
      <c r="U78" s="466"/>
      <c r="V78" s="466"/>
      <c r="W78" s="466"/>
      <c r="X78" s="466"/>
      <c r="Y78" s="466"/>
      <c r="Z78" s="466"/>
      <c r="AA78" s="466"/>
      <c r="AB78" s="466"/>
      <c r="AC78" s="466"/>
    </row>
    <row r="79" spans="1:29" ht="30.6" customHeight="1" x14ac:dyDescent="0.2">
      <c r="A79" s="466"/>
      <c r="C79" s="1044"/>
      <c r="D79" s="1027"/>
      <c r="E79" s="1028"/>
      <c r="F79" s="1028"/>
      <c r="G79" s="1028"/>
      <c r="H79" s="1029"/>
      <c r="I79" s="969"/>
      <c r="J79" s="970"/>
      <c r="K79" s="588"/>
      <c r="L79" s="598" t="s">
        <v>63</v>
      </c>
      <c r="N79" s="466"/>
      <c r="O79" s="466"/>
      <c r="P79" s="466"/>
      <c r="Q79" s="466"/>
      <c r="R79" s="466"/>
      <c r="S79" s="466"/>
      <c r="T79" s="466"/>
      <c r="U79" s="466"/>
      <c r="V79" s="466"/>
      <c r="W79" s="466"/>
      <c r="X79" s="466"/>
      <c r="Y79" s="466"/>
      <c r="Z79" s="466"/>
      <c r="AA79" s="466"/>
      <c r="AB79" s="466"/>
      <c r="AC79" s="466"/>
    </row>
    <row r="80" spans="1:29" ht="6" customHeight="1" x14ac:dyDescent="0.2">
      <c r="A80" s="466"/>
      <c r="N80" s="466"/>
      <c r="O80" s="466"/>
      <c r="P80" s="466"/>
      <c r="Q80" s="466"/>
      <c r="R80" s="466"/>
      <c r="S80" s="466"/>
      <c r="T80" s="466"/>
      <c r="U80" s="466"/>
      <c r="V80" s="466"/>
      <c r="W80" s="466"/>
      <c r="X80" s="466"/>
      <c r="Y80" s="466"/>
      <c r="Z80" s="466"/>
      <c r="AA80" s="466"/>
      <c r="AB80" s="466"/>
      <c r="AC80" s="466"/>
    </row>
    <row r="81" spans="1:29" x14ac:dyDescent="0.2">
      <c r="A81" s="466"/>
      <c r="C81" s="342"/>
      <c r="D81" s="1042" t="str">
        <f ca="1">Basisdaten!$C$38</f>
        <v>Vorhabenbeschreibung -  - Vers. 09/2023</v>
      </c>
      <c r="E81" s="1043"/>
      <c r="F81" s="1043"/>
      <c r="G81" s="1043"/>
      <c r="H81" s="1043"/>
      <c r="I81" s="1043"/>
      <c r="J81" s="1043"/>
      <c r="K81" s="1043"/>
      <c r="L81" s="194" t="str">
        <f>L57</f>
        <v>Seite 3</v>
      </c>
      <c r="N81" s="466"/>
      <c r="O81" s="466"/>
      <c r="P81" s="466"/>
      <c r="Q81" s="466"/>
      <c r="R81" s="466"/>
      <c r="S81" s="466"/>
      <c r="T81" s="466"/>
      <c r="U81" s="466"/>
      <c r="V81" s="466"/>
      <c r="W81" s="466"/>
      <c r="X81" s="466"/>
      <c r="Y81" s="466"/>
      <c r="Z81" s="466"/>
      <c r="AA81" s="466"/>
      <c r="AB81" s="466"/>
      <c r="AC81" s="466"/>
    </row>
    <row r="82" spans="1:29" ht="12.75" thickBot="1" x14ac:dyDescent="0.25">
      <c r="A82" s="466"/>
      <c r="L82" s="194" t="s">
        <v>465</v>
      </c>
      <c r="N82" s="466"/>
      <c r="O82" s="466"/>
      <c r="P82" s="466"/>
      <c r="Q82" s="466"/>
      <c r="R82" s="466"/>
      <c r="S82" s="466"/>
      <c r="T82" s="466"/>
      <c r="U82" s="466"/>
      <c r="V82" s="466"/>
      <c r="W82" s="466"/>
      <c r="X82" s="466"/>
      <c r="Y82" s="466"/>
      <c r="Z82" s="466"/>
      <c r="AA82" s="466"/>
      <c r="AB82" s="466"/>
      <c r="AC82" s="466"/>
    </row>
    <row r="83" spans="1:29" ht="18" customHeight="1" x14ac:dyDescent="0.2">
      <c r="A83" s="466"/>
      <c r="C83" s="1032" t="s">
        <v>243</v>
      </c>
      <c r="D83" s="978" t="str">
        <f>D8</f>
        <v>Bezug zu Maßnahme (aus Arbeitsplan)</v>
      </c>
      <c r="E83" s="979"/>
      <c r="F83" s="979"/>
      <c r="G83" s="979"/>
      <c r="H83" s="979"/>
      <c r="I83" s="1034" t="str">
        <f>I8</f>
        <v>Ziel der Maßnahme (Ergebnis zu Projektende)</v>
      </c>
      <c r="J83" s="1034"/>
      <c r="K83" s="1034" t="str">
        <f>K8</f>
        <v>Meilenstein (Zwischenschritt)</v>
      </c>
      <c r="L83" s="1036" t="str">
        <f>L8</f>
        <v>Fälligkeit Meilenstein
(zum Projektmonat)</v>
      </c>
      <c r="N83" s="466"/>
      <c r="O83" s="466"/>
      <c r="P83" s="466"/>
      <c r="Q83" s="466"/>
      <c r="R83" s="466"/>
      <c r="S83" s="466"/>
      <c r="T83" s="466"/>
      <c r="U83" s="466"/>
      <c r="V83" s="466"/>
      <c r="W83" s="466"/>
      <c r="X83" s="466"/>
      <c r="Y83" s="466"/>
      <c r="Z83" s="466"/>
      <c r="AA83" s="466"/>
      <c r="AB83" s="466"/>
      <c r="AC83" s="466"/>
    </row>
    <row r="84" spans="1:29" ht="18" customHeight="1" x14ac:dyDescent="0.2">
      <c r="A84" s="466"/>
      <c r="C84" s="1033"/>
      <c r="D84" s="982"/>
      <c r="E84" s="983"/>
      <c r="F84" s="983"/>
      <c r="G84" s="983"/>
      <c r="H84" s="983"/>
      <c r="I84" s="1035"/>
      <c r="J84" s="1035"/>
      <c r="K84" s="1035"/>
      <c r="L84" s="1037"/>
      <c r="N84" s="466"/>
      <c r="O84" s="466"/>
      <c r="P84" s="466"/>
      <c r="Q84" s="466"/>
      <c r="R84" s="466"/>
      <c r="S84" s="466"/>
      <c r="T84" s="466"/>
      <c r="U84" s="466"/>
      <c r="V84" s="466"/>
      <c r="W84" s="466"/>
      <c r="X84" s="466"/>
      <c r="Y84" s="466"/>
      <c r="Z84" s="466"/>
      <c r="AA84" s="466"/>
      <c r="AB84" s="466"/>
      <c r="AC84" s="466"/>
    </row>
    <row r="85" spans="1:29" ht="30" customHeight="1" x14ac:dyDescent="0.2">
      <c r="A85" s="466"/>
      <c r="C85" s="1045" t="str">
        <f>Arbeitsplan!C118</f>
        <v>Maßnahme 31</v>
      </c>
      <c r="D85" s="1024" t="str">
        <f>IF(Arbeitsplan!C119="Name der Maßnahme","",Arbeitsplan!C119)</f>
        <v/>
      </c>
      <c r="E85" s="1025"/>
      <c r="F85" s="1025"/>
      <c r="G85" s="1025"/>
      <c r="H85" s="1026"/>
      <c r="I85" s="965"/>
      <c r="J85" s="966"/>
      <c r="K85" s="588"/>
      <c r="L85" s="598" t="s">
        <v>63</v>
      </c>
      <c r="N85" s="466"/>
      <c r="O85" s="466"/>
      <c r="P85" s="466"/>
      <c r="Q85" s="466"/>
      <c r="R85" s="466"/>
      <c r="S85" s="466"/>
      <c r="T85" s="466"/>
      <c r="U85" s="466"/>
      <c r="V85" s="466"/>
      <c r="W85" s="466"/>
      <c r="X85" s="466"/>
      <c r="Y85" s="466"/>
      <c r="Z85" s="466"/>
      <c r="AA85" s="466"/>
      <c r="AB85" s="466"/>
      <c r="AC85" s="466"/>
    </row>
    <row r="86" spans="1:29" ht="30" customHeight="1" x14ac:dyDescent="0.2">
      <c r="A86" s="466"/>
      <c r="C86" s="1023"/>
      <c r="D86" s="1027"/>
      <c r="E86" s="1028"/>
      <c r="F86" s="1028"/>
      <c r="G86" s="1028"/>
      <c r="H86" s="1029"/>
      <c r="I86" s="969"/>
      <c r="J86" s="970"/>
      <c r="K86" s="588"/>
      <c r="L86" s="598" t="s">
        <v>63</v>
      </c>
      <c r="N86" s="466"/>
      <c r="O86" s="466"/>
      <c r="P86" s="466"/>
      <c r="Q86" s="466"/>
      <c r="R86" s="466"/>
      <c r="S86" s="466"/>
      <c r="T86" s="466"/>
      <c r="U86" s="466"/>
      <c r="V86" s="466"/>
      <c r="W86" s="466"/>
      <c r="X86" s="466"/>
      <c r="Y86" s="466"/>
      <c r="Z86" s="466"/>
      <c r="AA86" s="466"/>
      <c r="AB86" s="466"/>
      <c r="AC86" s="466"/>
    </row>
    <row r="87" spans="1:29" ht="30" customHeight="1" x14ac:dyDescent="0.2">
      <c r="A87" s="466"/>
      <c r="C87" s="1022" t="str">
        <f>Arbeitsplan!C121</f>
        <v>Maßnahme 32</v>
      </c>
      <c r="D87" s="1024" t="str">
        <f>IF(Arbeitsplan!C122="Name der Maßnahme","",Arbeitsplan!C122)</f>
        <v/>
      </c>
      <c r="E87" s="1025"/>
      <c r="F87" s="1025"/>
      <c r="G87" s="1025"/>
      <c r="H87" s="1026"/>
      <c r="I87" s="965"/>
      <c r="J87" s="966"/>
      <c r="K87" s="588"/>
      <c r="L87" s="598" t="s">
        <v>63</v>
      </c>
      <c r="N87" s="466"/>
      <c r="O87" s="466"/>
      <c r="P87" s="466"/>
      <c r="Q87" s="466"/>
      <c r="R87" s="466"/>
      <c r="S87" s="466"/>
      <c r="T87" s="466"/>
      <c r="U87" s="466"/>
      <c r="V87" s="466"/>
      <c r="W87" s="466"/>
      <c r="X87" s="466"/>
      <c r="Y87" s="466"/>
      <c r="Z87" s="466"/>
      <c r="AA87" s="466"/>
      <c r="AB87" s="466"/>
      <c r="AC87" s="466"/>
    </row>
    <row r="88" spans="1:29" ht="30" customHeight="1" x14ac:dyDescent="0.2">
      <c r="A88" s="466"/>
      <c r="C88" s="1023"/>
      <c r="D88" s="1027"/>
      <c r="E88" s="1028"/>
      <c r="F88" s="1028"/>
      <c r="G88" s="1028"/>
      <c r="H88" s="1029"/>
      <c r="I88" s="969"/>
      <c r="J88" s="970"/>
      <c r="K88" s="588"/>
      <c r="L88" s="598" t="s">
        <v>63</v>
      </c>
      <c r="N88" s="466"/>
      <c r="O88" s="466"/>
      <c r="P88" s="466"/>
      <c r="Q88" s="466"/>
      <c r="R88" s="466"/>
      <c r="S88" s="466"/>
      <c r="T88" s="466"/>
      <c r="U88" s="466"/>
      <c r="V88" s="466"/>
      <c r="W88" s="466"/>
      <c r="X88" s="466"/>
      <c r="Y88" s="466"/>
      <c r="Z88" s="466"/>
      <c r="AA88" s="466"/>
      <c r="AB88" s="466"/>
      <c r="AC88" s="466"/>
    </row>
    <row r="89" spans="1:29" ht="30" customHeight="1" x14ac:dyDescent="0.2">
      <c r="A89" s="466"/>
      <c r="C89" s="1022" t="str">
        <f>Arbeitsplan!C124</f>
        <v>Maßnahme 33</v>
      </c>
      <c r="D89" s="1024" t="str">
        <f>IF(Arbeitsplan!C125="Name der Maßnahme","",Arbeitsplan!C125)</f>
        <v/>
      </c>
      <c r="E89" s="1025"/>
      <c r="F89" s="1025"/>
      <c r="G89" s="1025"/>
      <c r="H89" s="1026"/>
      <c r="I89" s="965"/>
      <c r="J89" s="966"/>
      <c r="K89" s="588"/>
      <c r="L89" s="598" t="s">
        <v>63</v>
      </c>
      <c r="N89" s="466"/>
      <c r="O89" s="466"/>
      <c r="P89" s="466"/>
      <c r="Q89" s="466"/>
      <c r="R89" s="466"/>
      <c r="S89" s="466"/>
      <c r="T89" s="466"/>
      <c r="U89" s="466"/>
      <c r="V89" s="466"/>
      <c r="W89" s="466"/>
      <c r="X89" s="466"/>
      <c r="Y89" s="466"/>
      <c r="Z89" s="466"/>
      <c r="AA89" s="466"/>
      <c r="AB89" s="466"/>
      <c r="AC89" s="466"/>
    </row>
    <row r="90" spans="1:29" ht="30" customHeight="1" x14ac:dyDescent="0.2">
      <c r="A90" s="466"/>
      <c r="C90" s="1023"/>
      <c r="D90" s="1027"/>
      <c r="E90" s="1028"/>
      <c r="F90" s="1028"/>
      <c r="G90" s="1028"/>
      <c r="H90" s="1029"/>
      <c r="I90" s="969"/>
      <c r="J90" s="970"/>
      <c r="K90" s="588"/>
      <c r="L90" s="598" t="s">
        <v>63</v>
      </c>
      <c r="N90" s="466"/>
      <c r="O90" s="466"/>
      <c r="P90" s="466"/>
      <c r="Q90" s="466"/>
      <c r="R90" s="466"/>
      <c r="S90" s="466"/>
      <c r="T90" s="466"/>
      <c r="U90" s="466"/>
      <c r="V90" s="466"/>
      <c r="W90" s="466"/>
      <c r="X90" s="466"/>
      <c r="Y90" s="466"/>
      <c r="Z90" s="466"/>
      <c r="AA90" s="466"/>
      <c r="AB90" s="466"/>
      <c r="AC90" s="466"/>
    </row>
    <row r="91" spans="1:29" ht="30" customHeight="1" x14ac:dyDescent="0.2">
      <c r="A91" s="466"/>
      <c r="C91" s="1022" t="str">
        <f>Arbeitsplan!C127</f>
        <v>Maßnahme 34</v>
      </c>
      <c r="D91" s="1024" t="str">
        <f>IF(Arbeitsplan!C128="Name der Maßnahme","",Arbeitsplan!C128)</f>
        <v/>
      </c>
      <c r="E91" s="1025"/>
      <c r="F91" s="1025"/>
      <c r="G91" s="1025"/>
      <c r="H91" s="1026"/>
      <c r="I91" s="965"/>
      <c r="J91" s="966"/>
      <c r="K91" s="588"/>
      <c r="L91" s="598" t="s">
        <v>63</v>
      </c>
      <c r="N91" s="466"/>
      <c r="O91" s="466"/>
      <c r="P91" s="466"/>
      <c r="Q91" s="466"/>
      <c r="R91" s="466"/>
      <c r="S91" s="466"/>
      <c r="T91" s="466"/>
      <c r="U91" s="466"/>
      <c r="V91" s="466"/>
      <c r="W91" s="466"/>
      <c r="X91" s="466"/>
      <c r="Y91" s="466"/>
      <c r="Z91" s="466"/>
      <c r="AA91" s="466"/>
      <c r="AB91" s="466"/>
      <c r="AC91" s="466"/>
    </row>
    <row r="92" spans="1:29" ht="30" customHeight="1" x14ac:dyDescent="0.2">
      <c r="A92" s="466"/>
      <c r="C92" s="1023"/>
      <c r="D92" s="1027"/>
      <c r="E92" s="1028"/>
      <c r="F92" s="1028"/>
      <c r="G92" s="1028"/>
      <c r="H92" s="1029"/>
      <c r="I92" s="969"/>
      <c r="J92" s="970"/>
      <c r="K92" s="588"/>
      <c r="L92" s="598" t="s">
        <v>63</v>
      </c>
      <c r="N92" s="466"/>
      <c r="O92" s="466"/>
      <c r="P92" s="466"/>
      <c r="Q92" s="466"/>
      <c r="R92" s="466"/>
      <c r="S92" s="466"/>
      <c r="T92" s="466"/>
      <c r="U92" s="466"/>
      <c r="V92" s="466"/>
      <c r="W92" s="466"/>
      <c r="X92" s="466"/>
      <c r="Y92" s="466"/>
      <c r="Z92" s="466"/>
      <c r="AA92" s="466"/>
      <c r="AB92" s="466"/>
      <c r="AC92" s="466"/>
    </row>
    <row r="93" spans="1:29" ht="30" customHeight="1" x14ac:dyDescent="0.2">
      <c r="A93" s="466"/>
      <c r="C93" s="1022" t="str">
        <f>Arbeitsplan!C130</f>
        <v>Maßnahme 35</v>
      </c>
      <c r="D93" s="1024" t="str">
        <f>IF(Arbeitsplan!C131="Name der Maßnahme","",Arbeitsplan!C131)</f>
        <v/>
      </c>
      <c r="E93" s="1025"/>
      <c r="F93" s="1025"/>
      <c r="G93" s="1025"/>
      <c r="H93" s="1026"/>
      <c r="I93" s="965"/>
      <c r="J93" s="966"/>
      <c r="K93" s="588"/>
      <c r="L93" s="598" t="s">
        <v>63</v>
      </c>
      <c r="N93" s="466"/>
      <c r="O93" s="466"/>
      <c r="P93" s="466"/>
      <c r="Q93" s="466"/>
      <c r="R93" s="466"/>
      <c r="S93" s="466"/>
      <c r="T93" s="466"/>
      <c r="U93" s="466"/>
      <c r="V93" s="466"/>
      <c r="W93" s="466"/>
      <c r="X93" s="466"/>
      <c r="Y93" s="466"/>
      <c r="Z93" s="466"/>
      <c r="AA93" s="466"/>
      <c r="AB93" s="466"/>
      <c r="AC93" s="466"/>
    </row>
    <row r="94" spans="1:29" ht="30" customHeight="1" x14ac:dyDescent="0.2">
      <c r="A94" s="466"/>
      <c r="C94" s="1023"/>
      <c r="D94" s="1027"/>
      <c r="E94" s="1028"/>
      <c r="F94" s="1028"/>
      <c r="G94" s="1028"/>
      <c r="H94" s="1029"/>
      <c r="I94" s="969"/>
      <c r="J94" s="970"/>
      <c r="K94" s="588"/>
      <c r="L94" s="598" t="s">
        <v>63</v>
      </c>
      <c r="N94" s="466"/>
      <c r="O94" s="466"/>
      <c r="P94" s="466"/>
      <c r="Q94" s="466"/>
      <c r="R94" s="466"/>
      <c r="S94" s="466"/>
      <c r="T94" s="466"/>
      <c r="U94" s="466"/>
      <c r="V94" s="466"/>
      <c r="W94" s="466"/>
      <c r="X94" s="466"/>
      <c r="Y94" s="466"/>
      <c r="Z94" s="466"/>
      <c r="AA94" s="466"/>
      <c r="AB94" s="466"/>
      <c r="AC94" s="466"/>
    </row>
    <row r="95" spans="1:29" ht="30" customHeight="1" x14ac:dyDescent="0.2">
      <c r="A95" s="466"/>
      <c r="C95" s="1022" t="str">
        <f>Arbeitsplan!C133</f>
        <v>Maßnahme 36</v>
      </c>
      <c r="D95" s="1024" t="str">
        <f>IF(Arbeitsplan!C134="Name der Maßnahme","",Arbeitsplan!C134)</f>
        <v/>
      </c>
      <c r="E95" s="1025"/>
      <c r="F95" s="1025"/>
      <c r="G95" s="1025"/>
      <c r="H95" s="1026"/>
      <c r="I95" s="965"/>
      <c r="J95" s="966"/>
      <c r="K95" s="588"/>
      <c r="L95" s="598" t="s">
        <v>63</v>
      </c>
      <c r="N95" s="466"/>
      <c r="O95" s="466"/>
      <c r="P95" s="466"/>
      <c r="Q95" s="466"/>
      <c r="R95" s="466"/>
      <c r="S95" s="466"/>
      <c r="T95" s="466"/>
      <c r="U95" s="466"/>
      <c r="V95" s="466"/>
      <c r="W95" s="466"/>
      <c r="X95" s="466"/>
      <c r="Y95" s="466"/>
      <c r="Z95" s="466"/>
      <c r="AA95" s="466"/>
      <c r="AB95" s="466"/>
      <c r="AC95" s="466"/>
    </row>
    <row r="96" spans="1:29" ht="30" customHeight="1" x14ac:dyDescent="0.2">
      <c r="A96" s="466"/>
      <c r="C96" s="1023"/>
      <c r="D96" s="1027"/>
      <c r="E96" s="1028"/>
      <c r="F96" s="1028"/>
      <c r="G96" s="1028"/>
      <c r="H96" s="1029"/>
      <c r="I96" s="969"/>
      <c r="J96" s="970"/>
      <c r="K96" s="588"/>
      <c r="L96" s="598" t="s">
        <v>63</v>
      </c>
      <c r="N96" s="466"/>
      <c r="O96" s="466"/>
      <c r="P96" s="466"/>
      <c r="Q96" s="466"/>
      <c r="R96" s="466"/>
      <c r="S96" s="466"/>
      <c r="T96" s="466"/>
      <c r="U96" s="466"/>
      <c r="V96" s="466"/>
      <c r="W96" s="466"/>
      <c r="X96" s="466"/>
      <c r="Y96" s="466"/>
      <c r="Z96" s="466"/>
      <c r="AA96" s="466"/>
      <c r="AB96" s="466"/>
      <c r="AC96" s="466"/>
    </row>
    <row r="97" spans="1:31" ht="30" customHeight="1" x14ac:dyDescent="0.2">
      <c r="A97" s="466"/>
      <c r="C97" s="1022" t="str">
        <f>Arbeitsplan!C136</f>
        <v>Maßnahme 37</v>
      </c>
      <c r="D97" s="1024" t="str">
        <f>IF(Arbeitsplan!C137="Name der Maßnahme","",Arbeitsplan!C137)</f>
        <v/>
      </c>
      <c r="E97" s="1025"/>
      <c r="F97" s="1025"/>
      <c r="G97" s="1025"/>
      <c r="H97" s="1026"/>
      <c r="I97" s="965"/>
      <c r="J97" s="966"/>
      <c r="K97" s="588"/>
      <c r="L97" s="598" t="s">
        <v>63</v>
      </c>
      <c r="N97" s="466"/>
      <c r="O97" s="466"/>
      <c r="P97" s="466"/>
      <c r="Q97" s="466"/>
      <c r="R97" s="466"/>
      <c r="S97" s="466"/>
      <c r="T97" s="466"/>
      <c r="U97" s="466"/>
      <c r="V97" s="466"/>
      <c r="W97" s="466"/>
      <c r="X97" s="466"/>
      <c r="Y97" s="466"/>
      <c r="Z97" s="466"/>
      <c r="AA97" s="466"/>
      <c r="AB97" s="466"/>
      <c r="AC97" s="466"/>
    </row>
    <row r="98" spans="1:31" ht="30" customHeight="1" x14ac:dyDescent="0.2">
      <c r="A98" s="466"/>
      <c r="C98" s="1023"/>
      <c r="D98" s="1027"/>
      <c r="E98" s="1028"/>
      <c r="F98" s="1028"/>
      <c r="G98" s="1028"/>
      <c r="H98" s="1029"/>
      <c r="I98" s="969"/>
      <c r="J98" s="970"/>
      <c r="K98" s="588"/>
      <c r="L98" s="598" t="s">
        <v>63</v>
      </c>
      <c r="N98" s="466"/>
      <c r="O98" s="466"/>
      <c r="P98" s="466"/>
      <c r="Q98" s="466"/>
      <c r="R98" s="466"/>
      <c r="S98" s="466"/>
      <c r="T98" s="466"/>
      <c r="U98" s="466"/>
      <c r="V98" s="466"/>
      <c r="W98" s="466"/>
      <c r="X98" s="466"/>
      <c r="Y98" s="466"/>
      <c r="Z98" s="466"/>
      <c r="AA98" s="466"/>
      <c r="AB98" s="466"/>
      <c r="AC98" s="466"/>
    </row>
    <row r="99" spans="1:31" ht="30" customHeight="1" x14ac:dyDescent="0.2">
      <c r="A99" s="466"/>
      <c r="C99" s="1022" t="str">
        <f>Arbeitsplan!C139</f>
        <v>Maßnahme 38</v>
      </c>
      <c r="D99" s="1024" t="str">
        <f>IF(Arbeitsplan!C140="Name der Maßnahme","",Arbeitsplan!C140)</f>
        <v/>
      </c>
      <c r="E99" s="1025"/>
      <c r="F99" s="1025"/>
      <c r="G99" s="1025"/>
      <c r="H99" s="1026"/>
      <c r="I99" s="965"/>
      <c r="J99" s="966"/>
      <c r="K99" s="588"/>
      <c r="L99" s="598" t="s">
        <v>63</v>
      </c>
      <c r="N99" s="466"/>
      <c r="O99" s="466"/>
      <c r="P99" s="466"/>
      <c r="Q99" s="466"/>
      <c r="R99" s="466"/>
      <c r="S99" s="466"/>
      <c r="T99" s="466"/>
      <c r="U99" s="466"/>
      <c r="V99" s="466"/>
      <c r="W99" s="466"/>
      <c r="X99" s="466"/>
      <c r="Y99" s="466"/>
      <c r="Z99" s="466"/>
      <c r="AA99" s="466"/>
      <c r="AB99" s="466"/>
      <c r="AC99" s="466"/>
    </row>
    <row r="100" spans="1:31" ht="30" customHeight="1" x14ac:dyDescent="0.2">
      <c r="A100" s="466"/>
      <c r="C100" s="1023"/>
      <c r="D100" s="1027"/>
      <c r="E100" s="1028"/>
      <c r="F100" s="1028"/>
      <c r="G100" s="1028"/>
      <c r="H100" s="1029"/>
      <c r="I100" s="969"/>
      <c r="J100" s="970"/>
      <c r="K100" s="588"/>
      <c r="L100" s="598" t="s">
        <v>63</v>
      </c>
      <c r="N100" s="466"/>
      <c r="O100" s="466"/>
      <c r="P100" s="466"/>
      <c r="Q100" s="466"/>
      <c r="R100" s="466"/>
      <c r="S100" s="466"/>
      <c r="T100" s="466"/>
      <c r="U100" s="466"/>
      <c r="V100" s="466"/>
      <c r="W100" s="466"/>
      <c r="X100" s="466"/>
      <c r="Y100" s="466"/>
      <c r="Z100" s="466"/>
      <c r="AA100" s="466"/>
      <c r="AB100" s="466"/>
      <c r="AC100" s="466" t="s">
        <v>203</v>
      </c>
    </row>
    <row r="101" spans="1:31" ht="30" customHeight="1" x14ac:dyDescent="0.2">
      <c r="A101" s="466"/>
      <c r="C101" s="1022" t="str">
        <f>Arbeitsplan!C142</f>
        <v>Maßnahme 39</v>
      </c>
      <c r="D101" s="1024" t="str">
        <f>IF(Arbeitsplan!C143="Name der Maßnahme","",Arbeitsplan!C143)</f>
        <v/>
      </c>
      <c r="E101" s="1025"/>
      <c r="F101" s="1025"/>
      <c r="G101" s="1025"/>
      <c r="H101" s="1026"/>
      <c r="I101" s="965"/>
      <c r="J101" s="966"/>
      <c r="K101" s="588"/>
      <c r="L101" s="598" t="s">
        <v>63</v>
      </c>
      <c r="N101" s="466"/>
      <c r="O101" s="466"/>
      <c r="P101" s="466"/>
      <c r="Q101" s="466"/>
      <c r="R101" s="466"/>
      <c r="S101" s="466"/>
      <c r="T101" s="466"/>
      <c r="U101" s="466"/>
      <c r="V101" s="466"/>
      <c r="W101" s="466"/>
      <c r="X101" s="466"/>
      <c r="Y101" s="466"/>
      <c r="Z101" s="466"/>
      <c r="AA101" s="466"/>
      <c r="AB101" s="466"/>
      <c r="AC101" s="466"/>
    </row>
    <row r="102" spans="1:31" ht="30" customHeight="1" x14ac:dyDescent="0.2">
      <c r="A102" s="466"/>
      <c r="C102" s="1023"/>
      <c r="D102" s="1027"/>
      <c r="E102" s="1028"/>
      <c r="F102" s="1028"/>
      <c r="G102" s="1028"/>
      <c r="H102" s="1029"/>
      <c r="I102" s="969"/>
      <c r="J102" s="970"/>
      <c r="K102" s="588"/>
      <c r="L102" s="598" t="s">
        <v>63</v>
      </c>
      <c r="N102" s="466"/>
      <c r="O102" s="466"/>
      <c r="P102" s="466"/>
      <c r="Q102" s="466"/>
      <c r="R102" s="466"/>
      <c r="S102" s="466"/>
      <c r="T102" s="466"/>
      <c r="U102" s="466"/>
      <c r="V102" s="466"/>
      <c r="W102" s="466"/>
      <c r="X102" s="466"/>
      <c r="Y102" s="466"/>
      <c r="Z102" s="466"/>
      <c r="AA102" s="466"/>
      <c r="AB102" s="466"/>
      <c r="AC102" s="466"/>
    </row>
    <row r="103" spans="1:31" ht="30" customHeight="1" x14ac:dyDescent="0.2">
      <c r="A103" s="466"/>
      <c r="C103" s="1022" t="str">
        <f>Arbeitsplan!C145</f>
        <v>Maßnahme 40</v>
      </c>
      <c r="D103" s="1024" t="str">
        <f>IF(Arbeitsplan!C146="Name der Maßnahme","",Arbeitsplan!C146)</f>
        <v/>
      </c>
      <c r="E103" s="1025"/>
      <c r="F103" s="1025"/>
      <c r="G103" s="1025"/>
      <c r="H103" s="1026"/>
      <c r="I103" s="965"/>
      <c r="J103" s="966"/>
      <c r="K103" s="588"/>
      <c r="L103" s="598" t="s">
        <v>63</v>
      </c>
      <c r="N103" s="466"/>
      <c r="O103" s="466"/>
      <c r="P103" s="466"/>
      <c r="Q103" s="466"/>
      <c r="R103" s="466"/>
      <c r="S103" s="466"/>
      <c r="T103" s="466"/>
      <c r="U103" s="466"/>
      <c r="V103" s="466"/>
      <c r="W103" s="466"/>
      <c r="X103" s="466"/>
      <c r="Y103" s="466"/>
      <c r="Z103" s="466"/>
      <c r="AA103" s="466"/>
      <c r="AB103" s="466"/>
      <c r="AC103" s="466"/>
    </row>
    <row r="104" spans="1:31" ht="30" customHeight="1" x14ac:dyDescent="0.2">
      <c r="A104" s="466"/>
      <c r="C104" s="1044"/>
      <c r="D104" s="1027"/>
      <c r="E104" s="1028"/>
      <c r="F104" s="1028"/>
      <c r="G104" s="1028"/>
      <c r="H104" s="1029"/>
      <c r="I104" s="969"/>
      <c r="J104" s="970"/>
      <c r="K104" s="588"/>
      <c r="L104" s="598" t="s">
        <v>63</v>
      </c>
      <c r="N104" s="466"/>
      <c r="O104" s="466"/>
      <c r="P104" s="466"/>
      <c r="Q104" s="466"/>
      <c r="R104" s="466"/>
      <c r="S104" s="466"/>
      <c r="T104" s="466"/>
      <c r="U104" s="466"/>
      <c r="V104" s="466"/>
      <c r="W104" s="466"/>
      <c r="X104" s="466"/>
      <c r="Y104" s="466"/>
      <c r="Z104" s="466"/>
      <c r="AA104" s="466"/>
      <c r="AB104" s="466"/>
      <c r="AC104" s="466"/>
    </row>
    <row r="105" spans="1:31" ht="6" customHeight="1" x14ac:dyDescent="0.2">
      <c r="A105" s="466"/>
      <c r="N105" s="466"/>
      <c r="O105" s="466"/>
      <c r="P105" s="466"/>
      <c r="Q105" s="466"/>
      <c r="R105" s="466"/>
      <c r="S105" s="466"/>
      <c r="T105" s="466"/>
      <c r="U105" s="466"/>
      <c r="V105" s="466"/>
      <c r="W105" s="466"/>
      <c r="X105" s="466"/>
      <c r="Y105" s="466"/>
      <c r="Z105" s="466"/>
      <c r="AA105" s="466"/>
      <c r="AB105" s="466"/>
      <c r="AC105" s="466"/>
    </row>
    <row r="106" spans="1:31" x14ac:dyDescent="0.2">
      <c r="A106" s="466"/>
      <c r="C106" s="342"/>
      <c r="D106" s="1042" t="str">
        <f ca="1">Basisdaten!$C$38</f>
        <v>Vorhabenbeschreibung -  - Vers. 09/2023</v>
      </c>
      <c r="E106" s="1043"/>
      <c r="F106" s="1043"/>
      <c r="G106" s="1043"/>
      <c r="H106" s="1043"/>
      <c r="I106" s="1043"/>
      <c r="J106" s="1043"/>
      <c r="K106" s="1043"/>
      <c r="L106" s="194" t="str">
        <f>L82</f>
        <v>Seite 4</v>
      </c>
      <c r="N106" s="466"/>
      <c r="O106" s="466"/>
      <c r="P106" s="466"/>
      <c r="Q106" s="466"/>
      <c r="R106" s="466"/>
      <c r="S106" s="466"/>
      <c r="T106" s="466"/>
      <c r="U106" s="466"/>
      <c r="V106" s="466"/>
      <c r="W106" s="466"/>
      <c r="X106" s="466"/>
      <c r="Y106" s="466"/>
      <c r="Z106" s="466"/>
      <c r="AA106" s="466"/>
      <c r="AB106" s="466"/>
      <c r="AC106" s="466"/>
    </row>
    <row r="107" spans="1:31" x14ac:dyDescent="0.2">
      <c r="A107" s="466"/>
      <c r="B107" s="466"/>
      <c r="C107" s="466"/>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6"/>
    </row>
    <row r="108" spans="1:31" x14ac:dyDescent="0.2">
      <c r="A108" s="466"/>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row>
    <row r="109" spans="1:31" x14ac:dyDescent="0.2">
      <c r="A109" s="466"/>
      <c r="B109" s="466"/>
      <c r="C109" s="466"/>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66"/>
      <c r="AD109" s="466"/>
      <c r="AE109" s="466"/>
    </row>
    <row r="110" spans="1:31" x14ac:dyDescent="0.2">
      <c r="A110" s="466"/>
      <c r="B110" s="466"/>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row>
    <row r="111" spans="1:31" x14ac:dyDescent="0.2">
      <c r="A111" s="466"/>
      <c r="B111" s="466"/>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row>
    <row r="112" spans="1:31" x14ac:dyDescent="0.2">
      <c r="A112" s="466"/>
      <c r="B112" s="466"/>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row>
    <row r="113" spans="1:31" x14ac:dyDescent="0.2">
      <c r="A113" s="466"/>
      <c r="B113" s="466"/>
      <c r="C113" s="466"/>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66"/>
      <c r="AE113" s="466"/>
    </row>
    <row r="114" spans="1:31" x14ac:dyDescent="0.2">
      <c r="A114" s="466"/>
      <c r="B114" s="466"/>
      <c r="C114" s="466"/>
      <c r="D114" s="466"/>
      <c r="E114" s="466"/>
      <c r="F114" s="466"/>
      <c r="G114" s="466"/>
      <c r="H114" s="466"/>
      <c r="I114" s="466"/>
      <c r="J114" s="466"/>
      <c r="K114" s="466"/>
      <c r="L114" s="466"/>
      <c r="M114" s="466"/>
      <c r="N114" s="466"/>
      <c r="O114" s="466"/>
      <c r="P114" s="466"/>
      <c r="Q114" s="466"/>
      <c r="R114" s="466"/>
      <c r="S114" s="466"/>
      <c r="T114" s="466"/>
      <c r="U114" s="466"/>
      <c r="V114" s="466"/>
      <c r="W114" s="466"/>
      <c r="X114" s="466"/>
      <c r="Y114" s="466"/>
      <c r="Z114" s="466"/>
      <c r="AA114" s="466"/>
      <c r="AB114" s="466"/>
      <c r="AC114" s="466"/>
      <c r="AD114" s="466"/>
      <c r="AE114" s="466"/>
    </row>
    <row r="115" spans="1:31" x14ac:dyDescent="0.2">
      <c r="A115" s="466"/>
      <c r="B115" s="466"/>
      <c r="C115" s="466"/>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row>
    <row r="116" spans="1:31" x14ac:dyDescent="0.2">
      <c r="A116" s="466"/>
      <c r="B116" s="466"/>
      <c r="C116" s="466"/>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row>
    <row r="117" spans="1:31" x14ac:dyDescent="0.2">
      <c r="A117" s="466"/>
      <c r="B117" s="466"/>
      <c r="C117" s="466"/>
      <c r="D117" s="466"/>
      <c r="E117" s="466"/>
      <c r="F117" s="466"/>
      <c r="G117" s="466"/>
      <c r="H117" s="466"/>
      <c r="I117" s="466"/>
      <c r="J117" s="466"/>
      <c r="K117" s="466"/>
      <c r="L117" s="466"/>
      <c r="M117" s="466"/>
      <c r="N117" s="466"/>
      <c r="O117" s="466"/>
      <c r="P117" s="466"/>
      <c r="Q117" s="466"/>
      <c r="R117" s="466"/>
      <c r="S117" s="466"/>
      <c r="T117" s="466"/>
      <c r="U117" s="466"/>
      <c r="V117" s="466"/>
      <c r="W117" s="466"/>
      <c r="X117" s="466"/>
      <c r="Y117" s="466"/>
      <c r="Z117" s="466"/>
      <c r="AA117" s="466"/>
      <c r="AB117" s="466"/>
      <c r="AC117" s="466"/>
      <c r="AD117" s="466"/>
      <c r="AE117" s="466"/>
    </row>
    <row r="118" spans="1:31" x14ac:dyDescent="0.2">
      <c r="A118" s="466"/>
      <c r="B118" s="466"/>
      <c r="C118" s="466"/>
      <c r="D118" s="466"/>
      <c r="E118" s="466"/>
      <c r="F118" s="466"/>
      <c r="G118" s="466"/>
      <c r="H118" s="466"/>
      <c r="I118" s="466"/>
      <c r="J118" s="466"/>
      <c r="K118" s="466"/>
      <c r="L118" s="466"/>
      <c r="M118" s="466"/>
      <c r="N118" s="466"/>
      <c r="O118" s="466"/>
      <c r="P118" s="466"/>
      <c r="Q118" s="466"/>
      <c r="R118" s="466"/>
      <c r="S118" s="466"/>
      <c r="T118" s="466"/>
      <c r="U118" s="466"/>
      <c r="V118" s="466"/>
      <c r="W118" s="466"/>
      <c r="X118" s="466"/>
      <c r="Y118" s="466"/>
      <c r="Z118" s="466"/>
      <c r="AA118" s="466"/>
      <c r="AB118" s="466"/>
      <c r="AC118" s="466"/>
      <c r="AD118" s="466"/>
      <c r="AE118" s="466"/>
    </row>
    <row r="119" spans="1:31" x14ac:dyDescent="0.2">
      <c r="A119" s="466"/>
      <c r="B119" s="466"/>
      <c r="C119" s="466"/>
      <c r="D119" s="466"/>
      <c r="E119" s="466"/>
      <c r="F119" s="466"/>
      <c r="G119" s="466"/>
      <c r="H119" s="466"/>
      <c r="I119" s="466"/>
      <c r="J119" s="466"/>
      <c r="K119" s="466"/>
      <c r="L119" s="466"/>
      <c r="M119" s="466"/>
      <c r="N119" s="466"/>
      <c r="O119" s="466"/>
      <c r="P119" s="466"/>
      <c r="Q119" s="466"/>
      <c r="R119" s="466"/>
      <c r="S119" s="466"/>
      <c r="T119" s="466"/>
      <c r="U119" s="466"/>
      <c r="V119" s="466"/>
      <c r="W119" s="466"/>
      <c r="X119" s="466"/>
      <c r="Y119" s="466"/>
      <c r="Z119" s="466"/>
      <c r="AA119" s="466"/>
      <c r="AB119" s="466"/>
      <c r="AC119" s="466"/>
      <c r="AD119" s="466"/>
      <c r="AE119" s="466"/>
    </row>
    <row r="120" spans="1:31" x14ac:dyDescent="0.2">
      <c r="A120" s="466"/>
      <c r="B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row>
    <row r="121" spans="1:31" x14ac:dyDescent="0.2">
      <c r="A121" s="466"/>
      <c r="B121" s="466"/>
      <c r="C121" s="466"/>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6"/>
    </row>
    <row r="122" spans="1:31" x14ac:dyDescent="0.2">
      <c r="A122" s="466"/>
      <c r="B122" s="466"/>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row>
    <row r="123" spans="1:31" x14ac:dyDescent="0.2">
      <c r="A123" s="466"/>
      <c r="B123" s="466"/>
      <c r="C123" s="466"/>
      <c r="D123" s="466"/>
      <c r="E123" s="466"/>
      <c r="F123" s="466"/>
      <c r="G123" s="466"/>
      <c r="H123" s="466"/>
      <c r="I123" s="466"/>
      <c r="J123" s="466"/>
      <c r="K123" s="466"/>
      <c r="L123" s="466"/>
      <c r="M123" s="466"/>
      <c r="N123" s="466"/>
      <c r="O123" s="466"/>
      <c r="P123" s="466"/>
      <c r="Q123" s="466"/>
      <c r="R123" s="466"/>
      <c r="S123" s="466"/>
      <c r="T123" s="466"/>
      <c r="U123" s="466"/>
      <c r="V123" s="466"/>
      <c r="W123" s="466"/>
      <c r="X123" s="466"/>
      <c r="Y123" s="466"/>
      <c r="Z123" s="466"/>
      <c r="AA123" s="466"/>
      <c r="AB123" s="466"/>
      <c r="AC123" s="466"/>
      <c r="AD123" s="466"/>
      <c r="AE123" s="466"/>
    </row>
    <row r="124" spans="1:31" x14ac:dyDescent="0.2">
      <c r="A124" s="466"/>
      <c r="B124" s="466"/>
      <c r="C124" s="466"/>
      <c r="D124" s="466"/>
      <c r="E124" s="466"/>
      <c r="F124" s="466"/>
      <c r="G124" s="466"/>
      <c r="H124" s="466"/>
      <c r="I124" s="466"/>
      <c r="J124" s="466"/>
      <c r="K124" s="466"/>
      <c r="L124" s="466"/>
      <c r="M124" s="466"/>
      <c r="N124" s="466"/>
      <c r="O124" s="466"/>
      <c r="P124" s="466"/>
      <c r="Q124" s="466"/>
      <c r="R124" s="466"/>
      <c r="S124" s="466"/>
      <c r="T124" s="466"/>
      <c r="U124" s="466"/>
      <c r="V124" s="466"/>
      <c r="W124" s="466"/>
      <c r="X124" s="466"/>
      <c r="Y124" s="466"/>
      <c r="Z124" s="466"/>
      <c r="AA124" s="466"/>
      <c r="AB124" s="466"/>
      <c r="AC124" s="466"/>
      <c r="AD124" s="466"/>
      <c r="AE124" s="466"/>
    </row>
    <row r="125" spans="1:31" x14ac:dyDescent="0.2">
      <c r="A125" s="466"/>
      <c r="B125" s="466"/>
      <c r="C125" s="466"/>
      <c r="D125" s="466"/>
      <c r="E125" s="466"/>
      <c r="F125" s="466"/>
      <c r="G125" s="466"/>
      <c r="H125" s="466"/>
      <c r="I125" s="466"/>
      <c r="J125" s="466"/>
      <c r="K125" s="466"/>
      <c r="L125" s="466"/>
      <c r="M125" s="466"/>
      <c r="N125" s="466"/>
      <c r="O125" s="466"/>
      <c r="P125" s="466"/>
      <c r="Q125" s="466"/>
      <c r="R125" s="466"/>
      <c r="S125" s="466"/>
      <c r="T125" s="466"/>
      <c r="U125" s="466"/>
      <c r="V125" s="466"/>
      <c r="W125" s="466"/>
      <c r="X125" s="466"/>
      <c r="Y125" s="466"/>
      <c r="Z125" s="466"/>
      <c r="AA125" s="466"/>
      <c r="AB125" s="466"/>
      <c r="AC125" s="466"/>
      <c r="AD125" s="466"/>
      <c r="AE125" s="466"/>
    </row>
    <row r="126" spans="1:31" x14ac:dyDescent="0.2">
      <c r="A126" s="466"/>
      <c r="B126" s="466"/>
      <c r="C126" s="466"/>
      <c r="D126" s="466"/>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row>
    <row r="127" spans="1:31" x14ac:dyDescent="0.2">
      <c r="A127" s="466"/>
      <c r="B127" s="466"/>
      <c r="C127" s="466"/>
      <c r="D127" s="466"/>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row>
    <row r="128" spans="1:31" x14ac:dyDescent="0.2">
      <c r="A128" s="466"/>
      <c r="B128" s="466"/>
      <c r="C128" s="466"/>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row>
    <row r="129" spans="1:31" x14ac:dyDescent="0.2">
      <c r="A129" s="466"/>
      <c r="B129" s="466"/>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row>
    <row r="130" spans="1:31" x14ac:dyDescent="0.2">
      <c r="A130" s="466"/>
      <c r="B130" s="466"/>
      <c r="C130" s="466"/>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row>
    <row r="131" spans="1:31" x14ac:dyDescent="0.2">
      <c r="A131" s="466"/>
      <c r="B131" s="466"/>
      <c r="C131" s="466"/>
      <c r="D131" s="466"/>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row>
    <row r="132" spans="1:31" x14ac:dyDescent="0.2">
      <c r="A132" s="466"/>
      <c r="B132" s="466"/>
      <c r="C132" s="466"/>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row>
    <row r="133" spans="1:31" x14ac:dyDescent="0.2">
      <c r="A133" s="466"/>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row>
    <row r="134" spans="1:31" x14ac:dyDescent="0.2">
      <c r="A134" s="466"/>
      <c r="B134" s="466"/>
      <c r="C134" s="466"/>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row>
    <row r="135" spans="1:31" x14ac:dyDescent="0.2">
      <c r="A135" s="466"/>
      <c r="B135" s="46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row>
    <row r="136" spans="1:31" x14ac:dyDescent="0.2">
      <c r="A136" s="466"/>
      <c r="B136" s="466"/>
      <c r="C136" s="466"/>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row>
    <row r="137" spans="1:31" x14ac:dyDescent="0.2">
      <c r="A137" s="466"/>
      <c r="B137" s="466"/>
      <c r="C137" s="466"/>
      <c r="D137" s="466"/>
      <c r="E137" s="466"/>
      <c r="F137" s="466"/>
      <c r="G137" s="466"/>
      <c r="H137" s="466"/>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row>
    <row r="138" spans="1:31" x14ac:dyDescent="0.2">
      <c r="A138" s="466"/>
      <c r="B138" s="466"/>
      <c r="C138" s="466"/>
      <c r="D138" s="466"/>
      <c r="E138" s="466"/>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6"/>
      <c r="AD138" s="466"/>
      <c r="AE138" s="466"/>
    </row>
    <row r="139" spans="1:31" x14ac:dyDescent="0.2">
      <c r="A139" s="466"/>
      <c r="B139" s="466"/>
      <c r="C139" s="466"/>
      <c r="D139" s="466"/>
      <c r="E139" s="466"/>
      <c r="F139" s="466"/>
      <c r="G139" s="466"/>
      <c r="H139" s="466"/>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row>
    <row r="140" spans="1:31" x14ac:dyDescent="0.2">
      <c r="A140" s="466"/>
      <c r="B140" s="466"/>
      <c r="C140" s="466"/>
      <c r="D140" s="466"/>
      <c r="E140" s="466"/>
      <c r="F140" s="466"/>
      <c r="G140" s="466"/>
      <c r="H140" s="466"/>
      <c r="I140" s="466"/>
      <c r="J140" s="466"/>
      <c r="K140" s="466"/>
      <c r="L140" s="466"/>
      <c r="M140" s="466"/>
      <c r="N140" s="466"/>
      <c r="O140" s="466"/>
      <c r="P140" s="466"/>
      <c r="Q140" s="466"/>
      <c r="R140" s="466"/>
      <c r="S140" s="466"/>
      <c r="T140" s="466"/>
      <c r="U140" s="466"/>
      <c r="V140" s="466"/>
      <c r="W140" s="466"/>
      <c r="X140" s="466"/>
      <c r="Y140" s="466"/>
      <c r="Z140" s="466"/>
      <c r="AA140" s="466"/>
      <c r="AB140" s="466"/>
      <c r="AC140" s="466"/>
      <c r="AD140" s="466"/>
      <c r="AE140" s="466"/>
    </row>
    <row r="141" spans="1:31" x14ac:dyDescent="0.2">
      <c r="A141" s="466"/>
      <c r="B141" s="466"/>
      <c r="C141" s="466"/>
      <c r="D141" s="466"/>
      <c r="E141" s="466"/>
      <c r="F141" s="466"/>
      <c r="G141" s="466"/>
      <c r="H141" s="466"/>
      <c r="I141" s="466"/>
      <c r="J141" s="466"/>
      <c r="K141" s="466"/>
      <c r="L141" s="466"/>
      <c r="M141" s="466"/>
      <c r="N141" s="466"/>
      <c r="O141" s="466"/>
      <c r="P141" s="466"/>
      <c r="Q141" s="466"/>
      <c r="R141" s="466"/>
      <c r="S141" s="466"/>
      <c r="T141" s="466"/>
      <c r="U141" s="466"/>
      <c r="V141" s="466"/>
      <c r="W141" s="466"/>
      <c r="X141" s="466"/>
      <c r="Y141" s="466"/>
      <c r="Z141" s="466"/>
      <c r="AA141" s="466"/>
      <c r="AB141" s="466"/>
      <c r="AC141" s="466"/>
      <c r="AD141" s="466"/>
      <c r="AE141" s="466"/>
    </row>
    <row r="142" spans="1:31" x14ac:dyDescent="0.2">
      <c r="A142" s="466"/>
      <c r="B142" s="466"/>
      <c r="C142" s="466"/>
      <c r="D142" s="466"/>
      <c r="E142" s="466"/>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row>
    <row r="143" spans="1:31" x14ac:dyDescent="0.2">
      <c r="A143" s="466"/>
      <c r="B143" s="466"/>
      <c r="C143" s="466"/>
      <c r="D143" s="466"/>
      <c r="E143" s="466"/>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row>
    <row r="144" spans="1:31" x14ac:dyDescent="0.2">
      <c r="A144" s="466"/>
      <c r="B144" s="466"/>
      <c r="C144" s="466"/>
      <c r="D144" s="466"/>
      <c r="E144" s="466"/>
      <c r="F144" s="466"/>
      <c r="G144" s="466"/>
      <c r="H144" s="466"/>
      <c r="I144" s="466"/>
      <c r="J144" s="466"/>
      <c r="K144" s="466"/>
      <c r="L144" s="466"/>
      <c r="M144" s="466"/>
      <c r="N144" s="466"/>
      <c r="O144" s="466"/>
      <c r="P144" s="466"/>
      <c r="Q144" s="466"/>
      <c r="R144" s="466"/>
      <c r="S144" s="466"/>
      <c r="T144" s="466"/>
      <c r="U144" s="466"/>
      <c r="V144" s="466"/>
      <c r="W144" s="466"/>
      <c r="X144" s="466"/>
      <c r="Y144" s="466"/>
      <c r="Z144" s="466"/>
      <c r="AA144" s="466"/>
      <c r="AB144" s="466"/>
      <c r="AC144" s="466"/>
      <c r="AD144" s="466"/>
      <c r="AE144" s="466"/>
    </row>
    <row r="145" spans="1:31" x14ac:dyDescent="0.2">
      <c r="A145" s="466"/>
      <c r="B145" s="466"/>
      <c r="C145" s="466"/>
      <c r="D145" s="46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row>
    <row r="146" spans="1:31" x14ac:dyDescent="0.2">
      <c r="A146" s="466"/>
      <c r="B146" s="466"/>
      <c r="C146" s="466"/>
      <c r="D146" s="466"/>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row>
    <row r="147" spans="1:31" x14ac:dyDescent="0.2">
      <c r="A147" s="466"/>
      <c r="B147" s="466"/>
      <c r="C147" s="466"/>
      <c r="D147" s="466"/>
      <c r="E147" s="466"/>
      <c r="F147" s="466"/>
      <c r="G147" s="466"/>
      <c r="H147" s="466"/>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row>
    <row r="148" spans="1:31" x14ac:dyDescent="0.2">
      <c r="A148" s="466"/>
      <c r="B148" s="466"/>
      <c r="C148" s="466"/>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row>
    <row r="149" spans="1:31" x14ac:dyDescent="0.2">
      <c r="A149" s="466"/>
      <c r="B149" s="466"/>
      <c r="C149" s="466"/>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row>
    <row r="150" spans="1:31" x14ac:dyDescent="0.2">
      <c r="A150" s="466"/>
      <c r="B150" s="466"/>
      <c r="C150" s="466"/>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row>
    <row r="151" spans="1:31" x14ac:dyDescent="0.2">
      <c r="A151" s="466"/>
      <c r="B151" s="466"/>
      <c r="C151" s="466"/>
      <c r="D151" s="46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c r="AC151" s="466"/>
      <c r="AD151" s="466"/>
      <c r="AE151" s="466"/>
    </row>
    <row r="152" spans="1:31" x14ac:dyDescent="0.2">
      <c r="A152" s="466"/>
      <c r="B152" s="466"/>
      <c r="C152" s="466"/>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c r="AC152" s="466"/>
      <c r="AD152" s="466"/>
      <c r="AE152" s="466"/>
    </row>
    <row r="153" spans="1:31" x14ac:dyDescent="0.2">
      <c r="A153" s="466"/>
      <c r="B153" s="466"/>
      <c r="C153" s="466"/>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c r="AD153" s="466"/>
      <c r="AE153" s="466"/>
    </row>
    <row r="154" spans="1:31" x14ac:dyDescent="0.2">
      <c r="A154" s="466"/>
      <c r="B154" s="466"/>
      <c r="C154" s="466"/>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row>
    <row r="155" spans="1:31" x14ac:dyDescent="0.2">
      <c r="A155" s="466"/>
      <c r="B155" s="466"/>
      <c r="C155" s="466"/>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c r="AD155" s="466"/>
      <c r="AE155" s="466"/>
    </row>
    <row r="156" spans="1:31" x14ac:dyDescent="0.2">
      <c r="A156" s="466"/>
      <c r="B156" s="466"/>
      <c r="C156" s="466"/>
      <c r="D156" s="466"/>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c r="AC156" s="466"/>
      <c r="AD156" s="466"/>
      <c r="AE156" s="466"/>
    </row>
    <row r="157" spans="1:31" x14ac:dyDescent="0.2">
      <c r="A157" s="466"/>
      <c r="B157" s="466"/>
      <c r="C157" s="466"/>
      <c r="D157" s="466"/>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row>
    <row r="158" spans="1:31" x14ac:dyDescent="0.2">
      <c r="A158" s="466"/>
      <c r="B158" s="466"/>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row>
    <row r="159" spans="1:31" x14ac:dyDescent="0.2">
      <c r="A159" s="466"/>
      <c r="B159" s="466"/>
      <c r="C159" s="466"/>
      <c r="D159" s="466"/>
      <c r="E159" s="466"/>
      <c r="F159" s="466"/>
      <c r="G159" s="466"/>
      <c r="H159" s="466"/>
      <c r="I159" s="466"/>
      <c r="J159" s="466"/>
      <c r="K159" s="466"/>
      <c r="L159" s="466"/>
      <c r="M159" s="466"/>
      <c r="N159" s="466"/>
      <c r="O159" s="466"/>
      <c r="P159" s="466"/>
      <c r="Q159" s="466"/>
      <c r="R159" s="466"/>
      <c r="S159" s="466"/>
      <c r="T159" s="466"/>
      <c r="U159" s="466"/>
      <c r="V159" s="466"/>
      <c r="W159" s="466"/>
      <c r="X159" s="466"/>
      <c r="Y159" s="466"/>
      <c r="Z159" s="466"/>
      <c r="AA159" s="466"/>
      <c r="AB159" s="466"/>
      <c r="AC159" s="466"/>
      <c r="AD159" s="466"/>
      <c r="AE159" s="466"/>
    </row>
    <row r="160" spans="1:31" x14ac:dyDescent="0.2">
      <c r="A160" s="466"/>
      <c r="B160" s="466"/>
      <c r="C160" s="466"/>
      <c r="D160" s="466"/>
      <c r="E160" s="466"/>
      <c r="F160" s="466"/>
      <c r="G160" s="466"/>
      <c r="H160" s="466"/>
      <c r="I160" s="466"/>
      <c r="J160" s="466"/>
      <c r="K160" s="466"/>
      <c r="L160" s="466"/>
      <c r="M160" s="466"/>
      <c r="N160" s="466"/>
      <c r="O160" s="466"/>
      <c r="P160" s="466"/>
      <c r="Q160" s="466"/>
      <c r="R160" s="466"/>
      <c r="S160" s="466"/>
      <c r="T160" s="466"/>
      <c r="U160" s="466"/>
      <c r="V160" s="466"/>
      <c r="W160" s="466"/>
      <c r="X160" s="466"/>
      <c r="Y160" s="466"/>
      <c r="Z160" s="466"/>
      <c r="AA160" s="466"/>
      <c r="AB160" s="466"/>
      <c r="AC160" s="466"/>
      <c r="AD160" s="466"/>
      <c r="AE160" s="466"/>
    </row>
    <row r="161" spans="1:31" x14ac:dyDescent="0.2">
      <c r="A161" s="466"/>
      <c r="B161" s="466"/>
      <c r="C161" s="466"/>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row>
    <row r="162" spans="1:31" x14ac:dyDescent="0.2">
      <c r="A162" s="466"/>
      <c r="B162" s="466"/>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row>
    <row r="163" spans="1:31" x14ac:dyDescent="0.2">
      <c r="A163" s="466"/>
      <c r="B163" s="466"/>
      <c r="C163" s="466"/>
      <c r="D163" s="466"/>
      <c r="E163" s="466"/>
      <c r="F163" s="466"/>
      <c r="G163" s="466"/>
      <c r="H163" s="466"/>
      <c r="I163" s="466"/>
      <c r="J163" s="466"/>
      <c r="K163" s="466"/>
      <c r="L163" s="466"/>
      <c r="M163" s="466"/>
      <c r="N163" s="466"/>
      <c r="O163" s="466"/>
      <c r="P163" s="466"/>
      <c r="Q163" s="466"/>
      <c r="R163" s="466"/>
      <c r="S163" s="466"/>
      <c r="T163" s="466"/>
      <c r="U163" s="466"/>
      <c r="V163" s="466"/>
      <c r="W163" s="466"/>
      <c r="X163" s="466"/>
      <c r="Y163" s="466"/>
      <c r="Z163" s="466"/>
      <c r="AA163" s="466"/>
      <c r="AB163" s="466"/>
      <c r="AC163" s="466"/>
      <c r="AD163" s="466"/>
      <c r="AE163" s="466"/>
    </row>
    <row r="164" spans="1:31" x14ac:dyDescent="0.2">
      <c r="A164" s="466"/>
      <c r="B164" s="466"/>
      <c r="C164" s="466"/>
      <c r="D164" s="466"/>
      <c r="E164" s="466"/>
      <c r="F164" s="466"/>
      <c r="G164" s="466"/>
      <c r="H164" s="466"/>
      <c r="I164" s="466"/>
      <c r="J164" s="466"/>
      <c r="K164" s="466"/>
      <c r="L164" s="466"/>
      <c r="M164" s="466"/>
      <c r="N164" s="466"/>
      <c r="O164" s="466"/>
      <c r="P164" s="466"/>
      <c r="Q164" s="466"/>
      <c r="R164" s="466"/>
      <c r="S164" s="466"/>
      <c r="T164" s="466"/>
      <c r="U164" s="466"/>
      <c r="V164" s="466"/>
      <c r="W164" s="466"/>
      <c r="X164" s="466"/>
      <c r="Y164" s="466"/>
      <c r="Z164" s="466"/>
      <c r="AA164" s="466"/>
      <c r="AB164" s="466"/>
      <c r="AC164" s="466"/>
      <c r="AD164" s="466"/>
      <c r="AE164" s="466"/>
    </row>
    <row r="165" spans="1:31" x14ac:dyDescent="0.2">
      <c r="A165" s="466"/>
      <c r="B165" s="466"/>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row>
    <row r="166" spans="1:31" x14ac:dyDescent="0.2">
      <c r="A166" s="466"/>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row>
    <row r="167" spans="1:31" x14ac:dyDescent="0.2">
      <c r="A167" s="466"/>
      <c r="B167" s="466"/>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c r="AC167" s="466"/>
      <c r="AD167" s="466"/>
      <c r="AE167" s="466"/>
    </row>
    <row r="168" spans="1:31" x14ac:dyDescent="0.2">
      <c r="A168" s="466"/>
      <c r="B168" s="466"/>
      <c r="C168" s="466"/>
      <c r="D168" s="466"/>
      <c r="E168" s="466"/>
      <c r="F168" s="466"/>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c r="AD168" s="466"/>
      <c r="AE168" s="466"/>
    </row>
    <row r="169" spans="1:31" x14ac:dyDescent="0.2">
      <c r="A169" s="466"/>
      <c r="B169" s="466"/>
      <c r="C169" s="466"/>
      <c r="D169" s="466"/>
      <c r="E169" s="466"/>
      <c r="F169" s="466"/>
      <c r="G169" s="466"/>
      <c r="H169" s="466"/>
      <c r="I169" s="466"/>
      <c r="J169" s="466"/>
      <c r="K169" s="466"/>
      <c r="L169" s="466"/>
      <c r="M169" s="466"/>
      <c r="N169" s="466"/>
      <c r="O169" s="466"/>
      <c r="P169" s="466"/>
      <c r="Q169" s="466"/>
      <c r="R169" s="466"/>
      <c r="S169" s="466"/>
      <c r="T169" s="466"/>
      <c r="U169" s="466"/>
      <c r="V169" s="466"/>
      <c r="W169" s="466"/>
      <c r="X169" s="466"/>
      <c r="Y169" s="466"/>
      <c r="Z169" s="466"/>
      <c r="AA169" s="466"/>
      <c r="AB169" s="466"/>
      <c r="AC169" s="466"/>
      <c r="AD169" s="466"/>
      <c r="AE169" s="466"/>
    </row>
    <row r="170" spans="1:31" x14ac:dyDescent="0.2">
      <c r="A170" s="466"/>
      <c r="B170" s="466"/>
      <c r="C170" s="466"/>
      <c r="D170" s="466"/>
      <c r="E170" s="466"/>
      <c r="F170" s="466"/>
      <c r="G170" s="466"/>
      <c r="H170" s="466"/>
      <c r="I170" s="466"/>
      <c r="J170" s="466"/>
      <c r="K170" s="466"/>
      <c r="L170" s="466"/>
      <c r="M170" s="466"/>
      <c r="N170" s="466"/>
      <c r="O170" s="466"/>
      <c r="P170" s="466"/>
      <c r="Q170" s="466"/>
      <c r="R170" s="466"/>
      <c r="S170" s="466"/>
      <c r="T170" s="466"/>
      <c r="U170" s="466"/>
      <c r="V170" s="466"/>
      <c r="W170" s="466"/>
      <c r="X170" s="466"/>
      <c r="Y170" s="466"/>
      <c r="Z170" s="466"/>
      <c r="AA170" s="466"/>
      <c r="AB170" s="466"/>
      <c r="AC170" s="466"/>
      <c r="AD170" s="466"/>
      <c r="AE170" s="466"/>
    </row>
    <row r="171" spans="1:31" x14ac:dyDescent="0.2">
      <c r="A171" s="466"/>
      <c r="B171" s="466"/>
      <c r="C171" s="466"/>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row>
    <row r="172" spans="1:31" x14ac:dyDescent="0.2">
      <c r="A172" s="466"/>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row>
    <row r="173" spans="1:31" x14ac:dyDescent="0.2">
      <c r="A173" s="466"/>
      <c r="B173" s="466"/>
      <c r="C173" s="466"/>
      <c r="D173" s="466"/>
      <c r="E173" s="466"/>
      <c r="F173" s="466"/>
      <c r="G173" s="466"/>
      <c r="H173" s="466"/>
      <c r="I173" s="466"/>
      <c r="J173" s="466"/>
      <c r="K173" s="466"/>
      <c r="L173" s="466"/>
      <c r="M173" s="466"/>
      <c r="N173" s="466"/>
      <c r="O173" s="466"/>
      <c r="P173" s="466"/>
      <c r="Q173" s="466"/>
      <c r="R173" s="466"/>
      <c r="S173" s="466"/>
      <c r="T173" s="466"/>
      <c r="U173" s="466"/>
      <c r="V173" s="466"/>
      <c r="W173" s="466"/>
      <c r="X173" s="466"/>
      <c r="Y173" s="466"/>
      <c r="Z173" s="466"/>
      <c r="AA173" s="466"/>
      <c r="AB173" s="466"/>
      <c r="AC173" s="466"/>
      <c r="AD173" s="466"/>
      <c r="AE173" s="466"/>
    </row>
    <row r="174" spans="1:31" x14ac:dyDescent="0.2">
      <c r="A174" s="466"/>
      <c r="B174" s="466"/>
      <c r="C174" s="466"/>
      <c r="D174" s="466"/>
      <c r="E174" s="466"/>
      <c r="F174" s="466"/>
      <c r="G174" s="466"/>
      <c r="H174" s="466"/>
      <c r="I174" s="466"/>
      <c r="J174" s="466"/>
      <c r="K174" s="466"/>
      <c r="L174" s="466"/>
      <c r="M174" s="466"/>
      <c r="N174" s="466"/>
      <c r="O174" s="466"/>
      <c r="P174" s="466"/>
      <c r="Q174" s="466"/>
      <c r="R174" s="466"/>
      <c r="S174" s="466"/>
      <c r="T174" s="466"/>
      <c r="U174" s="466"/>
      <c r="V174" s="466"/>
      <c r="W174" s="466"/>
      <c r="X174" s="466"/>
      <c r="Y174" s="466"/>
      <c r="Z174" s="466"/>
      <c r="AA174" s="466"/>
      <c r="AB174" s="466"/>
      <c r="AC174" s="466"/>
      <c r="AD174" s="466"/>
      <c r="AE174" s="466"/>
    </row>
    <row r="175" spans="1:31" x14ac:dyDescent="0.2">
      <c r="A175" s="466"/>
      <c r="B175" s="466"/>
      <c r="C175" s="466"/>
      <c r="D175" s="466"/>
      <c r="E175" s="466"/>
      <c r="F175" s="466"/>
      <c r="G175" s="466"/>
      <c r="H175" s="466"/>
      <c r="I175" s="466"/>
      <c r="J175" s="466"/>
      <c r="K175" s="466"/>
      <c r="L175" s="466"/>
      <c r="M175" s="466"/>
      <c r="N175" s="466"/>
      <c r="O175" s="466"/>
      <c r="P175" s="466"/>
      <c r="Q175" s="466"/>
      <c r="R175" s="466"/>
      <c r="S175" s="466"/>
      <c r="T175" s="466"/>
      <c r="U175" s="466"/>
      <c r="V175" s="466"/>
      <c r="W175" s="466"/>
      <c r="X175" s="466"/>
      <c r="Y175" s="466"/>
      <c r="Z175" s="466"/>
      <c r="AA175" s="466"/>
      <c r="AB175" s="466"/>
      <c r="AC175" s="466"/>
      <c r="AD175" s="466"/>
      <c r="AE175" s="466"/>
    </row>
    <row r="176" spans="1:31" x14ac:dyDescent="0.2">
      <c r="A176" s="466"/>
      <c r="B176" s="466"/>
      <c r="C176" s="466"/>
      <c r="D176" s="466"/>
      <c r="E176" s="466"/>
      <c r="F176" s="466"/>
      <c r="G176" s="466"/>
      <c r="H176" s="466"/>
      <c r="I176" s="466"/>
      <c r="J176" s="466"/>
      <c r="K176" s="466"/>
      <c r="L176" s="466"/>
      <c r="M176" s="466"/>
      <c r="N176" s="466"/>
      <c r="O176" s="466"/>
      <c r="P176" s="466"/>
      <c r="Q176" s="466"/>
      <c r="R176" s="466"/>
      <c r="S176" s="466"/>
      <c r="T176" s="466"/>
      <c r="U176" s="466"/>
      <c r="V176" s="466"/>
      <c r="W176" s="466"/>
      <c r="X176" s="466"/>
      <c r="Y176" s="466"/>
      <c r="Z176" s="466"/>
      <c r="AA176" s="466"/>
      <c r="AB176" s="466"/>
      <c r="AC176" s="466"/>
      <c r="AD176" s="466"/>
      <c r="AE176" s="466"/>
    </row>
    <row r="177" spans="1:31" x14ac:dyDescent="0.2">
      <c r="A177" s="466"/>
      <c r="B177" s="466"/>
      <c r="C177" s="466"/>
      <c r="D177" s="466"/>
      <c r="E177" s="466"/>
      <c r="F177" s="466"/>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row>
    <row r="178" spans="1:31" x14ac:dyDescent="0.2">
      <c r="A178" s="466"/>
      <c r="B178" s="466"/>
      <c r="C178" s="466"/>
      <c r="D178" s="466"/>
      <c r="E178" s="466"/>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row>
    <row r="179" spans="1:31" x14ac:dyDescent="0.2">
      <c r="A179" s="466"/>
      <c r="B179" s="466"/>
      <c r="C179" s="466"/>
      <c r="D179" s="466"/>
      <c r="E179" s="466"/>
      <c r="F179" s="466"/>
      <c r="G179" s="466"/>
      <c r="H179" s="466"/>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row>
    <row r="180" spans="1:31" x14ac:dyDescent="0.2">
      <c r="A180" s="466"/>
      <c r="B180" s="466"/>
      <c r="C180" s="466"/>
      <c r="D180" s="466"/>
      <c r="E180" s="466"/>
      <c r="F180" s="466"/>
      <c r="G180" s="466"/>
      <c r="H180" s="466"/>
      <c r="I180" s="466"/>
      <c r="J180" s="466"/>
      <c r="K180" s="466"/>
      <c r="L180" s="466"/>
      <c r="M180" s="466"/>
      <c r="N180" s="466"/>
      <c r="O180" s="466"/>
      <c r="P180" s="466"/>
      <c r="Q180" s="466"/>
      <c r="R180" s="466"/>
      <c r="S180" s="466"/>
      <c r="T180" s="466"/>
      <c r="U180" s="466"/>
      <c r="V180" s="466"/>
      <c r="W180" s="466"/>
      <c r="X180" s="466"/>
      <c r="Y180" s="466"/>
      <c r="Z180" s="466"/>
      <c r="AA180" s="466"/>
      <c r="AB180" s="466"/>
      <c r="AC180" s="466"/>
      <c r="AD180" s="466"/>
      <c r="AE180" s="466"/>
    </row>
    <row r="181" spans="1:31" x14ac:dyDescent="0.2">
      <c r="A181" s="466"/>
      <c r="B181" s="466"/>
      <c r="C181" s="466"/>
      <c r="D181" s="466"/>
      <c r="E181" s="466"/>
      <c r="F181" s="466"/>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row>
    <row r="182" spans="1:31" x14ac:dyDescent="0.2">
      <c r="A182" s="466"/>
      <c r="B182" s="466"/>
      <c r="C182" s="466"/>
      <c r="D182" s="466"/>
      <c r="E182" s="466"/>
      <c r="F182" s="466"/>
      <c r="G182" s="466"/>
      <c r="H182" s="466"/>
      <c r="I182" s="466"/>
      <c r="J182" s="466"/>
      <c r="K182" s="466"/>
      <c r="L182" s="466"/>
      <c r="M182" s="466"/>
      <c r="N182" s="466"/>
      <c r="O182" s="466"/>
      <c r="P182" s="466"/>
      <c r="Q182" s="466"/>
      <c r="R182" s="466"/>
      <c r="S182" s="466"/>
      <c r="T182" s="466"/>
      <c r="U182" s="466"/>
      <c r="V182" s="466"/>
      <c r="W182" s="466"/>
      <c r="X182" s="466"/>
      <c r="Y182" s="466"/>
      <c r="Z182" s="466"/>
      <c r="AA182" s="466"/>
      <c r="AB182" s="466"/>
      <c r="AC182" s="466"/>
      <c r="AD182" s="466"/>
      <c r="AE182" s="466"/>
    </row>
    <row r="183" spans="1:31" x14ac:dyDescent="0.2">
      <c r="A183" s="466"/>
      <c r="B183" s="466"/>
      <c r="C183" s="466"/>
      <c r="D183" s="466"/>
      <c r="E183" s="466"/>
      <c r="F183" s="466"/>
      <c r="G183" s="466"/>
      <c r="H183" s="466"/>
      <c r="I183" s="466"/>
      <c r="J183" s="466"/>
      <c r="K183" s="466"/>
      <c r="L183" s="466"/>
      <c r="M183" s="466"/>
      <c r="N183" s="466"/>
      <c r="O183" s="466"/>
      <c r="P183" s="466"/>
      <c r="Q183" s="466"/>
      <c r="R183" s="466"/>
      <c r="S183" s="466"/>
      <c r="T183" s="466"/>
      <c r="U183" s="466"/>
      <c r="V183" s="466"/>
      <c r="W183" s="466"/>
      <c r="X183" s="466"/>
      <c r="Y183" s="466"/>
      <c r="Z183" s="466"/>
      <c r="AA183" s="466"/>
      <c r="AB183" s="466"/>
      <c r="AC183" s="466"/>
      <c r="AD183" s="466"/>
      <c r="AE183" s="466"/>
    </row>
    <row r="184" spans="1:31" x14ac:dyDescent="0.2">
      <c r="A184" s="466"/>
      <c r="B184" s="466"/>
      <c r="C184" s="466"/>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66"/>
      <c r="AA184" s="466"/>
      <c r="AB184" s="466"/>
      <c r="AC184" s="466"/>
      <c r="AD184" s="466"/>
      <c r="AE184" s="466"/>
    </row>
    <row r="185" spans="1:31" x14ac:dyDescent="0.2">
      <c r="A185" s="466"/>
      <c r="B185" s="466"/>
      <c r="C185" s="466"/>
      <c r="D185" s="466"/>
      <c r="E185" s="466"/>
      <c r="F185" s="466"/>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row>
    <row r="186" spans="1:31" x14ac:dyDescent="0.2">
      <c r="A186" s="466"/>
      <c r="B186" s="466"/>
      <c r="C186" s="466"/>
      <c r="D186" s="466"/>
      <c r="E186" s="466"/>
      <c r="F186" s="466"/>
      <c r="G186" s="466"/>
      <c r="H186" s="466"/>
      <c r="I186" s="466"/>
      <c r="J186" s="466"/>
      <c r="K186" s="466"/>
      <c r="L186" s="466"/>
      <c r="M186" s="466"/>
      <c r="N186" s="466"/>
      <c r="O186" s="466"/>
      <c r="P186" s="466"/>
      <c r="Q186" s="466"/>
      <c r="R186" s="466"/>
      <c r="S186" s="466"/>
      <c r="T186" s="466"/>
      <c r="U186" s="466"/>
      <c r="V186" s="466"/>
      <c r="W186" s="466"/>
      <c r="X186" s="466"/>
      <c r="Y186" s="466"/>
      <c r="Z186" s="466"/>
      <c r="AA186" s="466"/>
      <c r="AB186" s="466"/>
      <c r="AC186" s="466"/>
      <c r="AD186" s="466"/>
      <c r="AE186" s="466"/>
    </row>
    <row r="187" spans="1:31" x14ac:dyDescent="0.2">
      <c r="A187" s="466"/>
      <c r="B187" s="466"/>
      <c r="C187" s="466"/>
      <c r="D187" s="466"/>
      <c r="E187" s="466"/>
      <c r="F187" s="466"/>
      <c r="G187" s="466"/>
      <c r="H187" s="466"/>
      <c r="I187" s="466"/>
      <c r="J187" s="466"/>
      <c r="K187" s="466"/>
      <c r="L187" s="466"/>
      <c r="M187" s="466"/>
      <c r="N187" s="466"/>
      <c r="O187" s="466"/>
      <c r="P187" s="466"/>
      <c r="Q187" s="466"/>
      <c r="R187" s="466"/>
      <c r="S187" s="466"/>
      <c r="T187" s="466"/>
      <c r="U187" s="466"/>
      <c r="V187" s="466"/>
      <c r="W187" s="466"/>
      <c r="X187" s="466"/>
      <c r="Y187" s="466"/>
      <c r="Z187" s="466"/>
      <c r="AA187" s="466"/>
      <c r="AB187" s="466"/>
      <c r="AC187" s="466"/>
      <c r="AD187" s="466"/>
      <c r="AE187" s="466"/>
    </row>
    <row r="188" spans="1:31" x14ac:dyDescent="0.2">
      <c r="A188" s="466"/>
      <c r="B188" s="466"/>
      <c r="C188" s="466"/>
      <c r="D188" s="466"/>
      <c r="E188" s="466"/>
      <c r="F188" s="466"/>
      <c r="G188" s="466"/>
      <c r="H188" s="466"/>
      <c r="I188" s="466"/>
      <c r="J188" s="466"/>
      <c r="K188" s="466"/>
      <c r="L188" s="466"/>
      <c r="M188" s="466"/>
      <c r="N188" s="466"/>
      <c r="O188" s="466"/>
      <c r="P188" s="466"/>
      <c r="Q188" s="466"/>
      <c r="R188" s="466"/>
      <c r="S188" s="466"/>
      <c r="T188" s="466"/>
      <c r="U188" s="466"/>
      <c r="V188" s="466"/>
      <c r="W188" s="466"/>
      <c r="X188" s="466"/>
      <c r="Y188" s="466"/>
      <c r="Z188" s="466"/>
      <c r="AA188" s="466"/>
      <c r="AB188" s="466"/>
      <c r="AC188" s="466"/>
      <c r="AD188" s="466"/>
      <c r="AE188" s="466"/>
    </row>
    <row r="189" spans="1:31" x14ac:dyDescent="0.2">
      <c r="A189" s="466"/>
      <c r="B189" s="466"/>
      <c r="C189" s="466"/>
      <c r="D189" s="466"/>
      <c r="E189" s="466"/>
      <c r="F189" s="466"/>
      <c r="G189" s="466"/>
      <c r="H189" s="466"/>
      <c r="I189" s="466"/>
      <c r="J189" s="466"/>
      <c r="K189" s="466"/>
      <c r="L189" s="466"/>
      <c r="M189" s="466"/>
      <c r="N189" s="466"/>
      <c r="O189" s="466"/>
      <c r="P189" s="466"/>
      <c r="Q189" s="466"/>
      <c r="R189" s="466"/>
      <c r="S189" s="466"/>
      <c r="T189" s="466"/>
      <c r="U189" s="466"/>
      <c r="V189" s="466"/>
      <c r="W189" s="466"/>
      <c r="X189" s="466"/>
      <c r="Y189" s="466"/>
      <c r="Z189" s="466"/>
      <c r="AA189" s="466"/>
      <c r="AB189" s="466"/>
      <c r="AC189" s="466"/>
      <c r="AD189" s="466"/>
      <c r="AE189" s="466"/>
    </row>
    <row r="190" spans="1:31" x14ac:dyDescent="0.2">
      <c r="A190" s="466"/>
      <c r="B190" s="466"/>
      <c r="C190" s="466"/>
      <c r="D190" s="466"/>
      <c r="E190" s="466"/>
      <c r="F190" s="466"/>
      <c r="G190" s="466"/>
      <c r="H190" s="466"/>
      <c r="I190" s="466"/>
      <c r="J190" s="466"/>
      <c r="K190" s="466"/>
      <c r="L190" s="466"/>
      <c r="M190" s="466"/>
      <c r="N190" s="466"/>
      <c r="O190" s="466"/>
      <c r="P190" s="466"/>
      <c r="Q190" s="466"/>
      <c r="R190" s="466"/>
      <c r="S190" s="466"/>
      <c r="T190" s="466"/>
      <c r="U190" s="466"/>
      <c r="V190" s="466"/>
      <c r="W190" s="466"/>
      <c r="X190" s="466"/>
      <c r="Y190" s="466"/>
      <c r="Z190" s="466"/>
      <c r="AA190" s="466"/>
      <c r="AB190" s="466"/>
      <c r="AC190" s="466"/>
      <c r="AD190" s="466"/>
      <c r="AE190" s="466"/>
    </row>
    <row r="191" spans="1:31" x14ac:dyDescent="0.2">
      <c r="A191" s="466"/>
      <c r="B191" s="466"/>
      <c r="C191" s="466"/>
      <c r="D191" s="466"/>
      <c r="E191" s="466"/>
      <c r="F191" s="466"/>
      <c r="G191" s="466"/>
      <c r="H191" s="466"/>
      <c r="I191" s="466"/>
      <c r="J191" s="466"/>
      <c r="K191" s="466"/>
      <c r="L191" s="466"/>
      <c r="M191" s="466"/>
      <c r="N191" s="466"/>
      <c r="O191" s="466"/>
      <c r="P191" s="466"/>
      <c r="Q191" s="466"/>
      <c r="R191" s="466"/>
      <c r="S191" s="466"/>
      <c r="T191" s="466"/>
      <c r="U191" s="466"/>
      <c r="V191" s="466"/>
      <c r="W191" s="466"/>
      <c r="X191" s="466"/>
      <c r="Y191" s="466"/>
      <c r="Z191" s="466"/>
      <c r="AA191" s="466"/>
      <c r="AB191" s="466"/>
      <c r="AC191" s="466"/>
      <c r="AD191" s="466"/>
      <c r="AE191" s="466"/>
    </row>
    <row r="192" spans="1:31" x14ac:dyDescent="0.2">
      <c r="A192" s="466"/>
      <c r="B192" s="466"/>
      <c r="C192" s="466"/>
      <c r="D192" s="466"/>
      <c r="E192" s="466"/>
      <c r="F192" s="466"/>
      <c r="G192" s="466"/>
      <c r="H192" s="466"/>
      <c r="I192" s="466"/>
      <c r="J192" s="466"/>
      <c r="K192" s="466"/>
      <c r="L192" s="466"/>
      <c r="M192" s="466"/>
      <c r="N192" s="466"/>
      <c r="O192" s="466"/>
      <c r="P192" s="466"/>
      <c r="Q192" s="466"/>
      <c r="R192" s="466"/>
      <c r="S192" s="466"/>
      <c r="T192" s="466"/>
      <c r="U192" s="466"/>
      <c r="V192" s="466"/>
      <c r="W192" s="466"/>
      <c r="X192" s="466"/>
      <c r="Y192" s="466"/>
      <c r="Z192" s="466"/>
      <c r="AA192" s="466"/>
      <c r="AB192" s="466"/>
      <c r="AC192" s="466"/>
      <c r="AD192" s="466"/>
      <c r="AE192" s="466"/>
    </row>
    <row r="193" spans="1:31" x14ac:dyDescent="0.2">
      <c r="A193" s="466"/>
      <c r="B193" s="466"/>
      <c r="C193" s="466"/>
      <c r="D193" s="466"/>
      <c r="E193" s="466"/>
      <c r="F193" s="466"/>
      <c r="G193" s="466"/>
      <c r="H193" s="466"/>
      <c r="I193" s="466"/>
      <c r="J193" s="466"/>
      <c r="K193" s="466"/>
      <c r="L193" s="466"/>
      <c r="M193" s="466"/>
      <c r="N193" s="466"/>
      <c r="O193" s="466"/>
      <c r="P193" s="466"/>
      <c r="Q193" s="466"/>
      <c r="R193" s="466"/>
      <c r="S193" s="466"/>
      <c r="T193" s="466"/>
      <c r="U193" s="466"/>
      <c r="V193" s="466"/>
      <c r="W193" s="466"/>
      <c r="X193" s="466"/>
      <c r="Y193" s="466"/>
      <c r="Z193" s="466"/>
      <c r="AA193" s="466"/>
      <c r="AB193" s="466"/>
      <c r="AC193" s="466"/>
      <c r="AD193" s="466"/>
      <c r="AE193" s="466"/>
    </row>
    <row r="194" spans="1:31" x14ac:dyDescent="0.2">
      <c r="A194" s="466"/>
      <c r="B194" s="466"/>
      <c r="C194" s="466"/>
      <c r="D194" s="466"/>
      <c r="E194" s="466"/>
      <c r="F194" s="466"/>
      <c r="G194" s="466"/>
      <c r="H194" s="466"/>
      <c r="I194" s="466"/>
      <c r="J194" s="466"/>
      <c r="K194" s="466"/>
      <c r="L194" s="466"/>
      <c r="M194" s="466"/>
      <c r="N194" s="466"/>
      <c r="O194" s="466"/>
      <c r="P194" s="466"/>
      <c r="Q194" s="466"/>
      <c r="R194" s="466"/>
      <c r="S194" s="466"/>
      <c r="T194" s="466"/>
      <c r="U194" s="466"/>
      <c r="V194" s="466"/>
      <c r="W194" s="466"/>
      <c r="X194" s="466"/>
      <c r="Y194" s="466"/>
      <c r="Z194" s="466"/>
      <c r="AA194" s="466"/>
      <c r="AB194" s="466"/>
      <c r="AC194" s="466"/>
      <c r="AD194" s="466"/>
      <c r="AE194" s="466"/>
    </row>
    <row r="195" spans="1:31" x14ac:dyDescent="0.2">
      <c r="A195" s="466"/>
      <c r="B195" s="466"/>
      <c r="C195" s="466"/>
      <c r="D195" s="466"/>
      <c r="E195" s="466"/>
      <c r="F195" s="466"/>
      <c r="G195" s="466"/>
      <c r="H195" s="466"/>
      <c r="I195" s="466"/>
      <c r="J195" s="466"/>
      <c r="K195" s="466"/>
      <c r="L195" s="466"/>
      <c r="M195" s="466"/>
      <c r="N195" s="466"/>
      <c r="O195" s="466"/>
      <c r="P195" s="466"/>
      <c r="Q195" s="466"/>
      <c r="R195" s="466"/>
      <c r="S195" s="466"/>
      <c r="T195" s="466"/>
      <c r="U195" s="466"/>
      <c r="V195" s="466"/>
      <c r="W195" s="466"/>
      <c r="X195" s="466"/>
      <c r="Y195" s="466"/>
      <c r="Z195" s="466"/>
      <c r="AA195" s="466"/>
      <c r="AB195" s="466"/>
      <c r="AC195" s="466"/>
      <c r="AD195" s="466"/>
      <c r="AE195" s="466"/>
    </row>
    <row r="196" spans="1:31" x14ac:dyDescent="0.2">
      <c r="A196" s="466"/>
      <c r="B196" s="466"/>
      <c r="C196" s="466"/>
      <c r="D196" s="466"/>
      <c r="E196" s="466"/>
      <c r="F196" s="466"/>
      <c r="G196" s="466"/>
      <c r="H196" s="466"/>
      <c r="I196" s="466"/>
      <c r="J196" s="466"/>
      <c r="K196" s="466"/>
      <c r="L196" s="466"/>
      <c r="M196" s="466"/>
      <c r="N196" s="466"/>
      <c r="O196" s="466"/>
      <c r="P196" s="466"/>
      <c r="Q196" s="466"/>
      <c r="R196" s="466"/>
      <c r="S196" s="466"/>
      <c r="T196" s="466"/>
      <c r="U196" s="466"/>
      <c r="V196" s="466"/>
      <c r="W196" s="466"/>
      <c r="X196" s="466"/>
      <c r="Y196" s="466"/>
      <c r="Z196" s="466"/>
      <c r="AA196" s="466"/>
      <c r="AB196" s="466"/>
      <c r="AC196" s="466"/>
      <c r="AD196" s="466"/>
      <c r="AE196" s="466"/>
    </row>
    <row r="197" spans="1:31" x14ac:dyDescent="0.2">
      <c r="A197" s="466"/>
      <c r="B197" s="466"/>
      <c r="C197" s="466"/>
      <c r="D197" s="466"/>
      <c r="E197" s="466"/>
      <c r="F197" s="466"/>
      <c r="G197" s="466"/>
      <c r="H197" s="466"/>
      <c r="I197" s="466"/>
      <c r="J197" s="466"/>
      <c r="K197" s="466"/>
      <c r="L197" s="466"/>
      <c r="M197" s="466"/>
      <c r="N197" s="466"/>
      <c r="O197" s="466"/>
      <c r="P197" s="466"/>
      <c r="Q197" s="466"/>
      <c r="R197" s="466"/>
      <c r="S197" s="466"/>
      <c r="T197" s="466"/>
      <c r="U197" s="466"/>
      <c r="V197" s="466"/>
      <c r="W197" s="466"/>
      <c r="X197" s="466"/>
      <c r="Y197" s="466"/>
      <c r="Z197" s="466"/>
      <c r="AA197" s="466"/>
      <c r="AB197" s="466"/>
      <c r="AC197" s="466"/>
      <c r="AD197" s="466"/>
      <c r="AE197" s="466"/>
    </row>
    <row r="198" spans="1:31" x14ac:dyDescent="0.2">
      <c r="A198" s="466"/>
      <c r="B198" s="466"/>
      <c r="C198" s="466"/>
      <c r="D198" s="466"/>
      <c r="E198" s="466"/>
      <c r="F198" s="466"/>
      <c r="G198" s="466"/>
      <c r="H198" s="466"/>
      <c r="I198" s="466"/>
      <c r="J198" s="466"/>
      <c r="K198" s="466"/>
      <c r="L198" s="466"/>
      <c r="M198" s="466"/>
      <c r="N198" s="466"/>
      <c r="O198" s="466"/>
      <c r="P198" s="466"/>
      <c r="Q198" s="466"/>
      <c r="R198" s="466"/>
      <c r="S198" s="466"/>
      <c r="T198" s="466"/>
      <c r="U198" s="466"/>
      <c r="V198" s="466"/>
      <c r="W198" s="466"/>
      <c r="X198" s="466"/>
      <c r="Y198" s="466"/>
      <c r="Z198" s="466"/>
      <c r="AA198" s="466"/>
      <c r="AB198" s="466"/>
      <c r="AC198" s="466"/>
      <c r="AD198" s="466"/>
      <c r="AE198" s="466"/>
    </row>
    <row r="199" spans="1:31" x14ac:dyDescent="0.2">
      <c r="A199" s="466"/>
      <c r="B199" s="466"/>
      <c r="C199" s="466"/>
      <c r="D199" s="466"/>
      <c r="E199" s="466"/>
      <c r="F199" s="466"/>
      <c r="G199" s="466"/>
      <c r="H199" s="466"/>
      <c r="I199" s="466"/>
      <c r="J199" s="466"/>
      <c r="K199" s="466"/>
      <c r="L199" s="466"/>
      <c r="M199" s="466"/>
      <c r="N199" s="466"/>
      <c r="O199" s="466"/>
      <c r="P199" s="466"/>
      <c r="Q199" s="466"/>
      <c r="R199" s="466"/>
      <c r="S199" s="466"/>
      <c r="T199" s="466"/>
      <c r="U199" s="466"/>
      <c r="V199" s="466"/>
      <c r="W199" s="466"/>
      <c r="X199" s="466"/>
      <c r="Y199" s="466"/>
      <c r="Z199" s="466"/>
      <c r="AA199" s="466"/>
      <c r="AB199" s="466"/>
      <c r="AC199" s="466"/>
      <c r="AD199" s="466"/>
      <c r="AE199" s="466"/>
    </row>
    <row r="200" spans="1:31" x14ac:dyDescent="0.2">
      <c r="A200" s="466"/>
      <c r="B200" s="466"/>
      <c r="C200" s="466"/>
      <c r="D200" s="466"/>
      <c r="E200" s="466"/>
      <c r="F200" s="466"/>
      <c r="G200" s="466"/>
      <c r="H200" s="466"/>
      <c r="I200" s="466"/>
      <c r="J200" s="466"/>
      <c r="K200" s="466"/>
      <c r="L200" s="466"/>
      <c r="M200" s="466"/>
      <c r="N200" s="466"/>
      <c r="O200" s="466"/>
      <c r="P200" s="466"/>
      <c r="Q200" s="466"/>
      <c r="R200" s="466"/>
      <c r="S200" s="466"/>
      <c r="T200" s="466"/>
      <c r="U200" s="466"/>
      <c r="V200" s="466"/>
      <c r="W200" s="466"/>
      <c r="X200" s="466"/>
      <c r="Y200" s="466"/>
      <c r="Z200" s="466"/>
      <c r="AA200" s="466"/>
      <c r="AB200" s="466"/>
      <c r="AC200" s="466"/>
      <c r="AD200" s="466"/>
      <c r="AE200" s="466"/>
    </row>
    <row r="201" spans="1:31" x14ac:dyDescent="0.2">
      <c r="A201" s="466"/>
      <c r="B201" s="466"/>
      <c r="C201" s="466"/>
      <c r="D201" s="466"/>
      <c r="E201" s="466"/>
      <c r="F201" s="466"/>
      <c r="G201" s="466"/>
      <c r="H201" s="466"/>
      <c r="I201" s="466"/>
      <c r="J201" s="466"/>
      <c r="K201" s="466"/>
      <c r="L201" s="466"/>
      <c r="M201" s="466"/>
      <c r="N201" s="466"/>
      <c r="O201" s="466"/>
      <c r="P201" s="466"/>
      <c r="Q201" s="466"/>
      <c r="R201" s="466"/>
      <c r="S201" s="466"/>
      <c r="T201" s="466"/>
      <c r="U201" s="466"/>
      <c r="V201" s="466"/>
      <c r="W201" s="466"/>
      <c r="X201" s="466"/>
      <c r="Y201" s="466"/>
      <c r="Z201" s="466"/>
      <c r="AA201" s="466"/>
      <c r="AB201" s="466"/>
      <c r="AC201" s="466"/>
      <c r="AD201" s="466"/>
      <c r="AE201" s="466"/>
    </row>
    <row r="202" spans="1:31" x14ac:dyDescent="0.2">
      <c r="A202" s="466"/>
      <c r="B202" s="466"/>
      <c r="C202" s="466"/>
      <c r="D202" s="466"/>
      <c r="E202" s="466"/>
      <c r="F202" s="466"/>
      <c r="G202" s="466"/>
      <c r="H202" s="466"/>
      <c r="I202" s="466"/>
      <c r="J202" s="466"/>
      <c r="K202" s="466"/>
      <c r="L202" s="466"/>
      <c r="M202" s="466"/>
      <c r="N202" s="466"/>
      <c r="O202" s="466"/>
      <c r="P202" s="466"/>
      <c r="Q202" s="466"/>
      <c r="R202" s="466"/>
      <c r="S202" s="466"/>
      <c r="T202" s="466"/>
      <c r="U202" s="466"/>
      <c r="V202" s="466"/>
      <c r="W202" s="466"/>
      <c r="X202" s="466"/>
      <c r="Y202" s="466"/>
      <c r="Z202" s="466"/>
      <c r="AA202" s="466"/>
      <c r="AB202" s="466"/>
      <c r="AC202" s="466"/>
      <c r="AD202" s="466"/>
      <c r="AE202" s="466"/>
    </row>
    <row r="203" spans="1:31" x14ac:dyDescent="0.2">
      <c r="A203" s="466"/>
      <c r="B203" s="466"/>
      <c r="C203" s="466"/>
      <c r="D203" s="466"/>
      <c r="E203" s="466"/>
      <c r="F203" s="466"/>
      <c r="G203" s="466"/>
      <c r="H203" s="466"/>
      <c r="I203" s="466"/>
      <c r="J203" s="466"/>
      <c r="K203" s="466"/>
      <c r="L203" s="466"/>
      <c r="M203" s="466"/>
      <c r="N203" s="466"/>
      <c r="O203" s="466"/>
      <c r="P203" s="466"/>
      <c r="Q203" s="466"/>
      <c r="R203" s="466"/>
      <c r="S203" s="466"/>
      <c r="T203" s="466"/>
      <c r="U203" s="466"/>
      <c r="V203" s="466"/>
      <c r="W203" s="466"/>
      <c r="X203" s="466"/>
      <c r="Y203" s="466"/>
      <c r="Z203" s="466"/>
      <c r="AA203" s="466"/>
      <c r="AB203" s="466"/>
      <c r="AC203" s="466"/>
      <c r="AD203" s="466"/>
      <c r="AE203" s="466"/>
    </row>
    <row r="204" spans="1:31" x14ac:dyDescent="0.2">
      <c r="A204" s="466"/>
      <c r="B204" s="466"/>
      <c r="C204" s="466"/>
      <c r="D204" s="466"/>
      <c r="E204" s="466"/>
      <c r="F204" s="466"/>
      <c r="G204" s="466"/>
      <c r="H204" s="466"/>
      <c r="I204" s="466"/>
      <c r="J204" s="466"/>
      <c r="K204" s="466"/>
      <c r="L204" s="466"/>
      <c r="M204" s="466"/>
      <c r="N204" s="466"/>
      <c r="O204" s="466"/>
      <c r="P204" s="466"/>
      <c r="Q204" s="466"/>
      <c r="R204" s="466"/>
      <c r="S204" s="466"/>
      <c r="T204" s="466"/>
      <c r="U204" s="466"/>
      <c r="V204" s="466"/>
      <c r="W204" s="466"/>
      <c r="X204" s="466"/>
      <c r="Y204" s="466"/>
      <c r="Z204" s="466"/>
      <c r="AA204" s="466"/>
      <c r="AB204" s="466"/>
      <c r="AC204" s="466"/>
      <c r="AD204" s="466"/>
      <c r="AE204" s="466"/>
    </row>
    <row r="205" spans="1:31" x14ac:dyDescent="0.2">
      <c r="A205" s="466"/>
      <c r="B205" s="466"/>
      <c r="C205" s="466"/>
      <c r="D205" s="466"/>
      <c r="E205" s="466"/>
      <c r="F205" s="466"/>
      <c r="G205" s="466"/>
      <c r="H205" s="466"/>
      <c r="I205" s="466"/>
      <c r="J205" s="466"/>
      <c r="K205" s="466"/>
      <c r="L205" s="466"/>
      <c r="M205" s="466"/>
      <c r="N205" s="466"/>
      <c r="O205" s="466"/>
      <c r="P205" s="466"/>
      <c r="Q205" s="466"/>
      <c r="R205" s="466"/>
      <c r="S205" s="466"/>
      <c r="T205" s="466"/>
      <c r="U205" s="466"/>
      <c r="V205" s="466"/>
      <c r="W205" s="466"/>
      <c r="X205" s="466"/>
      <c r="Y205" s="466"/>
      <c r="Z205" s="466"/>
      <c r="AA205" s="466"/>
      <c r="AB205" s="466"/>
      <c r="AC205" s="466"/>
      <c r="AD205" s="466"/>
      <c r="AE205" s="466"/>
    </row>
    <row r="206" spans="1:31" x14ac:dyDescent="0.2">
      <c r="A206" s="466"/>
      <c r="B206" s="466"/>
      <c r="C206" s="466"/>
      <c r="D206" s="466"/>
      <c r="E206" s="466"/>
      <c r="F206" s="466"/>
      <c r="G206" s="466"/>
      <c r="H206" s="466"/>
      <c r="I206" s="466"/>
      <c r="J206" s="466"/>
      <c r="K206" s="466"/>
      <c r="L206" s="466"/>
      <c r="M206" s="466"/>
      <c r="N206" s="466"/>
      <c r="O206" s="466"/>
      <c r="P206" s="466"/>
      <c r="Q206" s="466"/>
      <c r="R206" s="466"/>
      <c r="S206" s="466"/>
      <c r="T206" s="466"/>
      <c r="U206" s="466"/>
      <c r="V206" s="466"/>
      <c r="W206" s="466"/>
      <c r="X206" s="466"/>
      <c r="Y206" s="466"/>
      <c r="Z206" s="466"/>
      <c r="AA206" s="466"/>
      <c r="AB206" s="466"/>
      <c r="AC206" s="466"/>
      <c r="AD206" s="466"/>
      <c r="AE206" s="466"/>
    </row>
    <row r="207" spans="1:31" x14ac:dyDescent="0.2">
      <c r="A207" s="466"/>
      <c r="B207" s="466"/>
      <c r="C207" s="466"/>
      <c r="D207" s="466"/>
      <c r="E207" s="466"/>
      <c r="F207" s="466"/>
      <c r="G207" s="466"/>
      <c r="H207" s="466"/>
      <c r="I207" s="466"/>
      <c r="J207" s="466"/>
      <c r="K207" s="466"/>
      <c r="L207" s="466"/>
      <c r="M207" s="466"/>
      <c r="N207" s="466"/>
      <c r="O207" s="466"/>
      <c r="P207" s="466"/>
      <c r="Q207" s="466"/>
      <c r="R207" s="466"/>
      <c r="S207" s="466"/>
      <c r="T207" s="466"/>
      <c r="U207" s="466"/>
      <c r="V207" s="466"/>
      <c r="W207" s="466"/>
      <c r="X207" s="466"/>
      <c r="Y207" s="466"/>
      <c r="Z207" s="466"/>
      <c r="AA207" s="466"/>
      <c r="AB207" s="466"/>
      <c r="AC207" s="466"/>
      <c r="AD207" s="466"/>
      <c r="AE207" s="466"/>
    </row>
    <row r="208" spans="1:31" x14ac:dyDescent="0.2">
      <c r="A208" s="466"/>
      <c r="B208" s="466"/>
      <c r="C208" s="466"/>
      <c r="D208" s="466"/>
      <c r="E208" s="466"/>
      <c r="F208" s="466"/>
      <c r="G208" s="466"/>
      <c r="H208" s="466"/>
      <c r="I208" s="466"/>
      <c r="J208" s="466"/>
      <c r="K208" s="466"/>
      <c r="L208" s="466"/>
      <c r="M208" s="466"/>
      <c r="N208" s="466"/>
      <c r="O208" s="466"/>
      <c r="P208" s="466"/>
      <c r="Q208" s="466"/>
      <c r="R208" s="466"/>
      <c r="S208" s="466"/>
      <c r="T208" s="466"/>
      <c r="U208" s="466"/>
      <c r="V208" s="466"/>
      <c r="W208" s="466"/>
      <c r="X208" s="466"/>
      <c r="Y208" s="466"/>
      <c r="Z208" s="466"/>
      <c r="AA208" s="466"/>
      <c r="AB208" s="466"/>
      <c r="AC208" s="466"/>
      <c r="AD208" s="466"/>
      <c r="AE208" s="466"/>
    </row>
    <row r="209" spans="1:31" x14ac:dyDescent="0.2">
      <c r="A209" s="466"/>
      <c r="B209" s="466"/>
      <c r="C209" s="466"/>
      <c r="D209" s="466"/>
      <c r="E209" s="466"/>
      <c r="F209" s="466"/>
      <c r="G209" s="466"/>
      <c r="H209" s="466"/>
      <c r="I209" s="466"/>
      <c r="J209" s="466"/>
      <c r="K209" s="466"/>
      <c r="L209" s="466"/>
      <c r="M209" s="466"/>
      <c r="N209" s="466"/>
      <c r="O209" s="466"/>
      <c r="P209" s="466"/>
      <c r="Q209" s="466"/>
      <c r="R209" s="466"/>
      <c r="S209" s="466"/>
      <c r="T209" s="466"/>
      <c r="U209" s="466"/>
      <c r="V209" s="466"/>
      <c r="W209" s="466"/>
      <c r="X209" s="466"/>
      <c r="Y209" s="466"/>
      <c r="Z209" s="466"/>
      <c r="AA209" s="466"/>
      <c r="AB209" s="466"/>
      <c r="AC209" s="466"/>
      <c r="AD209" s="466"/>
      <c r="AE209" s="466"/>
    </row>
    <row r="210" spans="1:31" x14ac:dyDescent="0.2">
      <c r="A210" s="466"/>
      <c r="B210" s="466"/>
      <c r="C210" s="466"/>
      <c r="D210" s="466"/>
      <c r="E210" s="466"/>
      <c r="F210" s="466"/>
      <c r="G210" s="466"/>
      <c r="H210" s="466"/>
      <c r="I210" s="466"/>
      <c r="J210" s="466"/>
      <c r="K210" s="466"/>
      <c r="L210" s="466"/>
      <c r="M210" s="466"/>
      <c r="N210" s="466"/>
      <c r="O210" s="466"/>
      <c r="P210" s="466"/>
      <c r="Q210" s="466"/>
      <c r="R210" s="466"/>
      <c r="S210" s="466"/>
      <c r="T210" s="466"/>
      <c r="U210" s="466"/>
      <c r="V210" s="466"/>
      <c r="W210" s="466"/>
      <c r="X210" s="466"/>
      <c r="Y210" s="466"/>
      <c r="Z210" s="466"/>
      <c r="AA210" s="466"/>
      <c r="AB210" s="466"/>
      <c r="AC210" s="466"/>
      <c r="AD210" s="466"/>
      <c r="AE210" s="466"/>
    </row>
    <row r="211" spans="1:31" x14ac:dyDescent="0.2">
      <c r="A211" s="466"/>
      <c r="B211" s="466"/>
      <c r="C211" s="466"/>
      <c r="D211" s="466"/>
      <c r="E211" s="466"/>
      <c r="F211" s="466"/>
      <c r="G211" s="466"/>
      <c r="H211" s="466"/>
      <c r="I211" s="466"/>
      <c r="J211" s="466"/>
      <c r="K211" s="466"/>
      <c r="L211" s="466"/>
      <c r="M211" s="466"/>
      <c r="N211" s="466"/>
      <c r="O211" s="466"/>
      <c r="P211" s="466"/>
      <c r="Q211" s="466"/>
      <c r="R211" s="466"/>
      <c r="S211" s="466"/>
      <c r="T211" s="466"/>
      <c r="U211" s="466"/>
      <c r="V211" s="466"/>
      <c r="W211" s="466"/>
      <c r="X211" s="466"/>
      <c r="Y211" s="466"/>
      <c r="Z211" s="466"/>
      <c r="AA211" s="466"/>
      <c r="AB211" s="466"/>
      <c r="AC211" s="466"/>
      <c r="AD211" s="466"/>
      <c r="AE211" s="466"/>
    </row>
    <row r="212" spans="1:31" x14ac:dyDescent="0.2">
      <c r="A212" s="466"/>
      <c r="B212" s="466"/>
      <c r="C212" s="466"/>
      <c r="D212" s="466"/>
      <c r="E212" s="466"/>
      <c r="F212" s="466"/>
      <c r="G212" s="466"/>
      <c r="H212" s="466"/>
      <c r="I212" s="466"/>
      <c r="J212" s="466"/>
      <c r="K212" s="466"/>
      <c r="L212" s="466"/>
      <c r="M212" s="466"/>
      <c r="N212" s="466"/>
      <c r="O212" s="466"/>
      <c r="P212" s="466"/>
      <c r="Q212" s="466"/>
      <c r="R212" s="466"/>
      <c r="S212" s="466"/>
      <c r="T212" s="466"/>
      <c r="U212" s="466"/>
      <c r="V212" s="466"/>
      <c r="W212" s="466"/>
      <c r="X212" s="466"/>
      <c r="Y212" s="466"/>
      <c r="Z212" s="466"/>
      <c r="AA212" s="466"/>
      <c r="AB212" s="466"/>
      <c r="AC212" s="466"/>
      <c r="AD212" s="466"/>
      <c r="AE212" s="466"/>
    </row>
    <row r="213" spans="1:31" x14ac:dyDescent="0.2">
      <c r="A213" s="466"/>
      <c r="B213" s="466"/>
      <c r="C213" s="466"/>
      <c r="D213" s="466"/>
      <c r="E213" s="466"/>
      <c r="F213" s="466"/>
      <c r="G213" s="466"/>
      <c r="H213" s="466"/>
      <c r="I213" s="466"/>
      <c r="J213" s="466"/>
      <c r="K213" s="466"/>
      <c r="L213" s="466"/>
      <c r="M213" s="466"/>
      <c r="N213" s="466"/>
      <c r="O213" s="466"/>
      <c r="P213" s="466"/>
      <c r="Q213" s="466"/>
      <c r="R213" s="466"/>
      <c r="S213" s="466"/>
      <c r="T213" s="466"/>
      <c r="U213" s="466"/>
      <c r="V213" s="466"/>
      <c r="W213" s="466"/>
      <c r="X213" s="466"/>
      <c r="Y213" s="466"/>
      <c r="Z213" s="466"/>
      <c r="AA213" s="466"/>
      <c r="AB213" s="466"/>
      <c r="AC213" s="466"/>
      <c r="AD213" s="466"/>
      <c r="AE213" s="466"/>
    </row>
    <row r="214" spans="1:31" x14ac:dyDescent="0.2">
      <c r="A214" s="466"/>
      <c r="B214" s="466"/>
      <c r="C214" s="466"/>
      <c r="D214" s="466"/>
      <c r="E214" s="466"/>
      <c r="F214" s="466"/>
      <c r="G214" s="466"/>
      <c r="H214" s="466"/>
      <c r="I214" s="466"/>
      <c r="J214" s="466"/>
      <c r="K214" s="466"/>
      <c r="L214" s="466"/>
      <c r="M214" s="466"/>
      <c r="N214" s="466"/>
      <c r="O214" s="466"/>
      <c r="P214" s="466"/>
      <c r="Q214" s="466"/>
      <c r="R214" s="466"/>
      <c r="S214" s="466"/>
      <c r="T214" s="466"/>
      <c r="U214" s="466"/>
      <c r="V214" s="466"/>
      <c r="W214" s="466"/>
      <c r="X214" s="466"/>
      <c r="Y214" s="466"/>
      <c r="Z214" s="466"/>
      <c r="AA214" s="466"/>
      <c r="AB214" s="466"/>
      <c r="AC214" s="466"/>
      <c r="AD214" s="466"/>
      <c r="AE214" s="466"/>
    </row>
    <row r="215" spans="1:31" x14ac:dyDescent="0.2">
      <c r="A215" s="466"/>
      <c r="B215" s="466"/>
      <c r="C215" s="466"/>
      <c r="D215" s="466"/>
      <c r="E215" s="466"/>
      <c r="F215" s="466"/>
      <c r="G215" s="466"/>
      <c r="H215" s="466"/>
      <c r="I215" s="466"/>
      <c r="J215" s="466"/>
      <c r="K215" s="466"/>
      <c r="L215" s="466"/>
      <c r="M215" s="466"/>
      <c r="N215" s="466"/>
      <c r="O215" s="466"/>
      <c r="P215" s="466"/>
      <c r="Q215" s="466"/>
      <c r="R215" s="466"/>
      <c r="S215" s="466"/>
      <c r="T215" s="466"/>
      <c r="U215" s="466"/>
      <c r="V215" s="466"/>
      <c r="W215" s="466"/>
      <c r="X215" s="466"/>
      <c r="Y215" s="466"/>
      <c r="Z215" s="466"/>
      <c r="AA215" s="466"/>
      <c r="AB215" s="466"/>
      <c r="AC215" s="466"/>
      <c r="AD215" s="466"/>
      <c r="AE215" s="466"/>
    </row>
    <row r="216" spans="1:31" x14ac:dyDescent="0.2">
      <c r="A216" s="466"/>
      <c r="B216" s="466"/>
      <c r="C216" s="466"/>
      <c r="D216" s="466"/>
      <c r="E216" s="466"/>
      <c r="F216" s="466"/>
      <c r="G216" s="466"/>
      <c r="H216" s="466"/>
      <c r="I216" s="466"/>
      <c r="J216" s="466"/>
      <c r="K216" s="466"/>
      <c r="L216" s="466"/>
      <c r="M216" s="466"/>
      <c r="N216" s="466"/>
      <c r="O216" s="466"/>
      <c r="P216" s="466"/>
      <c r="Q216" s="466"/>
      <c r="R216" s="466"/>
      <c r="S216" s="466"/>
      <c r="T216" s="466"/>
      <c r="U216" s="466"/>
      <c r="V216" s="466"/>
      <c r="W216" s="466"/>
      <c r="X216" s="466"/>
      <c r="Y216" s="466"/>
      <c r="Z216" s="466"/>
      <c r="AA216" s="466"/>
      <c r="AB216" s="466"/>
      <c r="AC216" s="466"/>
      <c r="AD216" s="466"/>
      <c r="AE216" s="466"/>
    </row>
    <row r="217" spans="1:31" x14ac:dyDescent="0.2">
      <c r="A217" s="466"/>
      <c r="B217" s="466"/>
      <c r="C217" s="466"/>
      <c r="D217" s="466"/>
      <c r="E217" s="466"/>
      <c r="F217" s="466"/>
      <c r="G217" s="466"/>
      <c r="H217" s="466"/>
      <c r="I217" s="466"/>
      <c r="J217" s="466"/>
      <c r="K217" s="466"/>
      <c r="L217" s="466"/>
      <c r="M217" s="466"/>
      <c r="N217" s="466"/>
      <c r="O217" s="466"/>
      <c r="P217" s="466"/>
      <c r="Q217" s="466"/>
      <c r="R217" s="466"/>
      <c r="S217" s="466"/>
      <c r="T217" s="466"/>
      <c r="U217" s="466"/>
      <c r="V217" s="466"/>
      <c r="W217" s="466"/>
      <c r="X217" s="466"/>
      <c r="Y217" s="466"/>
      <c r="Z217" s="466"/>
      <c r="AA217" s="466"/>
      <c r="AB217" s="466"/>
      <c r="AC217" s="466"/>
      <c r="AD217" s="466"/>
      <c r="AE217" s="466"/>
    </row>
    <row r="218" spans="1:31" x14ac:dyDescent="0.2">
      <c r="A218" s="466"/>
      <c r="B218" s="466"/>
      <c r="C218" s="466"/>
      <c r="D218" s="466"/>
      <c r="E218" s="466"/>
      <c r="F218" s="466"/>
      <c r="G218" s="466"/>
      <c r="H218" s="466"/>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row>
    <row r="219" spans="1:31" x14ac:dyDescent="0.2">
      <c r="A219" s="466"/>
      <c r="B219" s="466"/>
      <c r="C219" s="466"/>
      <c r="D219" s="466"/>
      <c r="E219" s="466"/>
      <c r="F219" s="466"/>
      <c r="G219" s="466"/>
      <c r="H219" s="466"/>
      <c r="I219" s="466"/>
      <c r="J219" s="466"/>
      <c r="K219" s="466"/>
      <c r="L219" s="466"/>
      <c r="M219" s="466"/>
      <c r="N219" s="466"/>
      <c r="O219" s="466"/>
      <c r="P219" s="466"/>
      <c r="Q219" s="466"/>
      <c r="R219" s="466"/>
      <c r="S219" s="466"/>
      <c r="T219" s="466"/>
      <c r="U219" s="466"/>
      <c r="V219" s="466"/>
      <c r="W219" s="466"/>
      <c r="X219" s="466"/>
      <c r="Y219" s="466"/>
      <c r="Z219" s="466"/>
      <c r="AA219" s="466"/>
      <c r="AB219" s="466"/>
      <c r="AC219" s="466"/>
      <c r="AD219" s="466"/>
      <c r="AE219" s="466"/>
    </row>
    <row r="220" spans="1:31" x14ac:dyDescent="0.2">
      <c r="A220" s="466"/>
      <c r="B220" s="466"/>
      <c r="C220" s="466"/>
      <c r="D220" s="466"/>
      <c r="E220" s="466"/>
      <c r="F220" s="466"/>
      <c r="G220" s="466"/>
      <c r="H220" s="466"/>
      <c r="I220" s="466"/>
      <c r="J220" s="466"/>
      <c r="K220" s="466"/>
      <c r="L220" s="466"/>
      <c r="M220" s="466"/>
      <c r="N220" s="466"/>
      <c r="O220" s="466"/>
      <c r="P220" s="466"/>
      <c r="Q220" s="466"/>
      <c r="R220" s="466"/>
      <c r="S220" s="466"/>
      <c r="T220" s="466"/>
      <c r="U220" s="466"/>
      <c r="V220" s="466"/>
      <c r="W220" s="466"/>
      <c r="X220" s="466"/>
      <c r="Y220" s="466"/>
      <c r="Z220" s="466"/>
      <c r="AA220" s="466"/>
      <c r="AB220" s="466"/>
      <c r="AC220" s="466"/>
      <c r="AD220" s="466"/>
      <c r="AE220" s="466"/>
    </row>
    <row r="221" spans="1:31" x14ac:dyDescent="0.2">
      <c r="A221" s="466"/>
      <c r="B221" s="466"/>
      <c r="C221" s="466"/>
      <c r="D221" s="466"/>
      <c r="E221" s="466"/>
      <c r="F221" s="466"/>
      <c r="G221" s="466"/>
      <c r="H221" s="466"/>
      <c r="I221" s="466"/>
      <c r="J221" s="466"/>
      <c r="K221" s="466"/>
      <c r="L221" s="466"/>
      <c r="M221" s="466"/>
      <c r="N221" s="466"/>
      <c r="O221" s="466"/>
      <c r="P221" s="466"/>
      <c r="Q221" s="466"/>
      <c r="R221" s="466"/>
      <c r="S221" s="466"/>
      <c r="T221" s="466"/>
      <c r="U221" s="466"/>
      <c r="V221" s="466"/>
      <c r="W221" s="466"/>
      <c r="X221" s="466"/>
      <c r="Y221" s="466"/>
      <c r="Z221" s="466"/>
      <c r="AA221" s="466"/>
      <c r="AB221" s="466"/>
      <c r="AC221" s="466"/>
      <c r="AD221" s="466"/>
      <c r="AE221" s="466"/>
    </row>
    <row r="222" spans="1:31" x14ac:dyDescent="0.2">
      <c r="A222" s="466"/>
      <c r="B222" s="466"/>
      <c r="C222" s="466"/>
      <c r="D222" s="466"/>
      <c r="E222" s="466"/>
      <c r="F222" s="466"/>
      <c r="G222" s="466"/>
      <c r="H222" s="466"/>
      <c r="I222" s="466"/>
      <c r="J222" s="466"/>
      <c r="K222" s="466"/>
      <c r="L222" s="466"/>
      <c r="M222" s="466"/>
      <c r="N222" s="466"/>
      <c r="O222" s="466"/>
      <c r="P222" s="466"/>
      <c r="Q222" s="466"/>
      <c r="R222" s="466"/>
      <c r="S222" s="466"/>
      <c r="T222" s="466"/>
      <c r="U222" s="466"/>
      <c r="V222" s="466"/>
      <c r="W222" s="466"/>
      <c r="X222" s="466"/>
      <c r="Y222" s="466"/>
      <c r="Z222" s="466"/>
      <c r="AA222" s="466"/>
      <c r="AB222" s="466"/>
      <c r="AC222" s="466"/>
      <c r="AD222" s="466"/>
      <c r="AE222" s="466"/>
    </row>
    <row r="223" spans="1:31" x14ac:dyDescent="0.2">
      <c r="A223" s="466"/>
      <c r="B223" s="466"/>
      <c r="C223" s="466"/>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6"/>
      <c r="AD223" s="466"/>
      <c r="AE223" s="466"/>
    </row>
    <row r="224" spans="1:31" x14ac:dyDescent="0.2">
      <c r="A224" s="466"/>
      <c r="B224" s="466"/>
      <c r="C224" s="466"/>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466"/>
      <c r="AD224" s="466"/>
      <c r="AE224" s="466"/>
    </row>
    <row r="225" spans="1:31" x14ac:dyDescent="0.2">
      <c r="A225" s="466"/>
      <c r="B225" s="466"/>
      <c r="C225" s="466"/>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6"/>
      <c r="AD225" s="466"/>
      <c r="AE225" s="466"/>
    </row>
    <row r="226" spans="1:31" x14ac:dyDescent="0.2">
      <c r="A226" s="466"/>
      <c r="B226" s="466"/>
      <c r="C226" s="466"/>
      <c r="D226" s="466"/>
      <c r="E226" s="466"/>
      <c r="F226" s="466"/>
      <c r="G226" s="466"/>
      <c r="H226" s="466"/>
      <c r="I226" s="466"/>
      <c r="J226" s="466"/>
      <c r="K226" s="466"/>
      <c r="L226" s="466"/>
      <c r="M226" s="466"/>
      <c r="N226" s="466"/>
      <c r="O226" s="466"/>
      <c r="P226" s="466"/>
      <c r="Q226" s="466"/>
      <c r="R226" s="466"/>
      <c r="S226" s="466"/>
      <c r="T226" s="466"/>
      <c r="U226" s="466"/>
      <c r="V226" s="466"/>
      <c r="W226" s="466"/>
      <c r="X226" s="466"/>
      <c r="Y226" s="466"/>
      <c r="Z226" s="466"/>
      <c r="AA226" s="466"/>
      <c r="AB226" s="466"/>
      <c r="AC226" s="466"/>
      <c r="AD226" s="466"/>
      <c r="AE226" s="466"/>
    </row>
    <row r="227" spans="1:31" x14ac:dyDescent="0.2">
      <c r="A227" s="466"/>
      <c r="B227" s="466"/>
      <c r="C227" s="466"/>
      <c r="D227" s="466"/>
      <c r="E227" s="466"/>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6"/>
      <c r="AD227" s="466"/>
      <c r="AE227" s="466"/>
    </row>
    <row r="228" spans="1:31" x14ac:dyDescent="0.2">
      <c r="A228" s="466"/>
      <c r="B228" s="466"/>
      <c r="C228" s="466"/>
      <c r="D228" s="466"/>
      <c r="E228" s="466"/>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6"/>
      <c r="AD228" s="466"/>
      <c r="AE228" s="466"/>
    </row>
    <row r="229" spans="1:31" x14ac:dyDescent="0.2">
      <c r="A229" s="466"/>
      <c r="B229" s="466"/>
      <c r="C229" s="466"/>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466"/>
      <c r="AE229" s="466"/>
    </row>
    <row r="230" spans="1:31" x14ac:dyDescent="0.2">
      <c r="A230" s="466"/>
      <c r="B230" s="466"/>
      <c r="C230" s="466"/>
      <c r="D230" s="466"/>
      <c r="E230" s="466"/>
      <c r="F230" s="466"/>
      <c r="G230" s="466"/>
      <c r="H230" s="466"/>
      <c r="I230" s="466"/>
      <c r="J230" s="466"/>
      <c r="K230" s="466"/>
      <c r="L230" s="466"/>
      <c r="M230" s="466"/>
      <c r="N230" s="466"/>
      <c r="O230" s="466"/>
      <c r="P230" s="466"/>
      <c r="Q230" s="466"/>
      <c r="R230" s="466"/>
      <c r="S230" s="466"/>
      <c r="T230" s="466"/>
      <c r="U230" s="466"/>
      <c r="V230" s="466"/>
      <c r="W230" s="466"/>
      <c r="X230" s="466"/>
      <c r="Y230" s="466"/>
      <c r="Z230" s="466"/>
      <c r="AA230" s="466"/>
      <c r="AB230" s="466"/>
      <c r="AC230" s="466"/>
      <c r="AD230" s="466"/>
      <c r="AE230" s="466"/>
    </row>
    <row r="231" spans="1:31" x14ac:dyDescent="0.2">
      <c r="A231" s="466"/>
      <c r="B231" s="466"/>
      <c r="C231" s="466"/>
      <c r="D231" s="466"/>
      <c r="E231" s="466"/>
      <c r="F231" s="466"/>
      <c r="G231" s="466"/>
      <c r="H231" s="466"/>
      <c r="I231" s="466"/>
      <c r="J231" s="466"/>
      <c r="K231" s="466"/>
      <c r="L231" s="466"/>
      <c r="M231" s="466"/>
      <c r="N231" s="466"/>
      <c r="O231" s="466"/>
      <c r="P231" s="466"/>
      <c r="Q231" s="466"/>
      <c r="R231" s="466"/>
      <c r="S231" s="466"/>
      <c r="T231" s="466"/>
      <c r="U231" s="466"/>
      <c r="V231" s="466"/>
      <c r="W231" s="466"/>
      <c r="X231" s="466"/>
      <c r="Y231" s="466"/>
      <c r="Z231" s="466"/>
      <c r="AA231" s="466"/>
      <c r="AB231" s="466"/>
      <c r="AC231" s="466"/>
      <c r="AD231" s="466"/>
      <c r="AE231" s="466"/>
    </row>
    <row r="232" spans="1:31" x14ac:dyDescent="0.2">
      <c r="A232" s="466"/>
      <c r="B232" s="466"/>
      <c r="C232" s="466"/>
      <c r="D232" s="466"/>
      <c r="E232" s="466"/>
      <c r="F232" s="466"/>
      <c r="G232" s="466"/>
      <c r="H232" s="466"/>
      <c r="I232" s="466"/>
      <c r="J232" s="466"/>
      <c r="K232" s="466"/>
      <c r="L232" s="466"/>
      <c r="M232" s="466"/>
      <c r="N232" s="466"/>
      <c r="O232" s="466"/>
      <c r="P232" s="466"/>
      <c r="Q232" s="466"/>
      <c r="R232" s="466"/>
      <c r="S232" s="466"/>
      <c r="T232" s="466"/>
      <c r="U232" s="466"/>
      <c r="V232" s="466"/>
      <c r="W232" s="466"/>
      <c r="X232" s="466"/>
      <c r="Y232" s="466"/>
      <c r="Z232" s="466"/>
      <c r="AA232" s="466"/>
      <c r="AB232" s="466"/>
      <c r="AC232" s="466"/>
      <c r="AD232" s="466"/>
      <c r="AE232" s="466"/>
    </row>
    <row r="233" spans="1:31" x14ac:dyDescent="0.2">
      <c r="A233" s="466"/>
      <c r="B233" s="466"/>
      <c r="C233" s="466"/>
      <c r="D233" s="466"/>
      <c r="E233" s="466"/>
      <c r="F233" s="466"/>
      <c r="G233" s="466"/>
      <c r="H233" s="466"/>
      <c r="I233" s="466"/>
      <c r="J233" s="466"/>
      <c r="K233" s="466"/>
      <c r="L233" s="466"/>
      <c r="M233" s="466"/>
      <c r="N233" s="466"/>
      <c r="O233" s="466"/>
      <c r="P233" s="466"/>
      <c r="Q233" s="466"/>
      <c r="R233" s="466"/>
      <c r="S233" s="466"/>
      <c r="T233" s="466"/>
      <c r="U233" s="466"/>
      <c r="V233" s="466"/>
      <c r="W233" s="466"/>
      <c r="X233" s="466"/>
      <c r="Y233" s="466"/>
      <c r="Z233" s="466"/>
      <c r="AA233" s="466"/>
      <c r="AB233" s="466"/>
      <c r="AC233" s="466"/>
      <c r="AD233" s="466"/>
      <c r="AE233" s="466"/>
    </row>
    <row r="234" spans="1:31" x14ac:dyDescent="0.2">
      <c r="A234" s="466"/>
      <c r="B234" s="466"/>
      <c r="C234" s="466"/>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6"/>
      <c r="AD234" s="466"/>
      <c r="AE234" s="466"/>
    </row>
    <row r="235" spans="1:31" x14ac:dyDescent="0.2">
      <c r="A235" s="466"/>
      <c r="B235" s="466"/>
      <c r="C235" s="466"/>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6"/>
      <c r="AD235" s="466"/>
      <c r="AE235" s="466"/>
    </row>
    <row r="236" spans="1:31" x14ac:dyDescent="0.2">
      <c r="A236" s="466"/>
      <c r="B236" s="466"/>
      <c r="C236" s="466"/>
      <c r="D236" s="466"/>
      <c r="E236" s="466"/>
      <c r="F236" s="466"/>
      <c r="G236" s="466"/>
      <c r="H236" s="466"/>
      <c r="I236" s="466"/>
      <c r="J236" s="466"/>
      <c r="K236" s="466"/>
      <c r="L236" s="466"/>
      <c r="M236" s="466"/>
      <c r="N236" s="466"/>
      <c r="O236" s="466"/>
      <c r="P236" s="466"/>
      <c r="Q236" s="466"/>
      <c r="R236" s="466"/>
      <c r="S236" s="466"/>
      <c r="T236" s="466"/>
      <c r="U236" s="466"/>
      <c r="V236" s="466"/>
      <c r="W236" s="466"/>
      <c r="X236" s="466"/>
      <c r="Y236" s="466"/>
      <c r="Z236" s="466"/>
      <c r="AA236" s="466"/>
      <c r="AB236" s="466"/>
      <c r="AC236" s="466"/>
      <c r="AD236" s="466"/>
      <c r="AE236" s="466"/>
    </row>
    <row r="237" spans="1:31" x14ac:dyDescent="0.2">
      <c r="A237" s="466"/>
      <c r="B237" s="466"/>
      <c r="C237" s="466"/>
      <c r="D237" s="466"/>
      <c r="E237" s="466"/>
      <c r="F237" s="466"/>
      <c r="G237" s="466"/>
      <c r="H237" s="466"/>
      <c r="I237" s="466"/>
      <c r="J237" s="466"/>
      <c r="K237" s="466"/>
      <c r="L237" s="466"/>
      <c r="M237" s="466"/>
      <c r="N237" s="466"/>
      <c r="O237" s="466"/>
      <c r="P237" s="466"/>
      <c r="Q237" s="466"/>
      <c r="R237" s="466"/>
      <c r="S237" s="466"/>
      <c r="T237" s="466"/>
      <c r="U237" s="466"/>
      <c r="V237" s="466"/>
      <c r="W237" s="466"/>
      <c r="X237" s="466"/>
      <c r="Y237" s="466"/>
      <c r="Z237" s="466"/>
      <c r="AA237" s="466"/>
      <c r="AB237" s="466"/>
      <c r="AC237" s="466"/>
      <c r="AD237" s="466"/>
      <c r="AE237" s="466"/>
    </row>
    <row r="238" spans="1:31" x14ac:dyDescent="0.2">
      <c r="A238" s="466"/>
      <c r="B238" s="466"/>
      <c r="C238" s="466"/>
      <c r="D238" s="466"/>
      <c r="E238" s="466"/>
      <c r="F238" s="466"/>
      <c r="G238" s="466"/>
      <c r="H238" s="466"/>
      <c r="I238" s="466"/>
      <c r="J238" s="466"/>
      <c r="K238" s="466"/>
      <c r="L238" s="466"/>
      <c r="M238" s="466"/>
      <c r="N238" s="466"/>
      <c r="O238" s="466"/>
      <c r="P238" s="466"/>
      <c r="Q238" s="466"/>
      <c r="R238" s="466"/>
      <c r="S238" s="466"/>
      <c r="T238" s="466"/>
      <c r="U238" s="466"/>
      <c r="V238" s="466"/>
      <c r="W238" s="466"/>
      <c r="X238" s="466"/>
      <c r="Y238" s="466"/>
      <c r="Z238" s="466"/>
      <c r="AA238" s="466"/>
      <c r="AB238" s="466"/>
      <c r="AC238" s="466"/>
      <c r="AD238" s="466"/>
      <c r="AE238" s="466"/>
    </row>
    <row r="239" spans="1:31" x14ac:dyDescent="0.2">
      <c r="A239" s="466"/>
      <c r="B239" s="466"/>
      <c r="C239" s="466"/>
      <c r="D239" s="466"/>
      <c r="E239" s="466"/>
      <c r="F239" s="466"/>
      <c r="G239" s="466"/>
      <c r="H239" s="466"/>
      <c r="I239" s="466"/>
      <c r="J239" s="466"/>
      <c r="K239" s="466"/>
      <c r="L239" s="466"/>
      <c r="M239" s="466"/>
      <c r="N239" s="466"/>
      <c r="O239" s="466"/>
      <c r="P239" s="466"/>
      <c r="Q239" s="466"/>
      <c r="R239" s="466"/>
      <c r="S239" s="466"/>
      <c r="T239" s="466"/>
      <c r="U239" s="466"/>
      <c r="V239" s="466"/>
      <c r="W239" s="466"/>
      <c r="X239" s="466"/>
      <c r="Y239" s="466"/>
      <c r="Z239" s="466"/>
      <c r="AA239" s="466"/>
      <c r="AB239" s="466"/>
      <c r="AC239" s="466"/>
      <c r="AD239" s="466"/>
      <c r="AE239" s="466"/>
    </row>
    <row r="240" spans="1:31" x14ac:dyDescent="0.2">
      <c r="A240" s="466"/>
      <c r="B240" s="466"/>
      <c r="C240" s="466"/>
      <c r="D240" s="466"/>
      <c r="E240" s="466"/>
      <c r="F240" s="466"/>
      <c r="G240" s="466"/>
      <c r="H240" s="466"/>
      <c r="I240" s="466"/>
      <c r="J240" s="466"/>
      <c r="K240" s="466"/>
      <c r="L240" s="466"/>
      <c r="M240" s="466"/>
      <c r="N240" s="466"/>
      <c r="O240" s="466"/>
      <c r="P240" s="466"/>
      <c r="Q240" s="466"/>
      <c r="R240" s="466"/>
      <c r="S240" s="466"/>
      <c r="T240" s="466"/>
      <c r="U240" s="466"/>
      <c r="V240" s="466"/>
      <c r="W240" s="466"/>
      <c r="X240" s="466"/>
      <c r="Y240" s="466"/>
      <c r="Z240" s="466"/>
      <c r="AA240" s="466"/>
      <c r="AB240" s="466"/>
      <c r="AC240" s="466"/>
      <c r="AD240" s="466"/>
      <c r="AE240" s="466"/>
    </row>
    <row r="241" spans="1:31" x14ac:dyDescent="0.2">
      <c r="A241" s="466"/>
      <c r="B241" s="466"/>
      <c r="C241" s="466"/>
      <c r="D241" s="466"/>
      <c r="E241" s="466"/>
      <c r="F241" s="466"/>
      <c r="G241" s="466"/>
      <c r="H241" s="466"/>
      <c r="I241" s="466"/>
      <c r="J241" s="466"/>
      <c r="K241" s="466"/>
      <c r="L241" s="466"/>
      <c r="M241" s="466"/>
      <c r="N241" s="466"/>
      <c r="O241" s="466"/>
      <c r="P241" s="466"/>
      <c r="Q241" s="466"/>
      <c r="R241" s="466"/>
      <c r="S241" s="466"/>
      <c r="T241" s="466"/>
      <c r="U241" s="466"/>
      <c r="V241" s="466"/>
      <c r="W241" s="466"/>
      <c r="X241" s="466"/>
      <c r="Y241" s="466"/>
      <c r="Z241" s="466"/>
      <c r="AA241" s="466"/>
      <c r="AB241" s="466"/>
      <c r="AC241" s="466"/>
      <c r="AD241" s="466"/>
      <c r="AE241" s="466"/>
    </row>
    <row r="242" spans="1:31" x14ac:dyDescent="0.2">
      <c r="A242" s="466"/>
      <c r="B242" s="466"/>
      <c r="C242" s="466"/>
      <c r="D242" s="466"/>
      <c r="E242" s="466"/>
      <c r="F242" s="466"/>
      <c r="G242" s="466"/>
      <c r="H242" s="466"/>
      <c r="I242" s="466"/>
      <c r="J242" s="466"/>
      <c r="K242" s="466"/>
      <c r="L242" s="466"/>
      <c r="M242" s="466"/>
      <c r="N242" s="466"/>
      <c r="O242" s="466"/>
      <c r="P242" s="466"/>
      <c r="Q242" s="466"/>
      <c r="R242" s="466"/>
      <c r="S242" s="466"/>
      <c r="T242" s="466"/>
      <c r="U242" s="466"/>
      <c r="V242" s="466"/>
      <c r="W242" s="466"/>
      <c r="X242" s="466"/>
      <c r="Y242" s="466"/>
      <c r="Z242" s="466"/>
      <c r="AA242" s="466"/>
      <c r="AB242" s="466"/>
      <c r="AC242" s="466"/>
      <c r="AD242" s="466"/>
      <c r="AE242" s="466"/>
    </row>
    <row r="243" spans="1:31" x14ac:dyDescent="0.2">
      <c r="A243" s="466"/>
      <c r="B243" s="466"/>
      <c r="C243" s="466"/>
      <c r="D243" s="466"/>
      <c r="E243" s="466"/>
      <c r="F243" s="466"/>
      <c r="G243" s="466"/>
      <c r="H243" s="466"/>
      <c r="I243" s="466"/>
      <c r="J243" s="466"/>
      <c r="K243" s="466"/>
      <c r="L243" s="466"/>
      <c r="M243" s="466"/>
      <c r="N243" s="466"/>
      <c r="O243" s="466"/>
      <c r="P243" s="466"/>
      <c r="Q243" s="466"/>
      <c r="R243" s="466"/>
      <c r="S243" s="466"/>
      <c r="T243" s="466"/>
      <c r="U243" s="466"/>
      <c r="V243" s="466"/>
      <c r="W243" s="466"/>
      <c r="X243" s="466"/>
      <c r="Y243" s="466"/>
      <c r="Z243" s="466"/>
      <c r="AA243" s="466"/>
      <c r="AB243" s="466"/>
      <c r="AC243" s="466"/>
      <c r="AD243" s="466"/>
      <c r="AE243" s="466"/>
    </row>
    <row r="244" spans="1:31" x14ac:dyDescent="0.2">
      <c r="A244" s="466"/>
      <c r="B244" s="466"/>
      <c r="C244" s="466"/>
      <c r="D244" s="466"/>
      <c r="E244" s="466"/>
      <c r="F244" s="466"/>
      <c r="G244" s="466"/>
      <c r="H244" s="466"/>
      <c r="I244" s="466"/>
      <c r="J244" s="466"/>
      <c r="K244" s="466"/>
      <c r="L244" s="466"/>
      <c r="M244" s="466"/>
      <c r="N244" s="466"/>
      <c r="O244" s="466"/>
      <c r="P244" s="466"/>
      <c r="Q244" s="466"/>
      <c r="R244" s="466"/>
      <c r="S244" s="466"/>
      <c r="T244" s="466"/>
      <c r="U244" s="466"/>
      <c r="V244" s="466"/>
      <c r="W244" s="466"/>
      <c r="X244" s="466"/>
      <c r="Y244" s="466"/>
      <c r="Z244" s="466"/>
      <c r="AA244" s="466"/>
      <c r="AB244" s="466"/>
      <c r="AC244" s="466"/>
      <c r="AD244" s="466"/>
      <c r="AE244" s="466"/>
    </row>
    <row r="245" spans="1:31" x14ac:dyDescent="0.2">
      <c r="A245" s="466"/>
      <c r="B245" s="466"/>
      <c r="C245" s="466"/>
      <c r="D245" s="466"/>
      <c r="E245" s="466"/>
      <c r="F245" s="466"/>
      <c r="G245" s="466"/>
      <c r="H245" s="466"/>
      <c r="I245" s="466"/>
      <c r="J245" s="466"/>
      <c r="K245" s="466"/>
      <c r="L245" s="466"/>
      <c r="M245" s="466"/>
      <c r="N245" s="466"/>
      <c r="O245" s="466"/>
      <c r="P245" s="466"/>
      <c r="Q245" s="466"/>
      <c r="R245" s="466"/>
      <c r="S245" s="466"/>
      <c r="T245" s="466"/>
      <c r="U245" s="466"/>
      <c r="V245" s="466"/>
      <c r="W245" s="466"/>
      <c r="X245" s="466"/>
      <c r="Y245" s="466"/>
      <c r="Z245" s="466"/>
      <c r="AA245" s="466"/>
      <c r="AB245" s="466"/>
      <c r="AC245" s="466"/>
      <c r="AD245" s="466"/>
      <c r="AE245" s="466"/>
    </row>
    <row r="246" spans="1:31" x14ac:dyDescent="0.2">
      <c r="A246" s="466"/>
      <c r="B246" s="466"/>
      <c r="C246" s="466"/>
      <c r="D246" s="466"/>
      <c r="E246" s="466"/>
      <c r="F246" s="466"/>
      <c r="G246" s="466"/>
      <c r="H246" s="466"/>
      <c r="I246" s="466"/>
      <c r="J246" s="466"/>
      <c r="K246" s="466"/>
      <c r="L246" s="466"/>
      <c r="M246" s="466"/>
      <c r="N246" s="466"/>
      <c r="O246" s="466"/>
      <c r="P246" s="466"/>
      <c r="Q246" s="466"/>
      <c r="R246" s="466"/>
      <c r="S246" s="466"/>
      <c r="T246" s="466"/>
      <c r="U246" s="466"/>
      <c r="V246" s="466"/>
      <c r="W246" s="466"/>
      <c r="X246" s="466"/>
      <c r="Y246" s="466"/>
      <c r="Z246" s="466"/>
      <c r="AA246" s="466"/>
      <c r="AB246" s="466"/>
      <c r="AC246" s="466"/>
      <c r="AD246" s="466"/>
      <c r="AE246" s="466"/>
    </row>
    <row r="247" spans="1:31" x14ac:dyDescent="0.2">
      <c r="A247" s="466"/>
      <c r="B247" s="466"/>
      <c r="C247" s="466"/>
      <c r="D247" s="466"/>
      <c r="E247" s="466"/>
      <c r="F247" s="466"/>
      <c r="G247" s="466"/>
      <c r="H247" s="466"/>
      <c r="I247" s="466"/>
      <c r="J247" s="466"/>
      <c r="K247" s="466"/>
      <c r="L247" s="466"/>
      <c r="M247" s="466"/>
      <c r="N247" s="466"/>
      <c r="O247" s="466"/>
      <c r="P247" s="466"/>
      <c r="Q247" s="466"/>
      <c r="R247" s="466"/>
      <c r="S247" s="466"/>
      <c r="T247" s="466"/>
      <c r="U247" s="466"/>
      <c r="V247" s="466"/>
      <c r="W247" s="466"/>
      <c r="X247" s="466"/>
      <c r="Y247" s="466"/>
      <c r="Z247" s="466"/>
      <c r="AA247" s="466"/>
      <c r="AB247" s="466"/>
      <c r="AC247" s="466"/>
      <c r="AD247" s="466"/>
      <c r="AE247" s="466"/>
    </row>
    <row r="248" spans="1:31" x14ac:dyDescent="0.2">
      <c r="A248" s="466"/>
      <c r="B248" s="466"/>
      <c r="C248" s="466"/>
      <c r="D248" s="466"/>
      <c r="E248" s="466"/>
      <c r="F248" s="466"/>
      <c r="G248" s="466"/>
      <c r="H248" s="466"/>
      <c r="I248" s="466"/>
      <c r="J248" s="466"/>
      <c r="K248" s="466"/>
      <c r="L248" s="466"/>
      <c r="M248" s="466"/>
      <c r="N248" s="466"/>
      <c r="O248" s="466"/>
      <c r="P248" s="466"/>
      <c r="Q248" s="466"/>
      <c r="R248" s="466"/>
      <c r="S248" s="466"/>
      <c r="T248" s="466"/>
      <c r="U248" s="466"/>
      <c r="V248" s="466"/>
      <c r="W248" s="466"/>
      <c r="X248" s="466"/>
      <c r="Y248" s="466"/>
      <c r="Z248" s="466"/>
      <c r="AA248" s="466"/>
      <c r="AB248" s="466"/>
      <c r="AC248" s="466"/>
      <c r="AD248" s="466"/>
      <c r="AE248" s="466"/>
    </row>
    <row r="249" spans="1:31" x14ac:dyDescent="0.2">
      <c r="A249" s="466"/>
      <c r="B249" s="466"/>
      <c r="C249" s="466"/>
      <c r="D249" s="466"/>
      <c r="E249" s="466"/>
      <c r="F249" s="466"/>
      <c r="G249" s="466"/>
      <c r="H249" s="466"/>
      <c r="I249" s="466"/>
      <c r="J249" s="466"/>
      <c r="K249" s="466"/>
      <c r="L249" s="466"/>
      <c r="M249" s="466"/>
      <c r="N249" s="466"/>
      <c r="O249" s="466"/>
      <c r="P249" s="466"/>
      <c r="Q249" s="466"/>
      <c r="R249" s="466"/>
      <c r="S249" s="466"/>
      <c r="T249" s="466"/>
      <c r="U249" s="466"/>
      <c r="V249" s="466"/>
      <c r="W249" s="466"/>
      <c r="X249" s="466"/>
      <c r="Y249" s="466"/>
      <c r="Z249" s="466"/>
      <c r="AA249" s="466"/>
      <c r="AB249" s="466"/>
      <c r="AC249" s="466"/>
      <c r="AD249" s="466"/>
      <c r="AE249" s="466"/>
    </row>
    <row r="250" spans="1:31" x14ac:dyDescent="0.2">
      <c r="A250" s="466"/>
      <c r="B250" s="466"/>
      <c r="C250" s="466"/>
      <c r="D250" s="466"/>
      <c r="E250" s="466"/>
      <c r="F250" s="466"/>
      <c r="G250" s="466"/>
      <c r="H250" s="466"/>
      <c r="I250" s="466"/>
      <c r="J250" s="466"/>
      <c r="K250" s="466"/>
      <c r="L250" s="466"/>
      <c r="M250" s="466"/>
      <c r="N250" s="466"/>
      <c r="O250" s="466"/>
      <c r="P250" s="466"/>
      <c r="Q250" s="466"/>
      <c r="R250" s="466"/>
      <c r="S250" s="466"/>
      <c r="T250" s="466"/>
      <c r="U250" s="466"/>
      <c r="V250" s="466"/>
      <c r="W250" s="466"/>
      <c r="X250" s="466"/>
      <c r="Y250" s="466"/>
      <c r="Z250" s="466"/>
      <c r="AA250" s="466"/>
      <c r="AB250" s="466"/>
      <c r="AC250" s="466"/>
      <c r="AD250" s="466"/>
      <c r="AE250" s="466"/>
    </row>
    <row r="251" spans="1:31" x14ac:dyDescent="0.2">
      <c r="A251" s="466"/>
      <c r="B251" s="466"/>
      <c r="C251" s="466"/>
      <c r="D251" s="466"/>
      <c r="E251" s="466"/>
      <c r="F251" s="466"/>
      <c r="G251" s="466"/>
      <c r="H251" s="466"/>
      <c r="I251" s="466"/>
      <c r="J251" s="466"/>
      <c r="K251" s="466"/>
      <c r="L251" s="466"/>
      <c r="M251" s="466"/>
      <c r="N251" s="466"/>
      <c r="O251" s="466"/>
      <c r="P251" s="466"/>
      <c r="Q251" s="466"/>
      <c r="R251" s="466"/>
      <c r="S251" s="466"/>
      <c r="T251" s="466"/>
      <c r="U251" s="466"/>
      <c r="V251" s="466"/>
      <c r="W251" s="466"/>
      <c r="X251" s="466"/>
      <c r="Y251" s="466"/>
      <c r="Z251" s="466"/>
      <c r="AA251" s="466"/>
      <c r="AB251" s="466"/>
      <c r="AC251" s="466"/>
      <c r="AD251" s="466"/>
      <c r="AE251" s="466"/>
    </row>
    <row r="252" spans="1:31" x14ac:dyDescent="0.2">
      <c r="A252" s="466"/>
      <c r="B252" s="466"/>
      <c r="C252" s="466"/>
      <c r="D252" s="466"/>
      <c r="E252" s="466"/>
      <c r="F252" s="466"/>
      <c r="G252" s="466"/>
      <c r="H252" s="466"/>
      <c r="I252" s="466"/>
      <c r="J252" s="466"/>
      <c r="K252" s="466"/>
      <c r="L252" s="466"/>
      <c r="M252" s="466"/>
      <c r="N252" s="466"/>
      <c r="O252" s="466"/>
      <c r="P252" s="466"/>
      <c r="Q252" s="466"/>
      <c r="R252" s="466"/>
      <c r="S252" s="466"/>
      <c r="T252" s="466"/>
      <c r="U252" s="466"/>
      <c r="V252" s="466"/>
      <c r="W252" s="466"/>
      <c r="X252" s="466"/>
      <c r="Y252" s="466"/>
      <c r="Z252" s="466"/>
      <c r="AA252" s="466"/>
      <c r="AB252" s="466"/>
      <c r="AC252" s="466"/>
      <c r="AD252" s="466"/>
      <c r="AE252" s="466"/>
    </row>
    <row r="253" spans="1:31" x14ac:dyDescent="0.2">
      <c r="A253" s="466"/>
      <c r="B253" s="466"/>
      <c r="C253" s="466"/>
      <c r="D253" s="466"/>
      <c r="E253" s="466"/>
      <c r="F253" s="466"/>
      <c r="G253" s="466"/>
      <c r="H253" s="466"/>
      <c r="I253" s="466"/>
      <c r="J253" s="466"/>
      <c r="K253" s="466"/>
      <c r="L253" s="466"/>
      <c r="M253" s="466"/>
      <c r="N253" s="466"/>
      <c r="O253" s="466"/>
      <c r="P253" s="466"/>
      <c r="Q253" s="466"/>
      <c r="R253" s="466"/>
      <c r="S253" s="466"/>
      <c r="T253" s="466"/>
      <c r="U253" s="466"/>
      <c r="V253" s="466"/>
      <c r="W253" s="466"/>
      <c r="X253" s="466"/>
      <c r="Y253" s="466"/>
      <c r="Z253" s="466"/>
      <c r="AA253" s="466"/>
      <c r="AB253" s="466"/>
      <c r="AC253" s="466"/>
      <c r="AD253" s="466"/>
      <c r="AE253" s="466"/>
    </row>
    <row r="254" spans="1:31" x14ac:dyDescent="0.2">
      <c r="A254" s="466"/>
      <c r="B254" s="466"/>
      <c r="C254" s="466"/>
      <c r="D254" s="466"/>
      <c r="E254" s="466"/>
      <c r="F254" s="466"/>
      <c r="G254" s="466"/>
      <c r="H254" s="466"/>
      <c r="I254" s="466"/>
      <c r="J254" s="466"/>
      <c r="K254" s="466"/>
      <c r="L254" s="466"/>
      <c r="M254" s="466"/>
      <c r="N254" s="466"/>
      <c r="O254" s="466"/>
      <c r="P254" s="466"/>
      <c r="Q254" s="466"/>
      <c r="R254" s="466"/>
      <c r="S254" s="466"/>
      <c r="T254" s="466"/>
      <c r="U254" s="466"/>
      <c r="V254" s="466"/>
      <c r="W254" s="466"/>
      <c r="X254" s="466"/>
      <c r="Y254" s="466"/>
      <c r="Z254" s="466"/>
      <c r="AA254" s="466"/>
      <c r="AB254" s="466"/>
      <c r="AC254" s="466"/>
      <c r="AD254" s="466"/>
      <c r="AE254" s="466"/>
    </row>
    <row r="255" spans="1:31" x14ac:dyDescent="0.2">
      <c r="A255" s="466"/>
      <c r="B255" s="466"/>
      <c r="C255" s="466"/>
      <c r="D255" s="466"/>
      <c r="E255" s="466"/>
      <c r="F255" s="466"/>
      <c r="G255" s="466"/>
      <c r="H255" s="466"/>
      <c r="I255" s="466"/>
      <c r="J255" s="466"/>
      <c r="K255" s="466"/>
      <c r="L255" s="466"/>
      <c r="M255" s="466"/>
      <c r="N255" s="466"/>
      <c r="O255" s="466"/>
      <c r="P255" s="466"/>
      <c r="Q255" s="466"/>
      <c r="R255" s="466"/>
      <c r="S255" s="466"/>
      <c r="T255" s="466"/>
      <c r="U255" s="466"/>
      <c r="V255" s="466"/>
      <c r="W255" s="466"/>
      <c r="X255" s="466"/>
      <c r="Y255" s="466"/>
      <c r="Z255" s="466"/>
      <c r="AA255" s="466"/>
      <c r="AB255" s="466"/>
      <c r="AC255" s="466"/>
      <c r="AD255" s="466"/>
      <c r="AE255" s="466"/>
    </row>
    <row r="256" spans="1:31" x14ac:dyDescent="0.2">
      <c r="A256" s="466"/>
      <c r="B256" s="466"/>
      <c r="C256" s="466"/>
      <c r="D256" s="466"/>
      <c r="E256" s="466"/>
      <c r="F256" s="466"/>
      <c r="G256" s="466"/>
      <c r="H256" s="466"/>
      <c r="I256" s="466"/>
      <c r="J256" s="466"/>
      <c r="K256" s="466"/>
      <c r="L256" s="466"/>
      <c r="M256" s="466"/>
      <c r="N256" s="466"/>
      <c r="O256" s="466"/>
      <c r="P256" s="466"/>
      <c r="Q256" s="466"/>
      <c r="R256" s="466"/>
      <c r="S256" s="466"/>
      <c r="T256" s="466"/>
      <c r="U256" s="466"/>
      <c r="V256" s="466"/>
      <c r="W256" s="466"/>
      <c r="X256" s="466"/>
      <c r="Y256" s="466"/>
      <c r="Z256" s="466"/>
      <c r="AA256" s="466"/>
      <c r="AB256" s="466"/>
      <c r="AC256" s="466"/>
      <c r="AD256" s="466"/>
      <c r="AE256" s="466"/>
    </row>
    <row r="257" spans="1:31" x14ac:dyDescent="0.2">
      <c r="A257" s="466"/>
      <c r="B257" s="466"/>
      <c r="C257" s="466"/>
      <c r="D257" s="466"/>
      <c r="E257" s="466"/>
      <c r="F257" s="466"/>
      <c r="G257" s="466"/>
      <c r="H257" s="466"/>
      <c r="I257" s="466"/>
      <c r="J257" s="466"/>
      <c r="K257" s="466"/>
      <c r="L257" s="466"/>
      <c r="M257" s="466"/>
      <c r="N257" s="466"/>
      <c r="O257" s="466"/>
      <c r="P257" s="466"/>
      <c r="Q257" s="466"/>
      <c r="R257" s="466"/>
      <c r="S257" s="466"/>
      <c r="T257" s="466"/>
      <c r="U257" s="466"/>
      <c r="V257" s="466"/>
      <c r="W257" s="466"/>
      <c r="X257" s="466"/>
      <c r="Y257" s="466"/>
      <c r="Z257" s="466"/>
      <c r="AA257" s="466"/>
      <c r="AB257" s="466"/>
      <c r="AC257" s="466"/>
      <c r="AD257" s="466"/>
      <c r="AE257" s="466"/>
    </row>
    <row r="258" spans="1:31" x14ac:dyDescent="0.2">
      <c r="A258" s="466"/>
      <c r="B258" s="466"/>
      <c r="C258" s="466"/>
      <c r="D258" s="466"/>
      <c r="E258" s="466"/>
      <c r="F258" s="466"/>
      <c r="G258" s="466"/>
      <c r="H258" s="466"/>
      <c r="I258" s="466"/>
      <c r="J258" s="466"/>
      <c r="K258" s="466"/>
      <c r="L258" s="466"/>
      <c r="M258" s="466"/>
      <c r="N258" s="466"/>
      <c r="O258" s="466"/>
      <c r="P258" s="466"/>
      <c r="Q258" s="466"/>
      <c r="R258" s="466"/>
      <c r="S258" s="466"/>
      <c r="T258" s="466"/>
      <c r="U258" s="466"/>
      <c r="V258" s="466"/>
      <c r="W258" s="466"/>
      <c r="X258" s="466"/>
      <c r="Y258" s="466"/>
      <c r="Z258" s="466"/>
      <c r="AA258" s="466"/>
      <c r="AB258" s="466"/>
      <c r="AC258" s="466"/>
      <c r="AD258" s="466"/>
      <c r="AE258" s="466"/>
    </row>
    <row r="259" spans="1:31" x14ac:dyDescent="0.2">
      <c r="A259" s="466"/>
      <c r="B259" s="466"/>
      <c r="C259" s="466"/>
      <c r="D259" s="466"/>
      <c r="E259" s="466"/>
      <c r="F259" s="466"/>
      <c r="G259" s="466"/>
      <c r="H259" s="466"/>
      <c r="I259" s="466"/>
      <c r="J259" s="466"/>
      <c r="K259" s="466"/>
      <c r="L259" s="466"/>
      <c r="M259" s="466"/>
      <c r="N259" s="466"/>
      <c r="O259" s="466"/>
      <c r="P259" s="466"/>
      <c r="Q259" s="466"/>
      <c r="R259" s="466"/>
      <c r="S259" s="466"/>
      <c r="T259" s="466"/>
      <c r="U259" s="466"/>
      <c r="V259" s="466"/>
      <c r="W259" s="466"/>
      <c r="X259" s="466"/>
      <c r="Y259" s="466"/>
      <c r="Z259" s="466"/>
      <c r="AA259" s="466"/>
      <c r="AB259" s="466"/>
      <c r="AC259" s="466"/>
      <c r="AD259" s="466"/>
      <c r="AE259" s="466"/>
    </row>
    <row r="260" spans="1:31" x14ac:dyDescent="0.2">
      <c r="A260" s="466"/>
      <c r="B260" s="466"/>
      <c r="C260" s="466"/>
      <c r="D260" s="466"/>
      <c r="E260" s="466"/>
      <c r="F260" s="466"/>
      <c r="G260" s="466"/>
      <c r="H260" s="466"/>
      <c r="I260" s="466"/>
      <c r="J260" s="466"/>
      <c r="K260" s="466"/>
      <c r="L260" s="466"/>
      <c r="M260" s="466"/>
      <c r="N260" s="466"/>
      <c r="O260" s="466"/>
      <c r="P260" s="466"/>
      <c r="Q260" s="466"/>
      <c r="R260" s="466"/>
      <c r="S260" s="466"/>
      <c r="T260" s="466"/>
      <c r="U260" s="466"/>
      <c r="V260" s="466"/>
      <c r="W260" s="466"/>
      <c r="X260" s="466"/>
      <c r="Y260" s="466"/>
      <c r="Z260" s="466"/>
      <c r="AA260" s="466"/>
      <c r="AB260" s="466"/>
      <c r="AC260" s="466"/>
      <c r="AD260" s="466"/>
      <c r="AE260" s="466"/>
    </row>
    <row r="261" spans="1:31" x14ac:dyDescent="0.2">
      <c r="A261" s="466"/>
      <c r="B261" s="466"/>
      <c r="C261" s="466"/>
      <c r="D261" s="466"/>
      <c r="E261" s="466"/>
      <c r="F261" s="466"/>
      <c r="G261" s="466"/>
      <c r="H261" s="466"/>
      <c r="I261" s="466"/>
      <c r="J261" s="466"/>
      <c r="K261" s="466"/>
      <c r="L261" s="466"/>
      <c r="M261" s="466"/>
      <c r="N261" s="466"/>
      <c r="O261" s="466"/>
      <c r="P261" s="466"/>
      <c r="Q261" s="466"/>
      <c r="R261" s="466"/>
      <c r="S261" s="466"/>
      <c r="T261" s="466"/>
      <c r="U261" s="466"/>
      <c r="V261" s="466"/>
      <c r="W261" s="466"/>
      <c r="X261" s="466"/>
      <c r="Y261" s="466"/>
      <c r="Z261" s="466"/>
      <c r="AA261" s="466"/>
      <c r="AB261" s="466"/>
      <c r="AC261" s="466"/>
      <c r="AD261" s="466"/>
      <c r="AE261" s="466"/>
    </row>
    <row r="262" spans="1:31" x14ac:dyDescent="0.2">
      <c r="A262" s="466"/>
      <c r="B262" s="466"/>
      <c r="C262" s="466"/>
      <c r="D262" s="466"/>
      <c r="E262" s="466"/>
      <c r="F262" s="466"/>
      <c r="G262" s="466"/>
      <c r="H262" s="466"/>
      <c r="I262" s="466"/>
      <c r="J262" s="466"/>
      <c r="K262" s="466"/>
      <c r="L262" s="466"/>
      <c r="M262" s="466"/>
      <c r="N262" s="466"/>
      <c r="O262" s="466"/>
      <c r="P262" s="466"/>
      <c r="Q262" s="466"/>
      <c r="R262" s="466"/>
      <c r="S262" s="466"/>
      <c r="T262" s="466"/>
      <c r="U262" s="466"/>
      <c r="V262" s="466"/>
      <c r="W262" s="466"/>
      <c r="X262" s="466"/>
      <c r="Y262" s="466"/>
      <c r="Z262" s="466"/>
      <c r="AA262" s="466"/>
      <c r="AB262" s="466"/>
      <c r="AC262" s="466"/>
      <c r="AD262" s="466"/>
      <c r="AE262" s="466"/>
    </row>
    <row r="263" spans="1:31" x14ac:dyDescent="0.2">
      <c r="A263" s="466"/>
      <c r="B263" s="466"/>
      <c r="C263" s="466"/>
      <c r="D263" s="466"/>
      <c r="E263" s="466"/>
      <c r="F263" s="466"/>
      <c r="G263" s="466"/>
      <c r="H263" s="466"/>
      <c r="I263" s="466"/>
      <c r="J263" s="466"/>
      <c r="K263" s="466"/>
      <c r="L263" s="466"/>
      <c r="M263" s="466"/>
      <c r="N263" s="466"/>
      <c r="O263" s="466"/>
      <c r="P263" s="466"/>
      <c r="Q263" s="466"/>
      <c r="R263" s="466"/>
      <c r="S263" s="466"/>
      <c r="T263" s="466"/>
      <c r="U263" s="466"/>
      <c r="V263" s="466"/>
      <c r="W263" s="466"/>
      <c r="X263" s="466"/>
      <c r="Y263" s="466"/>
      <c r="Z263" s="466"/>
      <c r="AA263" s="466"/>
      <c r="AB263" s="466"/>
      <c r="AC263" s="466"/>
      <c r="AD263" s="466"/>
      <c r="AE263" s="466"/>
    </row>
    <row r="264" spans="1:31" x14ac:dyDescent="0.2">
      <c r="A264" s="466"/>
      <c r="B264" s="466"/>
      <c r="C264" s="466"/>
      <c r="D264" s="466"/>
      <c r="E264" s="466"/>
      <c r="F264" s="466"/>
      <c r="G264" s="466"/>
      <c r="H264" s="466"/>
      <c r="I264" s="466"/>
      <c r="J264" s="466"/>
      <c r="K264" s="466"/>
      <c r="L264" s="466"/>
      <c r="M264" s="466"/>
      <c r="N264" s="466"/>
      <c r="O264" s="466"/>
      <c r="P264" s="466"/>
      <c r="Q264" s="466"/>
      <c r="R264" s="466"/>
      <c r="S264" s="466"/>
      <c r="T264" s="466"/>
      <c r="U264" s="466"/>
      <c r="V264" s="466"/>
      <c r="W264" s="466"/>
      <c r="X264" s="466"/>
      <c r="Y264" s="466"/>
      <c r="Z264" s="466"/>
      <c r="AA264" s="466"/>
      <c r="AB264" s="466"/>
      <c r="AC264" s="466"/>
      <c r="AD264" s="466"/>
      <c r="AE264" s="466"/>
    </row>
    <row r="265" spans="1:31" x14ac:dyDescent="0.2">
      <c r="A265" s="466"/>
      <c r="B265" s="466"/>
      <c r="C265" s="466"/>
      <c r="D265" s="466"/>
      <c r="E265" s="466"/>
      <c r="F265" s="466"/>
      <c r="G265" s="466"/>
      <c r="H265" s="466"/>
      <c r="I265" s="466"/>
      <c r="J265" s="466"/>
      <c r="K265" s="466"/>
      <c r="L265" s="466"/>
      <c r="M265" s="466"/>
      <c r="N265" s="466"/>
      <c r="O265" s="466"/>
      <c r="P265" s="466"/>
      <c r="Q265" s="466"/>
      <c r="R265" s="466"/>
      <c r="S265" s="466"/>
      <c r="T265" s="466"/>
      <c r="U265" s="466"/>
      <c r="V265" s="466"/>
      <c r="W265" s="466"/>
      <c r="X265" s="466"/>
      <c r="Y265" s="466"/>
      <c r="Z265" s="466"/>
      <c r="AA265" s="466"/>
      <c r="AB265" s="466"/>
      <c r="AC265" s="466"/>
      <c r="AD265" s="466"/>
      <c r="AE265" s="466"/>
    </row>
    <row r="266" spans="1:31" x14ac:dyDescent="0.2">
      <c r="A266" s="466"/>
      <c r="B266" s="466"/>
      <c r="C266" s="466"/>
      <c r="D266" s="466"/>
      <c r="E266" s="466"/>
      <c r="F266" s="466"/>
      <c r="G266" s="466"/>
      <c r="H266" s="466"/>
      <c r="I266" s="466"/>
      <c r="J266" s="466"/>
      <c r="K266" s="466"/>
      <c r="L266" s="466"/>
      <c r="M266" s="466"/>
      <c r="N266" s="466"/>
      <c r="O266" s="466"/>
      <c r="P266" s="466"/>
      <c r="Q266" s="466"/>
      <c r="R266" s="466"/>
      <c r="S266" s="466"/>
      <c r="T266" s="466"/>
      <c r="U266" s="466"/>
      <c r="V266" s="466"/>
      <c r="W266" s="466"/>
      <c r="X266" s="466"/>
      <c r="Y266" s="466"/>
      <c r="Z266" s="466"/>
      <c r="AA266" s="466"/>
      <c r="AB266" s="466"/>
      <c r="AC266" s="466"/>
      <c r="AD266" s="466"/>
      <c r="AE266" s="466"/>
    </row>
    <row r="267" spans="1:31" x14ac:dyDescent="0.2">
      <c r="A267" s="466"/>
      <c r="B267" s="466"/>
      <c r="C267" s="466"/>
      <c r="D267" s="466"/>
      <c r="E267" s="466"/>
      <c r="F267" s="466"/>
      <c r="G267" s="466"/>
      <c r="H267" s="466"/>
      <c r="I267" s="466"/>
      <c r="J267" s="466"/>
      <c r="K267" s="466"/>
      <c r="L267" s="466"/>
      <c r="M267" s="466"/>
      <c r="N267" s="466"/>
      <c r="O267" s="466"/>
      <c r="P267" s="466"/>
      <c r="Q267" s="466"/>
      <c r="R267" s="466"/>
      <c r="S267" s="466"/>
      <c r="T267" s="466"/>
      <c r="U267" s="466"/>
      <c r="V267" s="466"/>
      <c r="W267" s="466"/>
      <c r="X267" s="466"/>
      <c r="Y267" s="466"/>
      <c r="Z267" s="466"/>
      <c r="AA267" s="466"/>
      <c r="AB267" s="466"/>
      <c r="AC267" s="466"/>
      <c r="AD267" s="466"/>
      <c r="AE267" s="466"/>
    </row>
    <row r="268" spans="1:31" x14ac:dyDescent="0.2">
      <c r="A268" s="466"/>
      <c r="B268" s="466"/>
      <c r="C268" s="466"/>
      <c r="D268" s="466"/>
      <c r="E268" s="466"/>
      <c r="F268" s="466"/>
      <c r="G268" s="466"/>
      <c r="H268" s="466"/>
      <c r="I268" s="466"/>
      <c r="J268" s="466"/>
      <c r="K268" s="466"/>
      <c r="L268" s="466"/>
      <c r="M268" s="466"/>
      <c r="N268" s="466"/>
      <c r="O268" s="466"/>
      <c r="P268" s="466"/>
      <c r="Q268" s="466"/>
      <c r="R268" s="466"/>
      <c r="S268" s="466"/>
      <c r="T268" s="466"/>
      <c r="U268" s="466"/>
      <c r="V268" s="466"/>
      <c r="W268" s="466"/>
      <c r="X268" s="466"/>
      <c r="Y268" s="466"/>
      <c r="Z268" s="466"/>
      <c r="AA268" s="466"/>
      <c r="AB268" s="466"/>
      <c r="AC268" s="466"/>
      <c r="AD268" s="466"/>
      <c r="AE268" s="466"/>
    </row>
    <row r="269" spans="1:31" x14ac:dyDescent="0.2">
      <c r="A269" s="466"/>
      <c r="B269" s="466"/>
      <c r="C269" s="466"/>
      <c r="D269" s="466"/>
      <c r="E269" s="466"/>
      <c r="F269" s="466"/>
      <c r="G269" s="466"/>
      <c r="H269" s="466"/>
      <c r="I269" s="466"/>
      <c r="J269" s="466"/>
      <c r="K269" s="466"/>
      <c r="L269" s="466"/>
      <c r="M269" s="466"/>
      <c r="N269" s="466"/>
      <c r="O269" s="466"/>
      <c r="P269" s="466"/>
      <c r="Q269" s="466"/>
      <c r="R269" s="466"/>
      <c r="S269" s="466"/>
      <c r="T269" s="466"/>
      <c r="U269" s="466"/>
      <c r="V269" s="466"/>
      <c r="W269" s="466"/>
      <c r="X269" s="466"/>
      <c r="Y269" s="466"/>
      <c r="Z269" s="466"/>
      <c r="AA269" s="466"/>
      <c r="AB269" s="466"/>
      <c r="AC269" s="466"/>
      <c r="AD269" s="466"/>
      <c r="AE269" s="466"/>
    </row>
    <row r="270" spans="1:31" x14ac:dyDescent="0.2">
      <c r="A270" s="466"/>
      <c r="B270" s="466"/>
      <c r="C270" s="466"/>
      <c r="D270" s="466"/>
      <c r="E270" s="466"/>
      <c r="F270" s="466"/>
      <c r="G270" s="466"/>
      <c r="H270" s="466"/>
      <c r="I270" s="466"/>
      <c r="J270" s="466"/>
      <c r="K270" s="466"/>
      <c r="L270" s="466"/>
      <c r="M270" s="466"/>
      <c r="N270" s="466"/>
      <c r="O270" s="466"/>
      <c r="P270" s="466"/>
      <c r="Q270" s="466"/>
      <c r="R270" s="466"/>
      <c r="S270" s="466"/>
      <c r="T270" s="466"/>
      <c r="U270" s="466"/>
      <c r="V270" s="466"/>
      <c r="W270" s="466"/>
      <c r="X270" s="466"/>
      <c r="Y270" s="466"/>
      <c r="Z270" s="466"/>
      <c r="AA270" s="466"/>
      <c r="AB270" s="466"/>
      <c r="AC270" s="466"/>
      <c r="AD270" s="466"/>
      <c r="AE270" s="466"/>
    </row>
    <row r="271" spans="1:31" x14ac:dyDescent="0.2">
      <c r="A271" s="466"/>
      <c r="B271" s="466"/>
      <c r="C271" s="466"/>
      <c r="D271" s="466"/>
      <c r="E271" s="466"/>
      <c r="F271" s="466"/>
      <c r="G271" s="466"/>
      <c r="H271" s="466"/>
      <c r="I271" s="466"/>
      <c r="J271" s="466"/>
      <c r="K271" s="466"/>
      <c r="L271" s="466"/>
      <c r="M271" s="466"/>
      <c r="N271" s="466"/>
      <c r="O271" s="466"/>
      <c r="P271" s="466"/>
      <c r="Q271" s="466"/>
      <c r="R271" s="466"/>
      <c r="S271" s="466"/>
      <c r="T271" s="466"/>
      <c r="U271" s="466"/>
      <c r="V271" s="466"/>
      <c r="W271" s="466"/>
      <c r="X271" s="466"/>
      <c r="Y271" s="466"/>
      <c r="Z271" s="466"/>
      <c r="AA271" s="466"/>
      <c r="AB271" s="466"/>
      <c r="AC271" s="466"/>
      <c r="AD271" s="466"/>
      <c r="AE271" s="466"/>
    </row>
    <row r="272" spans="1:31" x14ac:dyDescent="0.2">
      <c r="A272" s="466"/>
      <c r="B272" s="466"/>
      <c r="C272" s="466"/>
      <c r="D272" s="466"/>
      <c r="E272" s="466"/>
      <c r="F272" s="466"/>
      <c r="G272" s="466"/>
      <c r="H272" s="466"/>
      <c r="I272" s="466"/>
      <c r="J272" s="466"/>
      <c r="K272" s="466"/>
      <c r="L272" s="466"/>
      <c r="M272" s="466"/>
      <c r="N272" s="466"/>
      <c r="O272" s="466"/>
      <c r="P272" s="466"/>
      <c r="Q272" s="466"/>
      <c r="R272" s="466"/>
      <c r="S272" s="466"/>
      <c r="T272" s="466"/>
      <c r="U272" s="466"/>
      <c r="V272" s="466"/>
      <c r="W272" s="466"/>
      <c r="X272" s="466"/>
      <c r="Y272" s="466"/>
      <c r="Z272" s="466"/>
      <c r="AA272" s="466"/>
      <c r="AB272" s="466"/>
      <c r="AC272" s="466"/>
      <c r="AD272" s="466"/>
      <c r="AE272" s="466"/>
    </row>
    <row r="273" spans="1:31" x14ac:dyDescent="0.2">
      <c r="A273" s="466"/>
      <c r="B273" s="466"/>
      <c r="C273" s="466"/>
      <c r="D273" s="466"/>
      <c r="E273" s="466"/>
      <c r="F273" s="466"/>
      <c r="G273" s="466"/>
      <c r="H273" s="466"/>
      <c r="I273" s="466"/>
      <c r="J273" s="466"/>
      <c r="K273" s="466"/>
      <c r="L273" s="466"/>
      <c r="M273" s="466"/>
      <c r="N273" s="466"/>
      <c r="O273" s="466"/>
      <c r="P273" s="466"/>
      <c r="Q273" s="466"/>
      <c r="R273" s="466"/>
      <c r="S273" s="466"/>
      <c r="T273" s="466"/>
      <c r="U273" s="466"/>
      <c r="V273" s="466"/>
      <c r="W273" s="466"/>
      <c r="X273" s="466"/>
      <c r="Y273" s="466"/>
      <c r="Z273" s="466"/>
      <c r="AA273" s="466"/>
      <c r="AB273" s="466"/>
      <c r="AC273" s="466"/>
      <c r="AD273" s="466"/>
      <c r="AE273" s="466"/>
    </row>
    <row r="274" spans="1:31" x14ac:dyDescent="0.2">
      <c r="A274" s="466"/>
      <c r="B274" s="466"/>
      <c r="C274" s="466"/>
      <c r="D274" s="466"/>
      <c r="E274" s="466"/>
      <c r="F274" s="466"/>
      <c r="G274" s="466"/>
      <c r="H274" s="466"/>
      <c r="I274" s="466"/>
      <c r="J274" s="466"/>
      <c r="K274" s="466"/>
      <c r="L274" s="466"/>
      <c r="M274" s="466"/>
      <c r="N274" s="466"/>
      <c r="O274" s="466"/>
      <c r="P274" s="466"/>
      <c r="Q274" s="466"/>
      <c r="R274" s="466"/>
      <c r="S274" s="466"/>
      <c r="T274" s="466"/>
      <c r="U274" s="466"/>
      <c r="V274" s="466"/>
      <c r="W274" s="466"/>
      <c r="X274" s="466"/>
      <c r="Y274" s="466"/>
      <c r="Z274" s="466"/>
      <c r="AA274" s="466"/>
      <c r="AB274" s="466"/>
      <c r="AC274" s="466"/>
      <c r="AD274" s="466"/>
      <c r="AE274" s="466"/>
    </row>
    <row r="275" spans="1:31" x14ac:dyDescent="0.2">
      <c r="A275" s="466"/>
      <c r="B275" s="466"/>
      <c r="C275" s="466"/>
      <c r="D275" s="466"/>
      <c r="E275" s="466"/>
      <c r="F275" s="466"/>
      <c r="G275" s="466"/>
      <c r="H275" s="466"/>
      <c r="I275" s="466"/>
      <c r="J275" s="466"/>
      <c r="K275" s="466"/>
      <c r="L275" s="466"/>
      <c r="M275" s="466"/>
      <c r="N275" s="466"/>
      <c r="O275" s="466"/>
      <c r="P275" s="466"/>
      <c r="Q275" s="466"/>
      <c r="R275" s="466"/>
      <c r="S275" s="466"/>
      <c r="T275" s="466"/>
      <c r="U275" s="466"/>
      <c r="V275" s="466"/>
      <c r="W275" s="466"/>
      <c r="X275" s="466"/>
      <c r="Y275" s="466"/>
      <c r="Z275" s="466"/>
      <c r="AA275" s="466"/>
      <c r="AB275" s="466"/>
      <c r="AC275" s="466"/>
      <c r="AD275" s="466"/>
      <c r="AE275" s="466"/>
    </row>
    <row r="276" spans="1:31" x14ac:dyDescent="0.2">
      <c r="A276" s="466"/>
      <c r="B276" s="466"/>
      <c r="C276" s="466"/>
      <c r="D276" s="466"/>
      <c r="E276" s="466"/>
      <c r="F276" s="466"/>
      <c r="G276" s="466"/>
      <c r="H276" s="466"/>
      <c r="I276" s="466"/>
      <c r="J276" s="466"/>
      <c r="K276" s="466"/>
      <c r="L276" s="466"/>
      <c r="M276" s="466"/>
      <c r="N276" s="466"/>
      <c r="O276" s="466"/>
      <c r="P276" s="466"/>
      <c r="Q276" s="466"/>
      <c r="R276" s="466"/>
      <c r="S276" s="466"/>
      <c r="T276" s="466"/>
      <c r="U276" s="466"/>
      <c r="V276" s="466"/>
      <c r="W276" s="466"/>
      <c r="X276" s="466"/>
      <c r="Y276" s="466"/>
      <c r="Z276" s="466"/>
      <c r="AA276" s="466"/>
      <c r="AB276" s="466"/>
      <c r="AC276" s="466"/>
      <c r="AD276" s="466"/>
      <c r="AE276" s="466"/>
    </row>
    <row r="277" spans="1:31" x14ac:dyDescent="0.2">
      <c r="A277" s="466"/>
      <c r="B277" s="466"/>
      <c r="C277" s="466"/>
      <c r="D277" s="466"/>
      <c r="E277" s="466"/>
      <c r="F277" s="466"/>
      <c r="G277" s="466"/>
      <c r="H277" s="466"/>
      <c r="I277" s="466"/>
      <c r="J277" s="466"/>
      <c r="K277" s="466"/>
      <c r="L277" s="466"/>
      <c r="M277" s="466"/>
      <c r="N277" s="466"/>
      <c r="O277" s="466"/>
      <c r="P277" s="466"/>
      <c r="Q277" s="466"/>
      <c r="R277" s="466"/>
      <c r="S277" s="466"/>
      <c r="T277" s="466"/>
      <c r="U277" s="466"/>
      <c r="V277" s="466"/>
      <c r="W277" s="466"/>
      <c r="X277" s="466"/>
      <c r="Y277" s="466"/>
      <c r="Z277" s="466"/>
      <c r="AA277" s="466"/>
      <c r="AB277" s="466"/>
      <c r="AC277" s="466"/>
      <c r="AD277" s="466"/>
      <c r="AE277" s="466"/>
    </row>
    <row r="278" spans="1:31" x14ac:dyDescent="0.2">
      <c r="A278" s="466"/>
      <c r="B278" s="466"/>
      <c r="C278" s="466"/>
      <c r="D278" s="466"/>
      <c r="E278" s="466"/>
      <c r="F278" s="466"/>
      <c r="G278" s="466"/>
      <c r="H278" s="466"/>
      <c r="I278" s="466"/>
      <c r="J278" s="466"/>
      <c r="K278" s="466"/>
      <c r="L278" s="466"/>
      <c r="M278" s="466"/>
      <c r="N278" s="466"/>
      <c r="O278" s="466"/>
      <c r="P278" s="466"/>
      <c r="Q278" s="466"/>
      <c r="R278" s="466"/>
      <c r="S278" s="466"/>
      <c r="T278" s="466"/>
      <c r="U278" s="466"/>
      <c r="V278" s="466"/>
      <c r="W278" s="466"/>
      <c r="X278" s="466"/>
      <c r="Y278" s="466"/>
      <c r="Z278" s="466"/>
      <c r="AA278" s="466"/>
      <c r="AB278" s="466"/>
      <c r="AC278" s="466"/>
      <c r="AD278" s="466"/>
      <c r="AE278" s="466"/>
    </row>
    <row r="279" spans="1:31" x14ac:dyDescent="0.2">
      <c r="A279" s="466"/>
      <c r="B279" s="466"/>
      <c r="C279" s="466"/>
      <c r="D279" s="466"/>
      <c r="E279" s="466"/>
      <c r="F279" s="466"/>
      <c r="G279" s="466"/>
      <c r="H279" s="466"/>
      <c r="I279" s="466"/>
      <c r="J279" s="466"/>
      <c r="K279" s="466"/>
      <c r="L279" s="466"/>
      <c r="M279" s="466"/>
      <c r="N279" s="466"/>
      <c r="O279" s="466"/>
      <c r="P279" s="466"/>
      <c r="Q279" s="466"/>
      <c r="R279" s="466"/>
      <c r="S279" s="466"/>
      <c r="T279" s="466"/>
      <c r="U279" s="466"/>
      <c r="V279" s="466"/>
      <c r="W279" s="466"/>
      <c r="X279" s="466"/>
      <c r="Y279" s="466"/>
      <c r="Z279" s="466"/>
      <c r="AA279" s="466"/>
      <c r="AB279" s="466"/>
      <c r="AC279" s="466"/>
      <c r="AD279" s="466"/>
      <c r="AE279" s="466"/>
    </row>
  </sheetData>
  <sheetProtection password="C730" sheet="1" objects="1" scenarios="1" selectLockedCells="1"/>
  <customSheetViews>
    <customSheetView guid="{68ABA936-E0C3-4F62-AA1D-4FD1F5462098}" showPageBreaks="1" showGridLines="0" showRowCol="0" printArea="1" view="pageBreakPreview">
      <selection activeCell="L8" sqref="L8:L9"/>
      <rowBreaks count="1" manualBreakCount="1">
        <brk id="31" min="1" max="12" man="1"/>
      </rowBreaks>
      <pageMargins left="0.39370078740157483" right="0.39370078740157483" top="0.39370078740157483" bottom="0.39370078740157483" header="0" footer="0"/>
      <printOptions horizontalCentered="1"/>
      <pageSetup paperSize="9" scale="72" orientation="landscape" r:id="rId1"/>
    </customSheetView>
  </customSheetViews>
  <mergeCells count="146">
    <mergeCell ref="D106:K106"/>
    <mergeCell ref="D56:K56"/>
    <mergeCell ref="C99:C100"/>
    <mergeCell ref="D99:H100"/>
    <mergeCell ref="I99:J100"/>
    <mergeCell ref="C101:C102"/>
    <mergeCell ref="D101:H102"/>
    <mergeCell ref="I101:J102"/>
    <mergeCell ref="C95:C96"/>
    <mergeCell ref="D95:H96"/>
    <mergeCell ref="I95:J96"/>
    <mergeCell ref="C97:C98"/>
    <mergeCell ref="D97:H98"/>
    <mergeCell ref="I97:J98"/>
    <mergeCell ref="C91:C92"/>
    <mergeCell ref="C93:C94"/>
    <mergeCell ref="D93:H94"/>
    <mergeCell ref="I93:J94"/>
    <mergeCell ref="C87:C88"/>
    <mergeCell ref="D87:H88"/>
    <mergeCell ref="K83:K84"/>
    <mergeCell ref="C78:C79"/>
    <mergeCell ref="D78:H79"/>
    <mergeCell ref="I78:J79"/>
    <mergeCell ref="L83:L84"/>
    <mergeCell ref="C85:C86"/>
    <mergeCell ref="D85:H86"/>
    <mergeCell ref="I85:J86"/>
    <mergeCell ref="C103:C104"/>
    <mergeCell ref="D103:H104"/>
    <mergeCell ref="I103:J104"/>
    <mergeCell ref="D81:K81"/>
    <mergeCell ref="D91:H92"/>
    <mergeCell ref="I91:J92"/>
    <mergeCell ref="C74:C75"/>
    <mergeCell ref="D74:H75"/>
    <mergeCell ref="I74:J75"/>
    <mergeCell ref="C76:C77"/>
    <mergeCell ref="D76:H77"/>
    <mergeCell ref="I76:J77"/>
    <mergeCell ref="I87:J88"/>
    <mergeCell ref="C89:C90"/>
    <mergeCell ref="D89:H90"/>
    <mergeCell ref="I89:J90"/>
    <mergeCell ref="C83:C84"/>
    <mergeCell ref="D83:H84"/>
    <mergeCell ref="I83:J84"/>
    <mergeCell ref="C70:C71"/>
    <mergeCell ref="D70:H71"/>
    <mergeCell ref="I70:J71"/>
    <mergeCell ref="C72:C73"/>
    <mergeCell ref="D72:H73"/>
    <mergeCell ref="I72:J73"/>
    <mergeCell ref="C66:C67"/>
    <mergeCell ref="D66:H67"/>
    <mergeCell ref="I66:J67"/>
    <mergeCell ref="C68:C69"/>
    <mergeCell ref="D68:H69"/>
    <mergeCell ref="I68:J69"/>
    <mergeCell ref="C62:C63"/>
    <mergeCell ref="D62:H63"/>
    <mergeCell ref="I62:J63"/>
    <mergeCell ref="C64:C65"/>
    <mergeCell ref="D64:H65"/>
    <mergeCell ref="I64:J65"/>
    <mergeCell ref="C58:C59"/>
    <mergeCell ref="D58:H59"/>
    <mergeCell ref="I58:J59"/>
    <mergeCell ref="L58:L59"/>
    <mergeCell ref="C60:C61"/>
    <mergeCell ref="D60:H61"/>
    <mergeCell ref="I60:J61"/>
    <mergeCell ref="C51:C52"/>
    <mergeCell ref="D51:H52"/>
    <mergeCell ref="I51:J52"/>
    <mergeCell ref="C53:C54"/>
    <mergeCell ref="D53:H54"/>
    <mergeCell ref="I53:J54"/>
    <mergeCell ref="K58:K59"/>
    <mergeCell ref="C47:C48"/>
    <mergeCell ref="D47:H48"/>
    <mergeCell ref="I47:J48"/>
    <mergeCell ref="C49:C50"/>
    <mergeCell ref="D49:H50"/>
    <mergeCell ref="I49:J50"/>
    <mergeCell ref="C43:C44"/>
    <mergeCell ref="D43:H44"/>
    <mergeCell ref="I43:J44"/>
    <mergeCell ref="C45:C46"/>
    <mergeCell ref="D45:H46"/>
    <mergeCell ref="I45:J46"/>
    <mergeCell ref="C39:C40"/>
    <mergeCell ref="D39:H40"/>
    <mergeCell ref="I39:J40"/>
    <mergeCell ref="C41:C42"/>
    <mergeCell ref="D41:H42"/>
    <mergeCell ref="I41:J42"/>
    <mergeCell ref="C35:C36"/>
    <mergeCell ref="D35:H36"/>
    <mergeCell ref="I35:J36"/>
    <mergeCell ref="C37:C38"/>
    <mergeCell ref="D37:H38"/>
    <mergeCell ref="I37:J38"/>
    <mergeCell ref="C24:C25"/>
    <mergeCell ref="D24:H25"/>
    <mergeCell ref="I24:J25"/>
    <mergeCell ref="C33:C34"/>
    <mergeCell ref="D33:H34"/>
    <mergeCell ref="I33:J34"/>
    <mergeCell ref="K33:K34"/>
    <mergeCell ref="L33:L34"/>
    <mergeCell ref="C26:C27"/>
    <mergeCell ref="D26:H27"/>
    <mergeCell ref="I26:J27"/>
    <mergeCell ref="C28:C29"/>
    <mergeCell ref="D28:H29"/>
    <mergeCell ref="I28:J29"/>
    <mergeCell ref="D31:K31"/>
    <mergeCell ref="C20:C21"/>
    <mergeCell ref="D20:H21"/>
    <mergeCell ref="I20:J21"/>
    <mergeCell ref="C22:C23"/>
    <mergeCell ref="D22:H23"/>
    <mergeCell ref="I22:J23"/>
    <mergeCell ref="C16:C17"/>
    <mergeCell ref="D16:H17"/>
    <mergeCell ref="I16:J17"/>
    <mergeCell ref="C18:C19"/>
    <mergeCell ref="D18:H19"/>
    <mergeCell ref="I18:J19"/>
    <mergeCell ref="C12:C13"/>
    <mergeCell ref="D12:H13"/>
    <mergeCell ref="I12:J13"/>
    <mergeCell ref="C14:C15"/>
    <mergeCell ref="D14:H15"/>
    <mergeCell ref="I14:J15"/>
    <mergeCell ref="C3:D4"/>
    <mergeCell ref="C6:L6"/>
    <mergeCell ref="C8:C9"/>
    <mergeCell ref="D8:H9"/>
    <mergeCell ref="I8:J9"/>
    <mergeCell ref="K8:K9"/>
    <mergeCell ref="L8:L9"/>
    <mergeCell ref="C10:C11"/>
    <mergeCell ref="D10:H11"/>
    <mergeCell ref="I10:J11"/>
  </mergeCells>
  <conditionalFormatting sqref="I12:J23">
    <cfRule type="expression" dxfId="1529" priority="1117">
      <formula>LEFT(I12,3)="Bsp"</formula>
    </cfRule>
  </conditionalFormatting>
  <conditionalFormatting sqref="I24:J29">
    <cfRule type="expression" dxfId="1528" priority="1116">
      <formula>LEFT(I24,3)="Bsp"</formula>
    </cfRule>
  </conditionalFormatting>
  <conditionalFormatting sqref="I35:J54">
    <cfRule type="expression" dxfId="1527" priority="1115">
      <formula>LEFT(I35,3)="Bsp"</formula>
    </cfRule>
  </conditionalFormatting>
  <conditionalFormatting sqref="K12:K19">
    <cfRule type="expression" dxfId="1526" priority="1114">
      <formula>LEFT(K12,3)="Bsp"</formula>
    </cfRule>
  </conditionalFormatting>
  <conditionalFormatting sqref="K20:K21">
    <cfRule type="expression" dxfId="1525" priority="1113">
      <formula>LEFT(K20,3)="Bsp"</formula>
    </cfRule>
  </conditionalFormatting>
  <conditionalFormatting sqref="K22:K29">
    <cfRule type="expression" dxfId="1524" priority="1112">
      <formula>LEFT(K22,3)="Bsp"</formula>
    </cfRule>
  </conditionalFormatting>
  <conditionalFormatting sqref="K35:K54">
    <cfRule type="expression" dxfId="1523" priority="1111">
      <formula>LEFT(K35,3)="Bsp"</formula>
    </cfRule>
  </conditionalFormatting>
  <conditionalFormatting sqref="I10:J11">
    <cfRule type="expression" dxfId="1522" priority="1110">
      <formula>LEFT(I10,3)="Bsp"</formula>
    </cfRule>
  </conditionalFormatting>
  <conditionalFormatting sqref="K10:K11">
    <cfRule type="expression" dxfId="1521" priority="1109">
      <formula>LEFT(K10,3)="Bsp"</formula>
    </cfRule>
  </conditionalFormatting>
  <conditionalFormatting sqref="I60:J79">
    <cfRule type="expression" dxfId="1520" priority="1106">
      <formula>LEFT(I60,3)="Bsp"</formula>
    </cfRule>
  </conditionalFormatting>
  <conditionalFormatting sqref="K60:K79">
    <cfRule type="expression" dxfId="1519" priority="1105">
      <formula>LEFT(K60,3)="Bsp"</formula>
    </cfRule>
  </conditionalFormatting>
  <conditionalFormatting sqref="I85:J104">
    <cfRule type="expression" dxfId="1518" priority="1102">
      <formula>LEFT(I85,3)="Bsp"</formula>
    </cfRule>
  </conditionalFormatting>
  <conditionalFormatting sqref="K85:K104">
    <cfRule type="expression" dxfId="1517" priority="1101">
      <formula>LEFT(K85,3)="Bsp"</formula>
    </cfRule>
  </conditionalFormatting>
  <conditionalFormatting sqref="L10">
    <cfRule type="expression" dxfId="1516" priority="1107">
      <formula>L10="bitte auswählen"</formula>
    </cfRule>
  </conditionalFormatting>
  <conditionalFormatting sqref="L12">
    <cfRule type="expression" dxfId="1515" priority="1103">
      <formula>$L$10="bitte auswählen"</formula>
    </cfRule>
  </conditionalFormatting>
  <conditionalFormatting sqref="L14">
    <cfRule type="expression" dxfId="1514" priority="1099">
      <formula>$L$10="bitte auswählen"</formula>
    </cfRule>
  </conditionalFormatting>
  <conditionalFormatting sqref="L16">
    <cfRule type="expression" dxfId="1513" priority="1069">
      <formula>$L$10="bitte auswählen"</formula>
    </cfRule>
  </conditionalFormatting>
  <conditionalFormatting sqref="L18">
    <cfRule type="expression" dxfId="1512" priority="1068">
      <formula>$L$10="bitte auswählen"</formula>
    </cfRule>
  </conditionalFormatting>
  <conditionalFormatting sqref="L20">
    <cfRule type="expression" dxfId="1511" priority="1067">
      <formula>$L$10="bitte auswählen"</formula>
    </cfRule>
  </conditionalFormatting>
  <conditionalFormatting sqref="L22">
    <cfRule type="expression" dxfId="1510" priority="1066">
      <formula>$L$10="bitte auswählen"</formula>
    </cfRule>
  </conditionalFormatting>
  <conditionalFormatting sqref="L24">
    <cfRule type="expression" dxfId="1509" priority="1065">
      <formula>$L$10="bitte auswählen"</formula>
    </cfRule>
  </conditionalFormatting>
  <conditionalFormatting sqref="L26">
    <cfRule type="expression" dxfId="1508" priority="1064">
      <formula>$L$10="bitte auswählen"</formula>
    </cfRule>
  </conditionalFormatting>
  <conditionalFormatting sqref="L28">
    <cfRule type="expression" dxfId="1507" priority="1063">
      <formula>$L$10="bitte auswählen"</formula>
    </cfRule>
  </conditionalFormatting>
  <conditionalFormatting sqref="L12">
    <cfRule type="expression" dxfId="1506" priority="1062">
      <formula>L12="bitte auswählen"</formula>
    </cfRule>
  </conditionalFormatting>
  <conditionalFormatting sqref="L14">
    <cfRule type="expression" dxfId="1505" priority="1061">
      <formula>L14="bitte auswählen"</formula>
    </cfRule>
  </conditionalFormatting>
  <conditionalFormatting sqref="L16">
    <cfRule type="expression" dxfId="1504" priority="1060">
      <formula>L16="bitte auswählen"</formula>
    </cfRule>
  </conditionalFormatting>
  <conditionalFormatting sqref="L18">
    <cfRule type="expression" dxfId="1503" priority="1038">
      <formula>L18="bitte auswählen"</formula>
    </cfRule>
  </conditionalFormatting>
  <conditionalFormatting sqref="L20">
    <cfRule type="expression" dxfId="1502" priority="1037">
      <formula>L20="bitte auswählen"</formula>
    </cfRule>
  </conditionalFormatting>
  <conditionalFormatting sqref="L22">
    <cfRule type="expression" dxfId="1501" priority="1036">
      <formula>L22="bitte auswählen"</formula>
    </cfRule>
  </conditionalFormatting>
  <conditionalFormatting sqref="L24">
    <cfRule type="expression" dxfId="1500" priority="1035">
      <formula>L24="bitte auswählen"</formula>
    </cfRule>
  </conditionalFormatting>
  <conditionalFormatting sqref="L26">
    <cfRule type="expression" dxfId="1499" priority="1034">
      <formula>L26="bitte auswählen"</formula>
    </cfRule>
  </conditionalFormatting>
  <conditionalFormatting sqref="L28">
    <cfRule type="expression" dxfId="1498" priority="1033">
      <formula>L28="bitte auswählen"</formula>
    </cfRule>
  </conditionalFormatting>
  <conditionalFormatting sqref="L35">
    <cfRule type="expression" dxfId="1497" priority="1032">
      <formula>L35="bitte auswählen"</formula>
    </cfRule>
  </conditionalFormatting>
  <conditionalFormatting sqref="L37">
    <cfRule type="expression" dxfId="1496" priority="1031">
      <formula>L37="bitte auswählen"</formula>
    </cfRule>
  </conditionalFormatting>
  <conditionalFormatting sqref="L39">
    <cfRule type="expression" dxfId="1495" priority="1030">
      <formula>L39="bitte auswählen"</formula>
    </cfRule>
  </conditionalFormatting>
  <conditionalFormatting sqref="L41">
    <cfRule type="expression" dxfId="1494" priority="1029">
      <formula>L41="bitte auswählen"</formula>
    </cfRule>
  </conditionalFormatting>
  <conditionalFormatting sqref="L43">
    <cfRule type="expression" dxfId="1493" priority="1019">
      <formula>L43="bitte auswählen"</formula>
    </cfRule>
  </conditionalFormatting>
  <conditionalFormatting sqref="L45">
    <cfRule type="expression" dxfId="1492" priority="1018">
      <formula>L45="bitte auswählen"</formula>
    </cfRule>
  </conditionalFormatting>
  <conditionalFormatting sqref="L47">
    <cfRule type="expression" dxfId="1491" priority="1017">
      <formula>L47="bitte auswählen"</formula>
    </cfRule>
  </conditionalFormatting>
  <conditionalFormatting sqref="L49">
    <cfRule type="expression" dxfId="1490" priority="1016">
      <formula>L49="bitte auswählen"</formula>
    </cfRule>
  </conditionalFormatting>
  <conditionalFormatting sqref="L51">
    <cfRule type="expression" dxfId="1489" priority="1015">
      <formula>L51="bitte auswählen"</formula>
    </cfRule>
  </conditionalFormatting>
  <conditionalFormatting sqref="L53">
    <cfRule type="expression" dxfId="1488" priority="1014">
      <formula>L53="bitte auswählen"</formula>
    </cfRule>
  </conditionalFormatting>
  <conditionalFormatting sqref="L60">
    <cfRule type="expression" dxfId="1487" priority="1012">
      <formula>L60="bitte auswählen"</formula>
    </cfRule>
  </conditionalFormatting>
  <conditionalFormatting sqref="L62">
    <cfRule type="expression" dxfId="1486" priority="1011">
      <formula>L62="bitte auswählen"</formula>
    </cfRule>
  </conditionalFormatting>
  <conditionalFormatting sqref="L64">
    <cfRule type="expression" dxfId="1485" priority="1010">
      <formula>L64="bitte auswählen"</formula>
    </cfRule>
  </conditionalFormatting>
  <conditionalFormatting sqref="L66">
    <cfRule type="expression" dxfId="1484" priority="1009">
      <formula>L66="bitte auswählen"</formula>
    </cfRule>
  </conditionalFormatting>
  <conditionalFormatting sqref="L68">
    <cfRule type="expression" dxfId="1483" priority="999">
      <formula>L68="bitte auswählen"</formula>
    </cfRule>
  </conditionalFormatting>
  <conditionalFormatting sqref="L70">
    <cfRule type="expression" dxfId="1482" priority="998">
      <formula>L70="bitte auswählen"</formula>
    </cfRule>
  </conditionalFormatting>
  <conditionalFormatting sqref="L72">
    <cfRule type="expression" dxfId="1481" priority="997">
      <formula>L72="bitte auswählen"</formula>
    </cfRule>
  </conditionalFormatting>
  <conditionalFormatting sqref="L74">
    <cfRule type="expression" dxfId="1480" priority="996">
      <formula>L74="bitte auswählen"</formula>
    </cfRule>
  </conditionalFormatting>
  <conditionalFormatting sqref="L76">
    <cfRule type="expression" dxfId="1479" priority="995">
      <formula>L76="bitte auswählen"</formula>
    </cfRule>
  </conditionalFormatting>
  <conditionalFormatting sqref="L78">
    <cfRule type="expression" dxfId="1478" priority="994">
      <formula>L78="bitte auswählen"</formula>
    </cfRule>
  </conditionalFormatting>
  <conditionalFormatting sqref="L85">
    <cfRule type="expression" dxfId="1477" priority="992">
      <formula>L85="bitte auswählen"</formula>
    </cfRule>
  </conditionalFormatting>
  <conditionalFormatting sqref="L87">
    <cfRule type="expression" dxfId="1476" priority="991">
      <formula>L87="bitte auswählen"</formula>
    </cfRule>
  </conditionalFormatting>
  <conditionalFormatting sqref="L89">
    <cfRule type="expression" dxfId="1475" priority="990">
      <formula>L89="bitte auswählen"</formula>
    </cfRule>
  </conditionalFormatting>
  <conditionalFormatting sqref="L91">
    <cfRule type="expression" dxfId="1474" priority="989">
      <formula>L91="bitte auswählen"</formula>
    </cfRule>
  </conditionalFormatting>
  <conditionalFormatting sqref="L93">
    <cfRule type="expression" dxfId="1473" priority="988">
      <formula>L93="bitte auswählen"</formula>
    </cfRule>
  </conditionalFormatting>
  <conditionalFormatting sqref="L95">
    <cfRule type="expression" dxfId="1472" priority="987">
      <formula>L95="bitte auswählen"</formula>
    </cfRule>
  </conditionalFormatting>
  <conditionalFormatting sqref="L97">
    <cfRule type="expression" dxfId="1471" priority="986">
      <formula>L97="bitte auswählen"</formula>
    </cfRule>
  </conditionalFormatting>
  <conditionalFormatting sqref="L99">
    <cfRule type="expression" dxfId="1470" priority="985">
      <formula>L99="bitte auswählen"</formula>
    </cfRule>
  </conditionalFormatting>
  <conditionalFormatting sqref="L101">
    <cfRule type="expression" dxfId="1469" priority="984">
      <formula>L101="bitte auswählen"</formula>
    </cfRule>
  </conditionalFormatting>
  <conditionalFormatting sqref="L103">
    <cfRule type="expression" dxfId="1468" priority="983">
      <formula>L103="bitte auswählen"</formula>
    </cfRule>
  </conditionalFormatting>
  <conditionalFormatting sqref="L11">
    <cfRule type="expression" dxfId="1467" priority="979">
      <formula>L11="bitte auswählen"</formula>
    </cfRule>
  </conditionalFormatting>
  <conditionalFormatting sqref="L13">
    <cfRule type="expression" dxfId="1466" priority="978">
      <formula>L13="bitte auswählen"</formula>
    </cfRule>
  </conditionalFormatting>
  <conditionalFormatting sqref="L14">
    <cfRule type="expression" dxfId="1465" priority="977">
      <formula>$L$10="bitte auswählen"</formula>
    </cfRule>
  </conditionalFormatting>
  <conditionalFormatting sqref="L14">
    <cfRule type="expression" dxfId="1464" priority="976">
      <formula>L14="bitte auswählen"</formula>
    </cfRule>
  </conditionalFormatting>
  <conditionalFormatting sqref="L15">
    <cfRule type="expression" dxfId="1463" priority="975">
      <formula>L15="bitte auswählen"</formula>
    </cfRule>
  </conditionalFormatting>
  <conditionalFormatting sqref="L16">
    <cfRule type="expression" dxfId="1462" priority="974">
      <formula>$L$10="bitte auswählen"</formula>
    </cfRule>
  </conditionalFormatting>
  <conditionalFormatting sqref="L16">
    <cfRule type="expression" dxfId="1461" priority="973">
      <formula>L16="bitte auswählen"</formula>
    </cfRule>
  </conditionalFormatting>
  <conditionalFormatting sqref="L17">
    <cfRule type="expression" dxfId="1460" priority="972">
      <formula>L17="bitte auswählen"</formula>
    </cfRule>
  </conditionalFormatting>
  <conditionalFormatting sqref="L18">
    <cfRule type="expression" dxfId="1459" priority="971">
      <formula>$L$10="bitte auswählen"</formula>
    </cfRule>
  </conditionalFormatting>
  <conditionalFormatting sqref="L18">
    <cfRule type="expression" dxfId="1458" priority="970">
      <formula>L18="bitte auswählen"</formula>
    </cfRule>
  </conditionalFormatting>
  <conditionalFormatting sqref="L19">
    <cfRule type="expression" dxfId="1457" priority="969">
      <formula>L19="bitte auswählen"</formula>
    </cfRule>
  </conditionalFormatting>
  <conditionalFormatting sqref="K20:K21">
    <cfRule type="expression" dxfId="1456" priority="968">
      <formula>LEFT(K20,3)="Bsp"</formula>
    </cfRule>
  </conditionalFormatting>
  <conditionalFormatting sqref="L20">
    <cfRule type="expression" dxfId="1455" priority="967">
      <formula>$L$10="bitte auswählen"</formula>
    </cfRule>
  </conditionalFormatting>
  <conditionalFormatting sqref="L20">
    <cfRule type="expression" dxfId="1454" priority="966">
      <formula>L20="bitte auswählen"</formula>
    </cfRule>
  </conditionalFormatting>
  <conditionalFormatting sqref="L21">
    <cfRule type="expression" dxfId="1453" priority="965">
      <formula>L21="bitte auswählen"</formula>
    </cfRule>
  </conditionalFormatting>
  <conditionalFormatting sqref="K20:K21">
    <cfRule type="expression" dxfId="1452" priority="964">
      <formula>LEFT(K20,3)="Bsp"</formula>
    </cfRule>
  </conditionalFormatting>
  <conditionalFormatting sqref="L20">
    <cfRule type="expression" dxfId="1451" priority="963">
      <formula>$L$10="bitte auswählen"</formula>
    </cfRule>
  </conditionalFormatting>
  <conditionalFormatting sqref="L20">
    <cfRule type="expression" dxfId="1450" priority="962">
      <formula>L20="bitte auswählen"</formula>
    </cfRule>
  </conditionalFormatting>
  <conditionalFormatting sqref="L21">
    <cfRule type="expression" dxfId="1449" priority="961">
      <formula>L21="bitte auswählen"</formula>
    </cfRule>
  </conditionalFormatting>
  <conditionalFormatting sqref="K22:K23">
    <cfRule type="expression" dxfId="1448" priority="960">
      <formula>LEFT(K22,3)="Bsp"</formula>
    </cfRule>
  </conditionalFormatting>
  <conditionalFormatting sqref="L22">
    <cfRule type="expression" dxfId="1447" priority="959">
      <formula>$L$10="bitte auswählen"</formula>
    </cfRule>
  </conditionalFormatting>
  <conditionalFormatting sqref="L22">
    <cfRule type="expression" dxfId="1446" priority="958">
      <formula>L22="bitte auswählen"</formula>
    </cfRule>
  </conditionalFormatting>
  <conditionalFormatting sqref="L23">
    <cfRule type="expression" dxfId="1445" priority="957">
      <formula>L23="bitte auswählen"</formula>
    </cfRule>
  </conditionalFormatting>
  <conditionalFormatting sqref="K24:K25">
    <cfRule type="expression" dxfId="1444" priority="956">
      <formula>LEFT(K24,3)="Bsp"</formula>
    </cfRule>
  </conditionalFormatting>
  <conditionalFormatting sqref="L24">
    <cfRule type="expression" dxfId="1443" priority="955">
      <formula>$L$10="bitte auswählen"</formula>
    </cfRule>
  </conditionalFormatting>
  <conditionalFormatting sqref="L24">
    <cfRule type="expression" dxfId="1442" priority="954">
      <formula>L24="bitte auswählen"</formula>
    </cfRule>
  </conditionalFormatting>
  <conditionalFormatting sqref="L25">
    <cfRule type="expression" dxfId="1441" priority="953">
      <formula>L25="bitte auswählen"</formula>
    </cfRule>
  </conditionalFormatting>
  <conditionalFormatting sqref="K26:K27">
    <cfRule type="expression" dxfId="1440" priority="952">
      <formula>LEFT(K26,3)="Bsp"</formula>
    </cfRule>
  </conditionalFormatting>
  <conditionalFormatting sqref="L26">
    <cfRule type="expression" dxfId="1439" priority="951">
      <formula>$L$10="bitte auswählen"</formula>
    </cfRule>
  </conditionalFormatting>
  <conditionalFormatting sqref="L26">
    <cfRule type="expression" dxfId="1438" priority="950">
      <formula>L26="bitte auswählen"</formula>
    </cfRule>
  </conditionalFormatting>
  <conditionalFormatting sqref="L27">
    <cfRule type="expression" dxfId="1437" priority="949">
      <formula>L27="bitte auswählen"</formula>
    </cfRule>
  </conditionalFormatting>
  <conditionalFormatting sqref="K28:K29">
    <cfRule type="expression" dxfId="1436" priority="948">
      <formula>LEFT(K28,3)="Bsp"</formula>
    </cfRule>
  </conditionalFormatting>
  <conditionalFormatting sqref="L28">
    <cfRule type="expression" dxfId="1435" priority="947">
      <formula>$L$10="bitte auswählen"</formula>
    </cfRule>
  </conditionalFormatting>
  <conditionalFormatting sqref="L28">
    <cfRule type="expression" dxfId="1434" priority="946">
      <formula>L28="bitte auswählen"</formula>
    </cfRule>
  </conditionalFormatting>
  <conditionalFormatting sqref="L29">
    <cfRule type="expression" dxfId="1433" priority="945">
      <formula>L29="bitte auswählen"</formula>
    </cfRule>
  </conditionalFormatting>
  <conditionalFormatting sqref="K35:K36">
    <cfRule type="expression" dxfId="1432" priority="944">
      <formula>LEFT(K35,3)="Bsp"</formula>
    </cfRule>
  </conditionalFormatting>
  <conditionalFormatting sqref="L35">
    <cfRule type="expression" dxfId="1431" priority="943">
      <formula>$L$10="bitte auswählen"</formula>
    </cfRule>
  </conditionalFormatting>
  <conditionalFormatting sqref="L35">
    <cfRule type="expression" dxfId="1430" priority="942">
      <formula>L35="bitte auswählen"</formula>
    </cfRule>
  </conditionalFormatting>
  <conditionalFormatting sqref="K35:K36">
    <cfRule type="expression" dxfId="1429" priority="941">
      <formula>LEFT(K35,3)="Bsp"</formula>
    </cfRule>
  </conditionalFormatting>
  <conditionalFormatting sqref="L35">
    <cfRule type="expression" dxfId="1428" priority="940">
      <formula>$L$10="bitte auswählen"</formula>
    </cfRule>
  </conditionalFormatting>
  <conditionalFormatting sqref="L35">
    <cfRule type="expression" dxfId="1427" priority="939">
      <formula>L35="bitte auswählen"</formula>
    </cfRule>
  </conditionalFormatting>
  <conditionalFormatting sqref="L36">
    <cfRule type="expression" dxfId="1426" priority="938">
      <formula>L36="bitte auswählen"</formula>
    </cfRule>
  </conditionalFormatting>
  <conditionalFormatting sqref="K37:K38">
    <cfRule type="expression" dxfId="1425" priority="937">
      <formula>LEFT(K37,3)="Bsp"</formula>
    </cfRule>
  </conditionalFormatting>
  <conditionalFormatting sqref="L37">
    <cfRule type="expression" dxfId="1424" priority="936">
      <formula>$L$10="bitte auswählen"</formula>
    </cfRule>
  </conditionalFormatting>
  <conditionalFormatting sqref="L37">
    <cfRule type="expression" dxfId="1423" priority="935">
      <formula>L37="bitte auswählen"</formula>
    </cfRule>
  </conditionalFormatting>
  <conditionalFormatting sqref="K37:K38">
    <cfRule type="expression" dxfId="1422" priority="934">
      <formula>LEFT(K37,3)="Bsp"</formula>
    </cfRule>
  </conditionalFormatting>
  <conditionalFormatting sqref="L37">
    <cfRule type="expression" dxfId="1421" priority="933">
      <formula>$L$10="bitte auswählen"</formula>
    </cfRule>
  </conditionalFormatting>
  <conditionalFormatting sqref="L37">
    <cfRule type="expression" dxfId="1420" priority="932">
      <formula>L37="bitte auswählen"</formula>
    </cfRule>
  </conditionalFormatting>
  <conditionalFormatting sqref="L38">
    <cfRule type="expression" dxfId="1419" priority="931">
      <formula>L38="bitte auswählen"</formula>
    </cfRule>
  </conditionalFormatting>
  <conditionalFormatting sqref="K39:K40">
    <cfRule type="expression" dxfId="1418" priority="930">
      <formula>LEFT(K39,3)="Bsp"</formula>
    </cfRule>
  </conditionalFormatting>
  <conditionalFormatting sqref="L39">
    <cfRule type="expression" dxfId="1417" priority="929">
      <formula>$L$10="bitte auswählen"</formula>
    </cfRule>
  </conditionalFormatting>
  <conditionalFormatting sqref="L39">
    <cfRule type="expression" dxfId="1416" priority="928">
      <formula>L39="bitte auswählen"</formula>
    </cfRule>
  </conditionalFormatting>
  <conditionalFormatting sqref="K39:K40">
    <cfRule type="expression" dxfId="1415" priority="927">
      <formula>LEFT(K39,3)="Bsp"</formula>
    </cfRule>
  </conditionalFormatting>
  <conditionalFormatting sqref="L39">
    <cfRule type="expression" dxfId="1414" priority="926">
      <formula>$L$10="bitte auswählen"</formula>
    </cfRule>
  </conditionalFormatting>
  <conditionalFormatting sqref="L39">
    <cfRule type="expression" dxfId="1413" priority="925">
      <formula>L39="bitte auswählen"</formula>
    </cfRule>
  </conditionalFormatting>
  <conditionalFormatting sqref="L40">
    <cfRule type="expression" dxfId="1412" priority="924">
      <formula>L40="bitte auswählen"</formula>
    </cfRule>
  </conditionalFormatting>
  <conditionalFormatting sqref="K41:K42">
    <cfRule type="expression" dxfId="1411" priority="923">
      <formula>LEFT(K41,3)="Bsp"</formula>
    </cfRule>
  </conditionalFormatting>
  <conditionalFormatting sqref="L41">
    <cfRule type="expression" dxfId="1410" priority="922">
      <formula>$L$10="bitte auswählen"</formula>
    </cfRule>
  </conditionalFormatting>
  <conditionalFormatting sqref="L41">
    <cfRule type="expression" dxfId="1409" priority="921">
      <formula>L41="bitte auswählen"</formula>
    </cfRule>
  </conditionalFormatting>
  <conditionalFormatting sqref="K41:K42">
    <cfRule type="expression" dxfId="1408" priority="920">
      <formula>LEFT(K41,3)="Bsp"</formula>
    </cfRule>
  </conditionalFormatting>
  <conditionalFormatting sqref="L41">
    <cfRule type="expression" dxfId="1407" priority="919">
      <formula>$L$10="bitte auswählen"</formula>
    </cfRule>
  </conditionalFormatting>
  <conditionalFormatting sqref="L41">
    <cfRule type="expression" dxfId="1406" priority="918">
      <formula>L41="bitte auswählen"</formula>
    </cfRule>
  </conditionalFormatting>
  <conditionalFormatting sqref="L42">
    <cfRule type="expression" dxfId="1405" priority="917">
      <formula>L42="bitte auswählen"</formula>
    </cfRule>
  </conditionalFormatting>
  <conditionalFormatting sqref="K43:K44">
    <cfRule type="expression" dxfId="1404" priority="916">
      <formula>LEFT(K43,3)="Bsp"</formula>
    </cfRule>
  </conditionalFormatting>
  <conditionalFormatting sqref="L43">
    <cfRule type="expression" dxfId="1403" priority="915">
      <formula>$L$10="bitte auswählen"</formula>
    </cfRule>
  </conditionalFormatting>
  <conditionalFormatting sqref="L43">
    <cfRule type="expression" dxfId="1402" priority="914">
      <formula>L43="bitte auswählen"</formula>
    </cfRule>
  </conditionalFormatting>
  <conditionalFormatting sqref="K43:K44">
    <cfRule type="expression" dxfId="1401" priority="913">
      <formula>LEFT(K43,3)="Bsp"</formula>
    </cfRule>
  </conditionalFormatting>
  <conditionalFormatting sqref="L43">
    <cfRule type="expression" dxfId="1400" priority="912">
      <formula>$L$10="bitte auswählen"</formula>
    </cfRule>
  </conditionalFormatting>
  <conditionalFormatting sqref="L43">
    <cfRule type="expression" dxfId="1399" priority="911">
      <formula>L43="bitte auswählen"</formula>
    </cfRule>
  </conditionalFormatting>
  <conditionalFormatting sqref="L44">
    <cfRule type="expression" dxfId="1398" priority="910">
      <formula>L44="bitte auswählen"</formula>
    </cfRule>
  </conditionalFormatting>
  <conditionalFormatting sqref="K45:K46">
    <cfRule type="expression" dxfId="1397" priority="909">
      <formula>LEFT(K45,3)="Bsp"</formula>
    </cfRule>
  </conditionalFormatting>
  <conditionalFormatting sqref="L45">
    <cfRule type="expression" dxfId="1396" priority="908">
      <formula>$L$10="bitte auswählen"</formula>
    </cfRule>
  </conditionalFormatting>
  <conditionalFormatting sqref="L45">
    <cfRule type="expression" dxfId="1395" priority="907">
      <formula>L45="bitte auswählen"</formula>
    </cfRule>
  </conditionalFormatting>
  <conditionalFormatting sqref="K45:K46">
    <cfRule type="expression" dxfId="1394" priority="906">
      <formula>LEFT(K45,3)="Bsp"</formula>
    </cfRule>
  </conditionalFormatting>
  <conditionalFormatting sqref="L45">
    <cfRule type="expression" dxfId="1393" priority="905">
      <formula>$L$10="bitte auswählen"</formula>
    </cfRule>
  </conditionalFormatting>
  <conditionalFormatting sqref="L45">
    <cfRule type="expression" dxfId="1392" priority="904">
      <formula>L45="bitte auswählen"</formula>
    </cfRule>
  </conditionalFormatting>
  <conditionalFormatting sqref="L46">
    <cfRule type="expression" dxfId="1391" priority="903">
      <formula>L46="bitte auswählen"</formula>
    </cfRule>
  </conditionalFormatting>
  <conditionalFormatting sqref="K47:K48">
    <cfRule type="expression" dxfId="1390" priority="902">
      <formula>LEFT(K47,3)="Bsp"</formula>
    </cfRule>
  </conditionalFormatting>
  <conditionalFormatting sqref="L47">
    <cfRule type="expression" dxfId="1389" priority="901">
      <formula>$L$10="bitte auswählen"</formula>
    </cfRule>
  </conditionalFormatting>
  <conditionalFormatting sqref="L47">
    <cfRule type="expression" dxfId="1388" priority="900">
      <formula>L47="bitte auswählen"</formula>
    </cfRule>
  </conditionalFormatting>
  <conditionalFormatting sqref="K47:K48">
    <cfRule type="expression" dxfId="1387" priority="899">
      <formula>LEFT(K47,3)="Bsp"</formula>
    </cfRule>
  </conditionalFormatting>
  <conditionalFormatting sqref="L47">
    <cfRule type="expression" dxfId="1386" priority="898">
      <formula>$L$10="bitte auswählen"</formula>
    </cfRule>
  </conditionalFormatting>
  <conditionalFormatting sqref="L47">
    <cfRule type="expression" dxfId="1385" priority="897">
      <formula>L47="bitte auswählen"</formula>
    </cfRule>
  </conditionalFormatting>
  <conditionalFormatting sqref="L48">
    <cfRule type="expression" dxfId="1384" priority="896">
      <formula>L48="bitte auswählen"</formula>
    </cfRule>
  </conditionalFormatting>
  <conditionalFormatting sqref="K49:K50">
    <cfRule type="expression" dxfId="1383" priority="895">
      <formula>LEFT(K49,3)="Bsp"</formula>
    </cfRule>
  </conditionalFormatting>
  <conditionalFormatting sqref="L49">
    <cfRule type="expression" dxfId="1382" priority="894">
      <formula>$L$10="bitte auswählen"</formula>
    </cfRule>
  </conditionalFormatting>
  <conditionalFormatting sqref="L49">
    <cfRule type="expression" dxfId="1381" priority="893">
      <formula>L49="bitte auswählen"</formula>
    </cfRule>
  </conditionalFormatting>
  <conditionalFormatting sqref="K49:K50">
    <cfRule type="expression" dxfId="1380" priority="892">
      <formula>LEFT(K49,3)="Bsp"</formula>
    </cfRule>
  </conditionalFormatting>
  <conditionalFormatting sqref="L49">
    <cfRule type="expression" dxfId="1379" priority="891">
      <formula>$L$10="bitte auswählen"</formula>
    </cfRule>
  </conditionalFormatting>
  <conditionalFormatting sqref="L49">
    <cfRule type="expression" dxfId="1378" priority="890">
      <formula>L49="bitte auswählen"</formula>
    </cfRule>
  </conditionalFormatting>
  <conditionalFormatting sqref="L50">
    <cfRule type="expression" dxfId="1377" priority="889">
      <formula>L50="bitte auswählen"</formula>
    </cfRule>
  </conditionalFormatting>
  <conditionalFormatting sqref="K51:K52">
    <cfRule type="expression" dxfId="1376" priority="888">
      <formula>LEFT(K51,3)="Bsp"</formula>
    </cfRule>
  </conditionalFormatting>
  <conditionalFormatting sqref="L51">
    <cfRule type="expression" dxfId="1375" priority="887">
      <formula>$L$10="bitte auswählen"</formula>
    </cfRule>
  </conditionalFormatting>
  <conditionalFormatting sqref="L51">
    <cfRule type="expression" dxfId="1374" priority="886">
      <formula>L51="bitte auswählen"</formula>
    </cfRule>
  </conditionalFormatting>
  <conditionalFormatting sqref="K51:K52">
    <cfRule type="expression" dxfId="1373" priority="885">
      <formula>LEFT(K51,3)="Bsp"</formula>
    </cfRule>
  </conditionalFormatting>
  <conditionalFormatting sqref="L51">
    <cfRule type="expression" dxfId="1372" priority="884">
      <formula>$L$10="bitte auswählen"</formula>
    </cfRule>
  </conditionalFormatting>
  <conditionalFormatting sqref="L51">
    <cfRule type="expression" dxfId="1371" priority="883">
      <formula>L51="bitte auswählen"</formula>
    </cfRule>
  </conditionalFormatting>
  <conditionalFormatting sqref="L52">
    <cfRule type="expression" dxfId="1370" priority="882">
      <formula>L52="bitte auswählen"</formula>
    </cfRule>
  </conditionalFormatting>
  <conditionalFormatting sqref="K53:K54">
    <cfRule type="expression" dxfId="1369" priority="881">
      <formula>LEFT(K53,3)="Bsp"</formula>
    </cfRule>
  </conditionalFormatting>
  <conditionalFormatting sqref="L53">
    <cfRule type="expression" dxfId="1368" priority="880">
      <formula>$L$10="bitte auswählen"</formula>
    </cfRule>
  </conditionalFormatting>
  <conditionalFormatting sqref="L53">
    <cfRule type="expression" dxfId="1367" priority="879">
      <formula>L53="bitte auswählen"</formula>
    </cfRule>
  </conditionalFormatting>
  <conditionalFormatting sqref="K53:K54">
    <cfRule type="expression" dxfId="1366" priority="878">
      <formula>LEFT(K53,3)="Bsp"</formula>
    </cfRule>
  </conditionalFormatting>
  <conditionalFormatting sqref="L53">
    <cfRule type="expression" dxfId="1365" priority="877">
      <formula>$L$10="bitte auswählen"</formula>
    </cfRule>
  </conditionalFormatting>
  <conditionalFormatting sqref="L53">
    <cfRule type="expression" dxfId="1364" priority="876">
      <formula>L53="bitte auswählen"</formula>
    </cfRule>
  </conditionalFormatting>
  <conditionalFormatting sqref="L54">
    <cfRule type="expression" dxfId="1363" priority="875">
      <formula>L54="bitte auswählen"</formula>
    </cfRule>
  </conditionalFormatting>
  <conditionalFormatting sqref="K60:K61">
    <cfRule type="expression" dxfId="1362" priority="874">
      <formula>LEFT(K60,3)="Bsp"</formula>
    </cfRule>
  </conditionalFormatting>
  <conditionalFormatting sqref="L60">
    <cfRule type="expression" dxfId="1361" priority="873">
      <formula>L60="bitte auswählen"</formula>
    </cfRule>
  </conditionalFormatting>
  <conditionalFormatting sqref="K60:K61">
    <cfRule type="expression" dxfId="1360" priority="872">
      <formula>LEFT(K60,3)="Bsp"</formula>
    </cfRule>
  </conditionalFormatting>
  <conditionalFormatting sqref="L60">
    <cfRule type="expression" dxfId="1359" priority="871">
      <formula>$L$10="bitte auswählen"</formula>
    </cfRule>
  </conditionalFormatting>
  <conditionalFormatting sqref="L60">
    <cfRule type="expression" dxfId="1358" priority="870">
      <formula>L60="bitte auswählen"</formula>
    </cfRule>
  </conditionalFormatting>
  <conditionalFormatting sqref="K60:K61">
    <cfRule type="expression" dxfId="1357" priority="869">
      <formula>LEFT(K60,3)="Bsp"</formula>
    </cfRule>
  </conditionalFormatting>
  <conditionalFormatting sqref="L60">
    <cfRule type="expression" dxfId="1356" priority="868">
      <formula>$L$10="bitte auswählen"</formula>
    </cfRule>
  </conditionalFormatting>
  <conditionalFormatting sqref="L60">
    <cfRule type="expression" dxfId="1355" priority="867">
      <formula>L60="bitte auswählen"</formula>
    </cfRule>
  </conditionalFormatting>
  <conditionalFormatting sqref="L61">
    <cfRule type="expression" dxfId="1354" priority="866">
      <formula>L61="bitte auswählen"</formula>
    </cfRule>
  </conditionalFormatting>
  <conditionalFormatting sqref="K62:K63">
    <cfRule type="expression" dxfId="1353" priority="865">
      <formula>LEFT(K62,3)="Bsp"</formula>
    </cfRule>
  </conditionalFormatting>
  <conditionalFormatting sqref="L62">
    <cfRule type="expression" dxfId="1352" priority="864">
      <formula>L62="bitte auswählen"</formula>
    </cfRule>
  </conditionalFormatting>
  <conditionalFormatting sqref="K62:K63">
    <cfRule type="expression" dxfId="1351" priority="863">
      <formula>LEFT(K62,3)="Bsp"</formula>
    </cfRule>
  </conditionalFormatting>
  <conditionalFormatting sqref="L62">
    <cfRule type="expression" dxfId="1350" priority="862">
      <formula>$L$10="bitte auswählen"</formula>
    </cfRule>
  </conditionalFormatting>
  <conditionalFormatting sqref="L62">
    <cfRule type="expression" dxfId="1349" priority="861">
      <formula>L62="bitte auswählen"</formula>
    </cfRule>
  </conditionalFormatting>
  <conditionalFormatting sqref="K62:K63">
    <cfRule type="expression" dxfId="1348" priority="860">
      <formula>LEFT(K62,3)="Bsp"</formula>
    </cfRule>
  </conditionalFormatting>
  <conditionalFormatting sqref="L62">
    <cfRule type="expression" dxfId="1347" priority="859">
      <formula>$L$10="bitte auswählen"</formula>
    </cfRule>
  </conditionalFormatting>
  <conditionalFormatting sqref="L62">
    <cfRule type="expression" dxfId="1346" priority="858">
      <formula>L62="bitte auswählen"</formula>
    </cfRule>
  </conditionalFormatting>
  <conditionalFormatting sqref="L63">
    <cfRule type="expression" dxfId="1345" priority="857">
      <formula>L63="bitte auswählen"</formula>
    </cfRule>
  </conditionalFormatting>
  <conditionalFormatting sqref="K64:K65">
    <cfRule type="expression" dxfId="1344" priority="856">
      <formula>LEFT(K64,3)="Bsp"</formula>
    </cfRule>
  </conditionalFormatting>
  <conditionalFormatting sqref="L64">
    <cfRule type="expression" dxfId="1343" priority="855">
      <formula>L64="bitte auswählen"</formula>
    </cfRule>
  </conditionalFormatting>
  <conditionalFormatting sqref="K64:K65">
    <cfRule type="expression" dxfId="1342" priority="854">
      <formula>LEFT(K64,3)="Bsp"</formula>
    </cfRule>
  </conditionalFormatting>
  <conditionalFormatting sqref="L64">
    <cfRule type="expression" dxfId="1341" priority="853">
      <formula>$L$10="bitte auswählen"</formula>
    </cfRule>
  </conditionalFormatting>
  <conditionalFormatting sqref="L64">
    <cfRule type="expression" dxfId="1340" priority="852">
      <formula>L64="bitte auswählen"</formula>
    </cfRule>
  </conditionalFormatting>
  <conditionalFormatting sqref="K64:K65">
    <cfRule type="expression" dxfId="1339" priority="851">
      <formula>LEFT(K64,3)="Bsp"</formula>
    </cfRule>
  </conditionalFormatting>
  <conditionalFormatting sqref="L64">
    <cfRule type="expression" dxfId="1338" priority="850">
      <formula>$L$10="bitte auswählen"</formula>
    </cfRule>
  </conditionalFormatting>
  <conditionalFormatting sqref="L64">
    <cfRule type="expression" dxfId="1337" priority="849">
      <formula>L64="bitte auswählen"</formula>
    </cfRule>
  </conditionalFormatting>
  <conditionalFormatting sqref="L65">
    <cfRule type="expression" dxfId="1336" priority="848">
      <formula>L65="bitte auswählen"</formula>
    </cfRule>
  </conditionalFormatting>
  <conditionalFormatting sqref="K66:K67">
    <cfRule type="expression" dxfId="1335" priority="847">
      <formula>LEFT(K66,3)="Bsp"</formula>
    </cfRule>
  </conditionalFormatting>
  <conditionalFormatting sqref="L66">
    <cfRule type="expression" dxfId="1334" priority="846">
      <formula>L66="bitte auswählen"</formula>
    </cfRule>
  </conditionalFormatting>
  <conditionalFormatting sqref="K66:K67">
    <cfRule type="expression" dxfId="1333" priority="845">
      <formula>LEFT(K66,3)="Bsp"</formula>
    </cfRule>
  </conditionalFormatting>
  <conditionalFormatting sqref="L66">
    <cfRule type="expression" dxfId="1332" priority="844">
      <formula>$L$10="bitte auswählen"</formula>
    </cfRule>
  </conditionalFormatting>
  <conditionalFormatting sqref="L66">
    <cfRule type="expression" dxfId="1331" priority="843">
      <formula>L66="bitte auswählen"</formula>
    </cfRule>
  </conditionalFormatting>
  <conditionalFormatting sqref="K66:K67">
    <cfRule type="expression" dxfId="1330" priority="842">
      <formula>LEFT(K66,3)="Bsp"</formula>
    </cfRule>
  </conditionalFormatting>
  <conditionalFormatting sqref="L66">
    <cfRule type="expression" dxfId="1329" priority="841">
      <formula>$L$10="bitte auswählen"</formula>
    </cfRule>
  </conditionalFormatting>
  <conditionalFormatting sqref="L66">
    <cfRule type="expression" dxfId="1328" priority="840">
      <formula>L66="bitte auswählen"</formula>
    </cfRule>
  </conditionalFormatting>
  <conditionalFormatting sqref="L67">
    <cfRule type="expression" dxfId="1327" priority="839">
      <formula>L67="bitte auswählen"</formula>
    </cfRule>
  </conditionalFormatting>
  <conditionalFormatting sqref="K68:K69">
    <cfRule type="expression" dxfId="1326" priority="838">
      <formula>LEFT(K68,3)="Bsp"</formula>
    </cfRule>
  </conditionalFormatting>
  <conditionalFormatting sqref="L68">
    <cfRule type="expression" dxfId="1325" priority="837">
      <formula>L68="bitte auswählen"</formula>
    </cfRule>
  </conditionalFormatting>
  <conditionalFormatting sqref="K68:K69">
    <cfRule type="expression" dxfId="1324" priority="836">
      <formula>LEFT(K68,3)="Bsp"</formula>
    </cfRule>
  </conditionalFormatting>
  <conditionalFormatting sqref="L68">
    <cfRule type="expression" dxfId="1323" priority="835">
      <formula>$L$10="bitte auswählen"</formula>
    </cfRule>
  </conditionalFormatting>
  <conditionalFormatting sqref="L68">
    <cfRule type="expression" dxfId="1322" priority="834">
      <formula>L68="bitte auswählen"</formula>
    </cfRule>
  </conditionalFormatting>
  <conditionalFormatting sqref="K68:K69">
    <cfRule type="expression" dxfId="1321" priority="833">
      <formula>LEFT(K68,3)="Bsp"</formula>
    </cfRule>
  </conditionalFormatting>
  <conditionalFormatting sqref="L68">
    <cfRule type="expression" dxfId="1320" priority="832">
      <formula>$L$10="bitte auswählen"</formula>
    </cfRule>
  </conditionalFormatting>
  <conditionalFormatting sqref="L68">
    <cfRule type="expression" dxfId="1319" priority="831">
      <formula>L68="bitte auswählen"</formula>
    </cfRule>
  </conditionalFormatting>
  <conditionalFormatting sqref="L69">
    <cfRule type="expression" dxfId="1318" priority="830">
      <formula>L69="bitte auswählen"</formula>
    </cfRule>
  </conditionalFormatting>
  <conditionalFormatting sqref="K70:K71">
    <cfRule type="expression" dxfId="1317" priority="829">
      <formula>LEFT(K70,3)="Bsp"</formula>
    </cfRule>
  </conditionalFormatting>
  <conditionalFormatting sqref="L70">
    <cfRule type="expression" dxfId="1316" priority="828">
      <formula>L70="bitte auswählen"</formula>
    </cfRule>
  </conditionalFormatting>
  <conditionalFormatting sqref="K70:K71">
    <cfRule type="expression" dxfId="1315" priority="827">
      <formula>LEFT(K70,3)="Bsp"</formula>
    </cfRule>
  </conditionalFormatting>
  <conditionalFormatting sqref="L70">
    <cfRule type="expression" dxfId="1314" priority="826">
      <formula>$L$10="bitte auswählen"</formula>
    </cfRule>
  </conditionalFormatting>
  <conditionalFormatting sqref="L70">
    <cfRule type="expression" dxfId="1313" priority="825">
      <formula>L70="bitte auswählen"</formula>
    </cfRule>
  </conditionalFormatting>
  <conditionalFormatting sqref="K70:K71">
    <cfRule type="expression" dxfId="1312" priority="824">
      <formula>LEFT(K70,3)="Bsp"</formula>
    </cfRule>
  </conditionalFormatting>
  <conditionalFormatting sqref="L70">
    <cfRule type="expression" dxfId="1311" priority="823">
      <formula>$L$10="bitte auswählen"</formula>
    </cfRule>
  </conditionalFormatting>
  <conditionalFormatting sqref="L70">
    <cfRule type="expression" dxfId="1310" priority="822">
      <formula>L70="bitte auswählen"</formula>
    </cfRule>
  </conditionalFormatting>
  <conditionalFormatting sqref="L71">
    <cfRule type="expression" dxfId="1309" priority="821">
      <formula>L71="bitte auswählen"</formula>
    </cfRule>
  </conditionalFormatting>
  <conditionalFormatting sqref="K72:K73">
    <cfRule type="expression" dxfId="1308" priority="820">
      <formula>LEFT(K72,3)="Bsp"</formula>
    </cfRule>
  </conditionalFormatting>
  <conditionalFormatting sqref="L72">
    <cfRule type="expression" dxfId="1307" priority="819">
      <formula>L72="bitte auswählen"</formula>
    </cfRule>
  </conditionalFormatting>
  <conditionalFormatting sqref="K72:K73">
    <cfRule type="expression" dxfId="1306" priority="818">
      <formula>LEFT(K72,3)="Bsp"</formula>
    </cfRule>
  </conditionalFormatting>
  <conditionalFormatting sqref="L72">
    <cfRule type="expression" dxfId="1305" priority="817">
      <formula>$L$10="bitte auswählen"</formula>
    </cfRule>
  </conditionalFormatting>
  <conditionalFormatting sqref="L72">
    <cfRule type="expression" dxfId="1304" priority="816">
      <formula>L72="bitte auswählen"</formula>
    </cfRule>
  </conditionalFormatting>
  <conditionalFormatting sqref="K72:K73">
    <cfRule type="expression" dxfId="1303" priority="815">
      <formula>LEFT(K72,3)="Bsp"</formula>
    </cfRule>
  </conditionalFormatting>
  <conditionalFormatting sqref="L72">
    <cfRule type="expression" dxfId="1302" priority="814">
      <formula>$L$10="bitte auswählen"</formula>
    </cfRule>
  </conditionalFormatting>
  <conditionalFormatting sqref="L72">
    <cfRule type="expression" dxfId="1301" priority="813">
      <formula>L72="bitte auswählen"</formula>
    </cfRule>
  </conditionalFormatting>
  <conditionalFormatting sqref="L73">
    <cfRule type="expression" dxfId="1300" priority="812">
      <formula>L73="bitte auswählen"</formula>
    </cfRule>
  </conditionalFormatting>
  <conditionalFormatting sqref="K74:K75">
    <cfRule type="expression" dxfId="1299" priority="811">
      <formula>LEFT(K74,3)="Bsp"</formula>
    </cfRule>
  </conditionalFormatting>
  <conditionalFormatting sqref="L74">
    <cfRule type="expression" dxfId="1298" priority="810">
      <formula>L74="bitte auswählen"</formula>
    </cfRule>
  </conditionalFormatting>
  <conditionalFormatting sqref="K74:K75">
    <cfRule type="expression" dxfId="1297" priority="809">
      <formula>LEFT(K74,3)="Bsp"</formula>
    </cfRule>
  </conditionalFormatting>
  <conditionalFormatting sqref="L74">
    <cfRule type="expression" dxfId="1296" priority="808">
      <formula>$L$10="bitte auswählen"</formula>
    </cfRule>
  </conditionalFormatting>
  <conditionalFormatting sqref="L74">
    <cfRule type="expression" dxfId="1295" priority="807">
      <formula>L74="bitte auswählen"</formula>
    </cfRule>
  </conditionalFormatting>
  <conditionalFormatting sqref="K74:K75">
    <cfRule type="expression" dxfId="1294" priority="806">
      <formula>LEFT(K74,3)="Bsp"</formula>
    </cfRule>
  </conditionalFormatting>
  <conditionalFormatting sqref="L74">
    <cfRule type="expression" dxfId="1293" priority="805">
      <formula>$L$10="bitte auswählen"</formula>
    </cfRule>
  </conditionalFormatting>
  <conditionalFormatting sqref="L74">
    <cfRule type="expression" dxfId="1292" priority="804">
      <formula>L74="bitte auswählen"</formula>
    </cfRule>
  </conditionalFormatting>
  <conditionalFormatting sqref="L75">
    <cfRule type="expression" dxfId="1291" priority="803">
      <formula>L75="bitte auswählen"</formula>
    </cfRule>
  </conditionalFormatting>
  <conditionalFormatting sqref="K76:K77">
    <cfRule type="expression" dxfId="1290" priority="802">
      <formula>LEFT(K76,3)="Bsp"</formula>
    </cfRule>
  </conditionalFormatting>
  <conditionalFormatting sqref="L76">
    <cfRule type="expression" dxfId="1289" priority="801">
      <formula>L76="bitte auswählen"</formula>
    </cfRule>
  </conditionalFormatting>
  <conditionalFormatting sqref="K76:K77">
    <cfRule type="expression" dxfId="1288" priority="800">
      <formula>LEFT(K76,3)="Bsp"</formula>
    </cfRule>
  </conditionalFormatting>
  <conditionalFormatting sqref="L76">
    <cfRule type="expression" dxfId="1287" priority="799">
      <formula>$L$10="bitte auswählen"</formula>
    </cfRule>
  </conditionalFormatting>
  <conditionalFormatting sqref="L76">
    <cfRule type="expression" dxfId="1286" priority="798">
      <formula>L76="bitte auswählen"</formula>
    </cfRule>
  </conditionalFormatting>
  <conditionalFormatting sqref="K76:K77">
    <cfRule type="expression" dxfId="1285" priority="797">
      <formula>LEFT(K76,3)="Bsp"</formula>
    </cfRule>
  </conditionalFormatting>
  <conditionalFormatting sqref="L76">
    <cfRule type="expression" dxfId="1284" priority="796">
      <formula>$L$10="bitte auswählen"</formula>
    </cfRule>
  </conditionalFormatting>
  <conditionalFormatting sqref="L76">
    <cfRule type="expression" dxfId="1283" priority="795">
      <formula>L76="bitte auswählen"</formula>
    </cfRule>
  </conditionalFormatting>
  <conditionalFormatting sqref="L77">
    <cfRule type="expression" dxfId="1282" priority="794">
      <formula>L77="bitte auswählen"</formula>
    </cfRule>
  </conditionalFormatting>
  <conditionalFormatting sqref="K78:K79">
    <cfRule type="expression" dxfId="1281" priority="793">
      <formula>LEFT(K78,3)="Bsp"</formula>
    </cfRule>
  </conditionalFormatting>
  <conditionalFormatting sqref="L78">
    <cfRule type="expression" dxfId="1280" priority="792">
      <formula>L78="bitte auswählen"</formula>
    </cfRule>
  </conditionalFormatting>
  <conditionalFormatting sqref="K78:K79">
    <cfRule type="expression" dxfId="1279" priority="791">
      <formula>LEFT(K78,3)="Bsp"</formula>
    </cfRule>
  </conditionalFormatting>
  <conditionalFormatting sqref="L78">
    <cfRule type="expression" dxfId="1278" priority="790">
      <formula>$L$10="bitte auswählen"</formula>
    </cfRule>
  </conditionalFormatting>
  <conditionalFormatting sqref="L78">
    <cfRule type="expression" dxfId="1277" priority="789">
      <formula>L78="bitte auswählen"</formula>
    </cfRule>
  </conditionalFormatting>
  <conditionalFormatting sqref="K78:K79">
    <cfRule type="expression" dxfId="1276" priority="788">
      <formula>LEFT(K78,3)="Bsp"</formula>
    </cfRule>
  </conditionalFormatting>
  <conditionalFormatting sqref="L78">
    <cfRule type="expression" dxfId="1275" priority="787">
      <formula>$L$10="bitte auswählen"</formula>
    </cfRule>
  </conditionalFormatting>
  <conditionalFormatting sqref="L78">
    <cfRule type="expression" dxfId="1274" priority="786">
      <formula>L78="bitte auswählen"</formula>
    </cfRule>
  </conditionalFormatting>
  <conditionalFormatting sqref="L79">
    <cfRule type="expression" dxfId="1273" priority="785">
      <formula>L79="bitte auswählen"</formula>
    </cfRule>
  </conditionalFormatting>
  <conditionalFormatting sqref="K85:K86">
    <cfRule type="expression" dxfId="1272" priority="784">
      <formula>LEFT(K85,3)="Bsp"</formula>
    </cfRule>
  </conditionalFormatting>
  <conditionalFormatting sqref="L85">
    <cfRule type="expression" dxfId="1271" priority="783">
      <formula>L85="bitte auswählen"</formula>
    </cfRule>
  </conditionalFormatting>
  <conditionalFormatting sqref="K85:K86">
    <cfRule type="expression" dxfId="1270" priority="782">
      <formula>LEFT(K85,3)="Bsp"</formula>
    </cfRule>
  </conditionalFormatting>
  <conditionalFormatting sqref="L85">
    <cfRule type="expression" dxfId="1269" priority="781">
      <formula>L85="bitte auswählen"</formula>
    </cfRule>
  </conditionalFormatting>
  <conditionalFormatting sqref="K85:K86">
    <cfRule type="expression" dxfId="1268" priority="780">
      <formula>LEFT(K85,3)="Bsp"</formula>
    </cfRule>
  </conditionalFormatting>
  <conditionalFormatting sqref="L85">
    <cfRule type="expression" dxfId="1267" priority="779">
      <formula>$L$10="bitte auswählen"</formula>
    </cfRule>
  </conditionalFormatting>
  <conditionalFormatting sqref="L85">
    <cfRule type="expression" dxfId="1266" priority="778">
      <formula>L85="bitte auswählen"</formula>
    </cfRule>
  </conditionalFormatting>
  <conditionalFormatting sqref="K85:K86">
    <cfRule type="expression" dxfId="1265" priority="777">
      <formula>LEFT(K85,3)="Bsp"</formula>
    </cfRule>
  </conditionalFormatting>
  <conditionalFormatting sqref="L85">
    <cfRule type="expression" dxfId="1264" priority="776">
      <formula>$L$10="bitte auswählen"</formula>
    </cfRule>
  </conditionalFormatting>
  <conditionalFormatting sqref="L85">
    <cfRule type="expression" dxfId="1263" priority="775">
      <formula>L85="bitte auswählen"</formula>
    </cfRule>
  </conditionalFormatting>
  <conditionalFormatting sqref="L86">
    <cfRule type="expression" dxfId="1262" priority="774">
      <formula>L86="bitte auswählen"</formula>
    </cfRule>
  </conditionalFormatting>
  <conditionalFormatting sqref="K87:K88">
    <cfRule type="expression" dxfId="1261" priority="773">
      <formula>LEFT(K87,3)="Bsp"</formula>
    </cfRule>
  </conditionalFormatting>
  <conditionalFormatting sqref="L87">
    <cfRule type="expression" dxfId="1260" priority="772">
      <formula>L87="bitte auswählen"</formula>
    </cfRule>
  </conditionalFormatting>
  <conditionalFormatting sqref="K87:K88">
    <cfRule type="expression" dxfId="1259" priority="771">
      <formula>LEFT(K87,3)="Bsp"</formula>
    </cfRule>
  </conditionalFormatting>
  <conditionalFormatting sqref="L87">
    <cfRule type="expression" dxfId="1258" priority="770">
      <formula>L87="bitte auswählen"</formula>
    </cfRule>
  </conditionalFormatting>
  <conditionalFormatting sqref="K87:K88">
    <cfRule type="expression" dxfId="1257" priority="769">
      <formula>LEFT(K87,3)="Bsp"</formula>
    </cfRule>
  </conditionalFormatting>
  <conditionalFormatting sqref="L87">
    <cfRule type="expression" dxfId="1256" priority="768">
      <formula>$L$10="bitte auswählen"</formula>
    </cfRule>
  </conditionalFormatting>
  <conditionalFormatting sqref="L87">
    <cfRule type="expression" dxfId="1255" priority="767">
      <formula>L87="bitte auswählen"</formula>
    </cfRule>
  </conditionalFormatting>
  <conditionalFormatting sqref="K87:K88">
    <cfRule type="expression" dxfId="1254" priority="766">
      <formula>LEFT(K87,3)="Bsp"</formula>
    </cfRule>
  </conditionalFormatting>
  <conditionalFormatting sqref="L87">
    <cfRule type="expression" dxfId="1253" priority="765">
      <formula>$L$10="bitte auswählen"</formula>
    </cfRule>
  </conditionalFormatting>
  <conditionalFormatting sqref="L87">
    <cfRule type="expression" dxfId="1252" priority="764">
      <formula>L87="bitte auswählen"</formula>
    </cfRule>
  </conditionalFormatting>
  <conditionalFormatting sqref="L88">
    <cfRule type="expression" dxfId="1251" priority="763">
      <formula>L88="bitte auswählen"</formula>
    </cfRule>
  </conditionalFormatting>
  <conditionalFormatting sqref="K89:K90">
    <cfRule type="expression" dxfId="1250" priority="762">
      <formula>LEFT(K89,3)="Bsp"</formula>
    </cfRule>
  </conditionalFormatting>
  <conditionalFormatting sqref="L89">
    <cfRule type="expression" dxfId="1249" priority="761">
      <formula>L89="bitte auswählen"</formula>
    </cfRule>
  </conditionalFormatting>
  <conditionalFormatting sqref="K89:K90">
    <cfRule type="expression" dxfId="1248" priority="760">
      <formula>LEFT(K89,3)="Bsp"</formula>
    </cfRule>
  </conditionalFormatting>
  <conditionalFormatting sqref="L89">
    <cfRule type="expression" dxfId="1247" priority="759">
      <formula>L89="bitte auswählen"</formula>
    </cfRule>
  </conditionalFormatting>
  <conditionalFormatting sqref="K89:K90">
    <cfRule type="expression" dxfId="1246" priority="758">
      <formula>LEFT(K89,3)="Bsp"</formula>
    </cfRule>
  </conditionalFormatting>
  <conditionalFormatting sqref="L89">
    <cfRule type="expression" dxfId="1245" priority="757">
      <formula>$L$10="bitte auswählen"</formula>
    </cfRule>
  </conditionalFormatting>
  <conditionalFormatting sqref="L89">
    <cfRule type="expression" dxfId="1244" priority="756">
      <formula>L89="bitte auswählen"</formula>
    </cfRule>
  </conditionalFormatting>
  <conditionalFormatting sqref="K89:K90">
    <cfRule type="expression" dxfId="1243" priority="755">
      <formula>LEFT(K89,3)="Bsp"</formula>
    </cfRule>
  </conditionalFormatting>
  <conditionalFormatting sqref="L89">
    <cfRule type="expression" dxfId="1242" priority="754">
      <formula>$L$10="bitte auswählen"</formula>
    </cfRule>
  </conditionalFormatting>
  <conditionalFormatting sqref="L89">
    <cfRule type="expression" dxfId="1241" priority="753">
      <formula>L89="bitte auswählen"</formula>
    </cfRule>
  </conditionalFormatting>
  <conditionalFormatting sqref="L90">
    <cfRule type="expression" dxfId="1240" priority="752">
      <formula>L90="bitte auswählen"</formula>
    </cfRule>
  </conditionalFormatting>
  <conditionalFormatting sqref="K91:K92">
    <cfRule type="expression" dxfId="1239" priority="751">
      <formula>LEFT(K91,3)="Bsp"</formula>
    </cfRule>
  </conditionalFormatting>
  <conditionalFormatting sqref="L91">
    <cfRule type="expression" dxfId="1238" priority="750">
      <formula>L91="bitte auswählen"</formula>
    </cfRule>
  </conditionalFormatting>
  <conditionalFormatting sqref="K91:K92">
    <cfRule type="expression" dxfId="1237" priority="749">
      <formula>LEFT(K91,3)="Bsp"</formula>
    </cfRule>
  </conditionalFormatting>
  <conditionalFormatting sqref="L91">
    <cfRule type="expression" dxfId="1236" priority="748">
      <formula>L91="bitte auswählen"</formula>
    </cfRule>
  </conditionalFormatting>
  <conditionalFormatting sqref="K91:K92">
    <cfRule type="expression" dxfId="1235" priority="747">
      <formula>LEFT(K91,3)="Bsp"</formula>
    </cfRule>
  </conditionalFormatting>
  <conditionalFormatting sqref="L91">
    <cfRule type="expression" dxfId="1234" priority="746">
      <formula>$L$10="bitte auswählen"</formula>
    </cfRule>
  </conditionalFormatting>
  <conditionalFormatting sqref="L91">
    <cfRule type="expression" dxfId="1233" priority="745">
      <formula>L91="bitte auswählen"</formula>
    </cfRule>
  </conditionalFormatting>
  <conditionalFormatting sqref="K91:K92">
    <cfRule type="expression" dxfId="1232" priority="744">
      <formula>LEFT(K91,3)="Bsp"</formula>
    </cfRule>
  </conditionalFormatting>
  <conditionalFormatting sqref="L91">
    <cfRule type="expression" dxfId="1231" priority="743">
      <formula>$L$10="bitte auswählen"</formula>
    </cfRule>
  </conditionalFormatting>
  <conditionalFormatting sqref="L91">
    <cfRule type="expression" dxfId="1230" priority="742">
      <formula>L91="bitte auswählen"</formula>
    </cfRule>
  </conditionalFormatting>
  <conditionalFormatting sqref="L92">
    <cfRule type="expression" dxfId="1229" priority="741">
      <formula>L92="bitte auswählen"</formula>
    </cfRule>
  </conditionalFormatting>
  <conditionalFormatting sqref="K93:K94">
    <cfRule type="expression" dxfId="1228" priority="740">
      <formula>LEFT(K93,3)="Bsp"</formula>
    </cfRule>
  </conditionalFormatting>
  <conditionalFormatting sqref="L93">
    <cfRule type="expression" dxfId="1227" priority="739">
      <formula>L93="bitte auswählen"</formula>
    </cfRule>
  </conditionalFormatting>
  <conditionalFormatting sqref="K93:K94">
    <cfRule type="expression" dxfId="1226" priority="738">
      <formula>LEFT(K93,3)="Bsp"</formula>
    </cfRule>
  </conditionalFormatting>
  <conditionalFormatting sqref="L93">
    <cfRule type="expression" dxfId="1225" priority="737">
      <formula>L93="bitte auswählen"</formula>
    </cfRule>
  </conditionalFormatting>
  <conditionalFormatting sqref="K93:K94">
    <cfRule type="expression" dxfId="1224" priority="736">
      <formula>LEFT(K93,3)="Bsp"</formula>
    </cfRule>
  </conditionalFormatting>
  <conditionalFormatting sqref="L93">
    <cfRule type="expression" dxfId="1223" priority="735">
      <formula>$L$10="bitte auswählen"</formula>
    </cfRule>
  </conditionalFormatting>
  <conditionalFormatting sqref="L93">
    <cfRule type="expression" dxfId="1222" priority="734">
      <formula>L93="bitte auswählen"</formula>
    </cfRule>
  </conditionalFormatting>
  <conditionalFormatting sqref="K93:K94">
    <cfRule type="expression" dxfId="1221" priority="733">
      <formula>LEFT(K93,3)="Bsp"</formula>
    </cfRule>
  </conditionalFormatting>
  <conditionalFormatting sqref="L93">
    <cfRule type="expression" dxfId="1220" priority="732">
      <formula>$L$10="bitte auswählen"</formula>
    </cfRule>
  </conditionalFormatting>
  <conditionalFormatting sqref="L93">
    <cfRule type="expression" dxfId="1219" priority="731">
      <formula>L93="bitte auswählen"</formula>
    </cfRule>
  </conditionalFormatting>
  <conditionalFormatting sqref="L94">
    <cfRule type="expression" dxfId="1218" priority="730">
      <formula>L94="bitte auswählen"</formula>
    </cfRule>
  </conditionalFormatting>
  <conditionalFormatting sqref="K95:K96">
    <cfRule type="expression" dxfId="1217" priority="729">
      <formula>LEFT(K95,3)="Bsp"</formula>
    </cfRule>
  </conditionalFormatting>
  <conditionalFormatting sqref="L95">
    <cfRule type="expression" dxfId="1216" priority="728">
      <formula>L95="bitte auswählen"</formula>
    </cfRule>
  </conditionalFormatting>
  <conditionalFormatting sqref="K95:K96">
    <cfRule type="expression" dxfId="1215" priority="727">
      <formula>LEFT(K95,3)="Bsp"</formula>
    </cfRule>
  </conditionalFormatting>
  <conditionalFormatting sqref="L95">
    <cfRule type="expression" dxfId="1214" priority="726">
      <formula>L95="bitte auswählen"</formula>
    </cfRule>
  </conditionalFormatting>
  <conditionalFormatting sqref="K95:K96">
    <cfRule type="expression" dxfId="1213" priority="725">
      <formula>LEFT(K95,3)="Bsp"</formula>
    </cfRule>
  </conditionalFormatting>
  <conditionalFormatting sqref="L95">
    <cfRule type="expression" dxfId="1212" priority="724">
      <formula>$L$10="bitte auswählen"</formula>
    </cfRule>
  </conditionalFormatting>
  <conditionalFormatting sqref="L95">
    <cfRule type="expression" dxfId="1211" priority="723">
      <formula>L95="bitte auswählen"</formula>
    </cfRule>
  </conditionalFormatting>
  <conditionalFormatting sqref="K95:K96">
    <cfRule type="expression" dxfId="1210" priority="722">
      <formula>LEFT(K95,3)="Bsp"</formula>
    </cfRule>
  </conditionalFormatting>
  <conditionalFormatting sqref="L95">
    <cfRule type="expression" dxfId="1209" priority="721">
      <formula>$L$10="bitte auswählen"</formula>
    </cfRule>
  </conditionalFormatting>
  <conditionalFormatting sqref="L95">
    <cfRule type="expression" dxfId="1208" priority="720">
      <formula>L95="bitte auswählen"</formula>
    </cfRule>
  </conditionalFormatting>
  <conditionalFormatting sqref="L96">
    <cfRule type="expression" dxfId="1207" priority="719">
      <formula>L96="bitte auswählen"</formula>
    </cfRule>
  </conditionalFormatting>
  <conditionalFormatting sqref="K97:K98">
    <cfRule type="expression" dxfId="1206" priority="718">
      <formula>LEFT(K97,3)="Bsp"</formula>
    </cfRule>
  </conditionalFormatting>
  <conditionalFormatting sqref="L97">
    <cfRule type="expression" dxfId="1205" priority="717">
      <formula>L97="bitte auswählen"</formula>
    </cfRule>
  </conditionalFormatting>
  <conditionalFormatting sqref="K97:K98">
    <cfRule type="expression" dxfId="1204" priority="716">
      <formula>LEFT(K97,3)="Bsp"</formula>
    </cfRule>
  </conditionalFormatting>
  <conditionalFormatting sqref="L97">
    <cfRule type="expression" dxfId="1203" priority="715">
      <formula>L97="bitte auswählen"</formula>
    </cfRule>
  </conditionalFormatting>
  <conditionalFormatting sqref="K97:K98">
    <cfRule type="expression" dxfId="1202" priority="714">
      <formula>LEFT(K97,3)="Bsp"</formula>
    </cfRule>
  </conditionalFormatting>
  <conditionalFormatting sqref="L97">
    <cfRule type="expression" dxfId="1201" priority="713">
      <formula>$L$10="bitte auswählen"</formula>
    </cfRule>
  </conditionalFormatting>
  <conditionalFormatting sqref="L97">
    <cfRule type="expression" dxfId="1200" priority="712">
      <formula>L97="bitte auswählen"</formula>
    </cfRule>
  </conditionalFormatting>
  <conditionalFormatting sqref="K97:K98">
    <cfRule type="expression" dxfId="1199" priority="711">
      <formula>LEFT(K97,3)="Bsp"</formula>
    </cfRule>
  </conditionalFormatting>
  <conditionalFormatting sqref="L97">
    <cfRule type="expression" dxfId="1198" priority="710">
      <formula>$L$10="bitte auswählen"</formula>
    </cfRule>
  </conditionalFormatting>
  <conditionalFormatting sqref="L97">
    <cfRule type="expression" dxfId="1197" priority="709">
      <formula>L97="bitte auswählen"</formula>
    </cfRule>
  </conditionalFormatting>
  <conditionalFormatting sqref="L98">
    <cfRule type="expression" dxfId="1196" priority="708">
      <formula>L98="bitte auswählen"</formula>
    </cfRule>
  </conditionalFormatting>
  <conditionalFormatting sqref="K99:K100">
    <cfRule type="expression" dxfId="1195" priority="707">
      <formula>LEFT(K99,3)="Bsp"</formula>
    </cfRule>
  </conditionalFormatting>
  <conditionalFormatting sqref="L99">
    <cfRule type="expression" dxfId="1194" priority="706">
      <formula>L99="bitte auswählen"</formula>
    </cfRule>
  </conditionalFormatting>
  <conditionalFormatting sqref="K99:K100">
    <cfRule type="expression" dxfId="1193" priority="705">
      <formula>LEFT(K99,3)="Bsp"</formula>
    </cfRule>
  </conditionalFormatting>
  <conditionalFormatting sqref="L99">
    <cfRule type="expression" dxfId="1192" priority="704">
      <formula>L99="bitte auswählen"</formula>
    </cfRule>
  </conditionalFormatting>
  <conditionalFormatting sqref="K99:K100">
    <cfRule type="expression" dxfId="1191" priority="703">
      <formula>LEFT(K99,3)="Bsp"</formula>
    </cfRule>
  </conditionalFormatting>
  <conditionalFormatting sqref="L99">
    <cfRule type="expression" dxfId="1190" priority="702">
      <formula>$L$10="bitte auswählen"</formula>
    </cfRule>
  </conditionalFormatting>
  <conditionalFormatting sqref="L99">
    <cfRule type="expression" dxfId="1189" priority="701">
      <formula>L99="bitte auswählen"</formula>
    </cfRule>
  </conditionalFormatting>
  <conditionalFormatting sqref="K99:K100">
    <cfRule type="expression" dxfId="1188" priority="700">
      <formula>LEFT(K99,3)="Bsp"</formula>
    </cfRule>
  </conditionalFormatting>
  <conditionalFormatting sqref="L99">
    <cfRule type="expression" dxfId="1187" priority="699">
      <formula>$L$10="bitte auswählen"</formula>
    </cfRule>
  </conditionalFormatting>
  <conditionalFormatting sqref="L99">
    <cfRule type="expression" dxfId="1186" priority="698">
      <formula>L99="bitte auswählen"</formula>
    </cfRule>
  </conditionalFormatting>
  <conditionalFormatting sqref="L100">
    <cfRule type="expression" dxfId="1185" priority="697">
      <formula>L100="bitte auswählen"</formula>
    </cfRule>
  </conditionalFormatting>
  <conditionalFormatting sqref="K101:K102">
    <cfRule type="expression" dxfId="1184" priority="696">
      <formula>LEFT(K101,3)="Bsp"</formula>
    </cfRule>
  </conditionalFormatting>
  <conditionalFormatting sqref="L101">
    <cfRule type="expression" dxfId="1183" priority="695">
      <formula>L101="bitte auswählen"</formula>
    </cfRule>
  </conditionalFormatting>
  <conditionalFormatting sqref="K101:K102">
    <cfRule type="expression" dxfId="1182" priority="694">
      <formula>LEFT(K101,3)="Bsp"</formula>
    </cfRule>
  </conditionalFormatting>
  <conditionalFormatting sqref="L101">
    <cfRule type="expression" dxfId="1181" priority="693">
      <formula>L101="bitte auswählen"</formula>
    </cfRule>
  </conditionalFormatting>
  <conditionalFormatting sqref="K101:K102">
    <cfRule type="expression" dxfId="1180" priority="692">
      <formula>LEFT(K101,3)="Bsp"</formula>
    </cfRule>
  </conditionalFormatting>
  <conditionalFormatting sqref="L101">
    <cfRule type="expression" dxfId="1179" priority="691">
      <formula>$L$10="bitte auswählen"</formula>
    </cfRule>
  </conditionalFormatting>
  <conditionalFormatting sqref="L101">
    <cfRule type="expression" dxfId="1178" priority="690">
      <formula>L101="bitte auswählen"</formula>
    </cfRule>
  </conditionalFormatting>
  <conditionalFormatting sqref="K101:K102">
    <cfRule type="expression" dxfId="1177" priority="689">
      <formula>LEFT(K101,3)="Bsp"</formula>
    </cfRule>
  </conditionalFormatting>
  <conditionalFormatting sqref="L101">
    <cfRule type="expression" dxfId="1176" priority="688">
      <formula>$L$10="bitte auswählen"</formula>
    </cfRule>
  </conditionalFormatting>
  <conditionalFormatting sqref="L101">
    <cfRule type="expression" dxfId="1175" priority="687">
      <formula>L101="bitte auswählen"</formula>
    </cfRule>
  </conditionalFormatting>
  <conditionalFormatting sqref="L102">
    <cfRule type="expression" dxfId="1174" priority="686">
      <formula>L102="bitte auswählen"</formula>
    </cfRule>
  </conditionalFormatting>
  <conditionalFormatting sqref="K103:K104">
    <cfRule type="expression" dxfId="1173" priority="685">
      <formula>LEFT(K103,3)="Bsp"</formula>
    </cfRule>
  </conditionalFormatting>
  <conditionalFormatting sqref="L103">
    <cfRule type="expression" dxfId="1172" priority="684">
      <formula>L103="bitte auswählen"</formula>
    </cfRule>
  </conditionalFormatting>
  <conditionalFormatting sqref="K103:K104">
    <cfRule type="expression" dxfId="1171" priority="683">
      <formula>LEFT(K103,3)="Bsp"</formula>
    </cfRule>
  </conditionalFormatting>
  <conditionalFormatting sqref="L103">
    <cfRule type="expression" dxfId="1170" priority="682">
      <formula>L103="bitte auswählen"</formula>
    </cfRule>
  </conditionalFormatting>
  <conditionalFormatting sqref="K103:K104">
    <cfRule type="expression" dxfId="1169" priority="681">
      <formula>LEFT(K103,3)="Bsp"</formula>
    </cfRule>
  </conditionalFormatting>
  <conditionalFormatting sqref="L103">
    <cfRule type="expression" dxfId="1168" priority="680">
      <formula>$L$10="bitte auswählen"</formula>
    </cfRule>
  </conditionalFormatting>
  <conditionalFormatting sqref="L103">
    <cfRule type="expression" dxfId="1167" priority="679">
      <formula>L103="bitte auswählen"</formula>
    </cfRule>
  </conditionalFormatting>
  <conditionalFormatting sqref="K103:K104">
    <cfRule type="expression" dxfId="1166" priority="678">
      <formula>LEFT(K103,3)="Bsp"</formula>
    </cfRule>
  </conditionalFormatting>
  <conditionalFormatting sqref="L103">
    <cfRule type="expression" dxfId="1165" priority="677">
      <formula>$L$10="bitte auswählen"</formula>
    </cfRule>
  </conditionalFormatting>
  <conditionalFormatting sqref="L103">
    <cfRule type="expression" dxfId="1164" priority="676">
      <formula>L103="bitte auswählen"</formula>
    </cfRule>
  </conditionalFormatting>
  <conditionalFormatting sqref="L104">
    <cfRule type="expression" dxfId="1163" priority="675">
      <formula>L104="bitte auswählen"</formula>
    </cfRule>
  </conditionalFormatting>
  <conditionalFormatting sqref="L45">
    <cfRule type="expression" dxfId="1162" priority="673">
      <formula>L45="bitte auswählen"</formula>
    </cfRule>
  </conditionalFormatting>
  <conditionalFormatting sqref="K45:K46">
    <cfRule type="expression" dxfId="1161" priority="672">
      <formula>LEFT(K45,3)="Bsp"</formula>
    </cfRule>
  </conditionalFormatting>
  <conditionalFormatting sqref="L45">
    <cfRule type="expression" dxfId="1160" priority="671">
      <formula>$L$10="bitte auswählen"</formula>
    </cfRule>
  </conditionalFormatting>
  <conditionalFormatting sqref="L45">
    <cfRule type="expression" dxfId="1159" priority="670">
      <formula>L45="bitte auswählen"</formula>
    </cfRule>
  </conditionalFormatting>
  <conditionalFormatting sqref="K45:K46">
    <cfRule type="expression" dxfId="1158" priority="669">
      <formula>LEFT(K45,3)="Bsp"</formula>
    </cfRule>
  </conditionalFormatting>
  <conditionalFormatting sqref="L45">
    <cfRule type="expression" dxfId="1157" priority="668">
      <formula>$L$10="bitte auswählen"</formula>
    </cfRule>
  </conditionalFormatting>
  <conditionalFormatting sqref="L45">
    <cfRule type="expression" dxfId="1156" priority="667">
      <formula>L45="bitte auswählen"</formula>
    </cfRule>
  </conditionalFormatting>
  <conditionalFormatting sqref="L46">
    <cfRule type="expression" dxfId="1155" priority="666">
      <formula>L46="bitte auswählen"</formula>
    </cfRule>
  </conditionalFormatting>
  <conditionalFormatting sqref="L47">
    <cfRule type="expression" dxfId="1154" priority="664">
      <formula>L47="bitte auswählen"</formula>
    </cfRule>
  </conditionalFormatting>
  <conditionalFormatting sqref="K47:K48">
    <cfRule type="expression" dxfId="1153" priority="663">
      <formula>LEFT(K47,3)="Bsp"</formula>
    </cfRule>
  </conditionalFormatting>
  <conditionalFormatting sqref="L47">
    <cfRule type="expression" dxfId="1152" priority="662">
      <formula>$L$10="bitte auswählen"</formula>
    </cfRule>
  </conditionalFormatting>
  <conditionalFormatting sqref="L47">
    <cfRule type="expression" dxfId="1151" priority="661">
      <formula>L47="bitte auswählen"</formula>
    </cfRule>
  </conditionalFormatting>
  <conditionalFormatting sqref="K47:K48">
    <cfRule type="expression" dxfId="1150" priority="660">
      <formula>LEFT(K47,3)="Bsp"</formula>
    </cfRule>
  </conditionalFormatting>
  <conditionalFormatting sqref="L47">
    <cfRule type="expression" dxfId="1149" priority="659">
      <formula>$L$10="bitte auswählen"</formula>
    </cfRule>
  </conditionalFormatting>
  <conditionalFormatting sqref="L47">
    <cfRule type="expression" dxfId="1148" priority="658">
      <formula>L47="bitte auswählen"</formula>
    </cfRule>
  </conditionalFormatting>
  <conditionalFormatting sqref="L48">
    <cfRule type="expression" dxfId="1147" priority="657">
      <formula>L48="bitte auswählen"</formula>
    </cfRule>
  </conditionalFormatting>
  <conditionalFormatting sqref="L47">
    <cfRule type="expression" dxfId="1146" priority="656">
      <formula>L47="bitte auswählen"</formula>
    </cfRule>
  </conditionalFormatting>
  <conditionalFormatting sqref="K47:K48">
    <cfRule type="expression" dxfId="1145" priority="655">
      <formula>LEFT(K47,3)="Bsp"</formula>
    </cfRule>
  </conditionalFormatting>
  <conditionalFormatting sqref="L47">
    <cfRule type="expression" dxfId="1144" priority="654">
      <formula>$L$10="bitte auswählen"</formula>
    </cfRule>
  </conditionalFormatting>
  <conditionalFormatting sqref="L47">
    <cfRule type="expression" dxfId="1143" priority="653">
      <formula>L47="bitte auswählen"</formula>
    </cfRule>
  </conditionalFormatting>
  <conditionalFormatting sqref="K47:K48">
    <cfRule type="expression" dxfId="1142" priority="652">
      <formula>LEFT(K47,3)="Bsp"</formula>
    </cfRule>
  </conditionalFormatting>
  <conditionalFormatting sqref="L47">
    <cfRule type="expression" dxfId="1141" priority="651">
      <formula>$L$10="bitte auswählen"</formula>
    </cfRule>
  </conditionalFormatting>
  <conditionalFormatting sqref="L47">
    <cfRule type="expression" dxfId="1140" priority="650">
      <formula>L47="bitte auswählen"</formula>
    </cfRule>
  </conditionalFormatting>
  <conditionalFormatting sqref="L48">
    <cfRule type="expression" dxfId="1139" priority="649">
      <formula>L48="bitte auswählen"</formula>
    </cfRule>
  </conditionalFormatting>
  <conditionalFormatting sqref="L49">
    <cfRule type="expression" dxfId="1138" priority="647">
      <formula>L49="bitte auswählen"</formula>
    </cfRule>
  </conditionalFormatting>
  <conditionalFormatting sqref="K49:K50">
    <cfRule type="expression" dxfId="1137" priority="646">
      <formula>LEFT(K49,3)="Bsp"</formula>
    </cfRule>
  </conditionalFormatting>
  <conditionalFormatting sqref="L49">
    <cfRule type="expression" dxfId="1136" priority="645">
      <formula>$L$10="bitte auswählen"</formula>
    </cfRule>
  </conditionalFormatting>
  <conditionalFormatting sqref="L49">
    <cfRule type="expression" dxfId="1135" priority="644">
      <formula>L49="bitte auswählen"</formula>
    </cfRule>
  </conditionalFormatting>
  <conditionalFormatting sqref="K49:K50">
    <cfRule type="expression" dxfId="1134" priority="643">
      <formula>LEFT(K49,3)="Bsp"</formula>
    </cfRule>
  </conditionalFormatting>
  <conditionalFormatting sqref="L49">
    <cfRule type="expression" dxfId="1133" priority="642">
      <formula>$L$10="bitte auswählen"</formula>
    </cfRule>
  </conditionalFormatting>
  <conditionalFormatting sqref="L49">
    <cfRule type="expression" dxfId="1132" priority="641">
      <formula>L49="bitte auswählen"</formula>
    </cfRule>
  </conditionalFormatting>
  <conditionalFormatting sqref="L50">
    <cfRule type="expression" dxfId="1131" priority="640">
      <formula>L50="bitte auswählen"</formula>
    </cfRule>
  </conditionalFormatting>
  <conditionalFormatting sqref="L49">
    <cfRule type="expression" dxfId="1130" priority="639">
      <formula>L49="bitte auswählen"</formula>
    </cfRule>
  </conditionalFormatting>
  <conditionalFormatting sqref="K49:K50">
    <cfRule type="expression" dxfId="1129" priority="638">
      <formula>LEFT(K49,3)="Bsp"</formula>
    </cfRule>
  </conditionalFormatting>
  <conditionalFormatting sqref="L49">
    <cfRule type="expression" dxfId="1128" priority="637">
      <formula>$L$10="bitte auswählen"</formula>
    </cfRule>
  </conditionalFormatting>
  <conditionalFormatting sqref="L49">
    <cfRule type="expression" dxfId="1127" priority="636">
      <formula>L49="bitte auswählen"</formula>
    </cfRule>
  </conditionalFormatting>
  <conditionalFormatting sqref="K49:K50">
    <cfRule type="expression" dxfId="1126" priority="635">
      <formula>LEFT(K49,3)="Bsp"</formula>
    </cfRule>
  </conditionalFormatting>
  <conditionalFormatting sqref="L49">
    <cfRule type="expression" dxfId="1125" priority="634">
      <formula>$L$10="bitte auswählen"</formula>
    </cfRule>
  </conditionalFormatting>
  <conditionalFormatting sqref="L49">
    <cfRule type="expression" dxfId="1124" priority="633">
      <formula>L49="bitte auswählen"</formula>
    </cfRule>
  </conditionalFormatting>
  <conditionalFormatting sqref="L50">
    <cfRule type="expression" dxfId="1123" priority="632">
      <formula>L50="bitte auswählen"</formula>
    </cfRule>
  </conditionalFormatting>
  <conditionalFormatting sqref="L51">
    <cfRule type="expression" dxfId="1122" priority="630">
      <formula>L51="bitte auswählen"</formula>
    </cfRule>
  </conditionalFormatting>
  <conditionalFormatting sqref="K51:K52">
    <cfRule type="expression" dxfId="1121" priority="629">
      <formula>LEFT(K51,3)="Bsp"</formula>
    </cfRule>
  </conditionalFormatting>
  <conditionalFormatting sqref="L51">
    <cfRule type="expression" dxfId="1120" priority="628">
      <formula>$L$10="bitte auswählen"</formula>
    </cfRule>
  </conditionalFormatting>
  <conditionalFormatting sqref="L51">
    <cfRule type="expression" dxfId="1119" priority="627">
      <formula>L51="bitte auswählen"</formula>
    </cfRule>
  </conditionalFormatting>
  <conditionalFormatting sqref="K51:K52">
    <cfRule type="expression" dxfId="1118" priority="626">
      <formula>LEFT(K51,3)="Bsp"</formula>
    </cfRule>
  </conditionalFormatting>
  <conditionalFormatting sqref="L51">
    <cfRule type="expression" dxfId="1117" priority="625">
      <formula>$L$10="bitte auswählen"</formula>
    </cfRule>
  </conditionalFormatting>
  <conditionalFormatting sqref="L51">
    <cfRule type="expression" dxfId="1116" priority="624">
      <formula>L51="bitte auswählen"</formula>
    </cfRule>
  </conditionalFormatting>
  <conditionalFormatting sqref="L52">
    <cfRule type="expression" dxfId="1115" priority="623">
      <formula>L52="bitte auswählen"</formula>
    </cfRule>
  </conditionalFormatting>
  <conditionalFormatting sqref="L51">
    <cfRule type="expression" dxfId="1114" priority="622">
      <formula>L51="bitte auswählen"</formula>
    </cfRule>
  </conditionalFormatting>
  <conditionalFormatting sqref="K51:K52">
    <cfRule type="expression" dxfId="1113" priority="621">
      <formula>LEFT(K51,3)="Bsp"</formula>
    </cfRule>
  </conditionalFormatting>
  <conditionalFormatting sqref="L51">
    <cfRule type="expression" dxfId="1112" priority="620">
      <formula>$L$10="bitte auswählen"</formula>
    </cfRule>
  </conditionalFormatting>
  <conditionalFormatting sqref="L51">
    <cfRule type="expression" dxfId="1111" priority="619">
      <formula>L51="bitte auswählen"</formula>
    </cfRule>
  </conditionalFormatting>
  <conditionalFormatting sqref="K51:K52">
    <cfRule type="expression" dxfId="1110" priority="618">
      <formula>LEFT(K51,3)="Bsp"</formula>
    </cfRule>
  </conditionalFormatting>
  <conditionalFormatting sqref="L51">
    <cfRule type="expression" dxfId="1109" priority="617">
      <formula>$L$10="bitte auswählen"</formula>
    </cfRule>
  </conditionalFormatting>
  <conditionalFormatting sqref="L51">
    <cfRule type="expression" dxfId="1108" priority="616">
      <formula>L51="bitte auswählen"</formula>
    </cfRule>
  </conditionalFormatting>
  <conditionalFormatting sqref="L52">
    <cfRule type="expression" dxfId="1107" priority="615">
      <formula>L52="bitte auswählen"</formula>
    </cfRule>
  </conditionalFormatting>
  <conditionalFormatting sqref="L53">
    <cfRule type="expression" dxfId="1106" priority="613">
      <formula>L53="bitte auswählen"</formula>
    </cfRule>
  </conditionalFormatting>
  <conditionalFormatting sqref="K53:K54">
    <cfRule type="expression" dxfId="1105" priority="612">
      <formula>LEFT(K53,3)="Bsp"</formula>
    </cfRule>
  </conditionalFormatting>
  <conditionalFormatting sqref="L53">
    <cfRule type="expression" dxfId="1104" priority="611">
      <formula>$L$10="bitte auswählen"</formula>
    </cfRule>
  </conditionalFormatting>
  <conditionalFormatting sqref="L53">
    <cfRule type="expression" dxfId="1103" priority="610">
      <formula>L53="bitte auswählen"</formula>
    </cfRule>
  </conditionalFormatting>
  <conditionalFormatting sqref="K53:K54">
    <cfRule type="expression" dxfId="1102" priority="609">
      <formula>LEFT(K53,3)="Bsp"</formula>
    </cfRule>
  </conditionalFormatting>
  <conditionalFormatting sqref="L53">
    <cfRule type="expression" dxfId="1101" priority="608">
      <formula>$L$10="bitte auswählen"</formula>
    </cfRule>
  </conditionalFormatting>
  <conditionalFormatting sqref="L53">
    <cfRule type="expression" dxfId="1100" priority="607">
      <formula>L53="bitte auswählen"</formula>
    </cfRule>
  </conditionalFormatting>
  <conditionalFormatting sqref="L54">
    <cfRule type="expression" dxfId="1099" priority="606">
      <formula>L54="bitte auswählen"</formula>
    </cfRule>
  </conditionalFormatting>
  <conditionalFormatting sqref="L53">
    <cfRule type="expression" dxfId="1098" priority="605">
      <formula>L53="bitte auswählen"</formula>
    </cfRule>
  </conditionalFormatting>
  <conditionalFormatting sqref="K53:K54">
    <cfRule type="expression" dxfId="1097" priority="604">
      <formula>LEFT(K53,3)="Bsp"</formula>
    </cfRule>
  </conditionalFormatting>
  <conditionalFormatting sqref="L53">
    <cfRule type="expression" dxfId="1096" priority="603">
      <formula>$L$10="bitte auswählen"</formula>
    </cfRule>
  </conditionalFormatting>
  <conditionalFormatting sqref="L53">
    <cfRule type="expression" dxfId="1095" priority="602">
      <formula>L53="bitte auswählen"</formula>
    </cfRule>
  </conditionalFormatting>
  <conditionalFormatting sqref="K53:K54">
    <cfRule type="expression" dxfId="1094" priority="601">
      <formula>LEFT(K53,3)="Bsp"</formula>
    </cfRule>
  </conditionalFormatting>
  <conditionalFormatting sqref="L53">
    <cfRule type="expression" dxfId="1093" priority="600">
      <formula>$L$10="bitte auswählen"</formula>
    </cfRule>
  </conditionalFormatting>
  <conditionalFormatting sqref="L53">
    <cfRule type="expression" dxfId="1092" priority="599">
      <formula>L53="bitte auswählen"</formula>
    </cfRule>
  </conditionalFormatting>
  <conditionalFormatting sqref="L54">
    <cfRule type="expression" dxfId="1091" priority="598">
      <formula>L54="bitte auswählen"</formula>
    </cfRule>
  </conditionalFormatting>
  <conditionalFormatting sqref="I62:J63">
    <cfRule type="expression" dxfId="1090" priority="595">
      <formula>LEFT(I62,3)="Bsp"</formula>
    </cfRule>
  </conditionalFormatting>
  <conditionalFormatting sqref="K62:K63">
    <cfRule type="expression" dxfId="1089" priority="594">
      <formula>LEFT(K62,3)="Bsp"</formula>
    </cfRule>
  </conditionalFormatting>
  <conditionalFormatting sqref="L62">
    <cfRule type="expression" dxfId="1088" priority="593">
      <formula>L62="bitte auswählen"</formula>
    </cfRule>
  </conditionalFormatting>
  <conditionalFormatting sqref="K62:K63">
    <cfRule type="expression" dxfId="1087" priority="592">
      <formula>LEFT(K62,3)="Bsp"</formula>
    </cfRule>
  </conditionalFormatting>
  <conditionalFormatting sqref="L62">
    <cfRule type="expression" dxfId="1086" priority="591">
      <formula>$L$10="bitte auswählen"</formula>
    </cfRule>
  </conditionalFormatting>
  <conditionalFormatting sqref="L62">
    <cfRule type="expression" dxfId="1085" priority="590">
      <formula>L62="bitte auswählen"</formula>
    </cfRule>
  </conditionalFormatting>
  <conditionalFormatting sqref="K62:K63">
    <cfRule type="expression" dxfId="1084" priority="589">
      <formula>LEFT(K62,3)="Bsp"</formula>
    </cfRule>
  </conditionalFormatting>
  <conditionalFormatting sqref="L62">
    <cfRule type="expression" dxfId="1083" priority="588">
      <formula>$L$10="bitte auswählen"</formula>
    </cfRule>
  </conditionalFormatting>
  <conditionalFormatting sqref="L62">
    <cfRule type="expression" dxfId="1082" priority="587">
      <formula>L62="bitte auswählen"</formula>
    </cfRule>
  </conditionalFormatting>
  <conditionalFormatting sqref="L63">
    <cfRule type="expression" dxfId="1081" priority="586">
      <formula>L63="bitte auswählen"</formula>
    </cfRule>
  </conditionalFormatting>
  <conditionalFormatting sqref="L62">
    <cfRule type="expression" dxfId="1080" priority="585">
      <formula>L62="bitte auswählen"</formula>
    </cfRule>
  </conditionalFormatting>
  <conditionalFormatting sqref="K62:K63">
    <cfRule type="expression" dxfId="1079" priority="584">
      <formula>LEFT(K62,3)="Bsp"</formula>
    </cfRule>
  </conditionalFormatting>
  <conditionalFormatting sqref="L62">
    <cfRule type="expression" dxfId="1078" priority="583">
      <formula>$L$10="bitte auswählen"</formula>
    </cfRule>
  </conditionalFormatting>
  <conditionalFormatting sqref="L62">
    <cfRule type="expression" dxfId="1077" priority="582">
      <formula>L62="bitte auswählen"</formula>
    </cfRule>
  </conditionalFormatting>
  <conditionalFormatting sqref="K62:K63">
    <cfRule type="expression" dxfId="1076" priority="581">
      <formula>LEFT(K62,3)="Bsp"</formula>
    </cfRule>
  </conditionalFormatting>
  <conditionalFormatting sqref="L62">
    <cfRule type="expression" dxfId="1075" priority="580">
      <formula>$L$10="bitte auswählen"</formula>
    </cfRule>
  </conditionalFormatting>
  <conditionalFormatting sqref="L62">
    <cfRule type="expression" dxfId="1074" priority="579">
      <formula>L62="bitte auswählen"</formula>
    </cfRule>
  </conditionalFormatting>
  <conditionalFormatting sqref="L63">
    <cfRule type="expression" dxfId="1073" priority="578">
      <formula>L63="bitte auswählen"</formula>
    </cfRule>
  </conditionalFormatting>
  <conditionalFormatting sqref="L62">
    <cfRule type="expression" dxfId="1072" priority="577">
      <formula>L62="bitte auswählen"</formula>
    </cfRule>
  </conditionalFormatting>
  <conditionalFormatting sqref="K62:K63">
    <cfRule type="expression" dxfId="1071" priority="576">
      <formula>LEFT(K62,3)="Bsp"</formula>
    </cfRule>
  </conditionalFormatting>
  <conditionalFormatting sqref="L62">
    <cfRule type="expression" dxfId="1070" priority="575">
      <formula>$L$10="bitte auswählen"</formula>
    </cfRule>
  </conditionalFormatting>
  <conditionalFormatting sqref="L62">
    <cfRule type="expression" dxfId="1069" priority="574">
      <formula>L62="bitte auswählen"</formula>
    </cfRule>
  </conditionalFormatting>
  <conditionalFormatting sqref="K62:K63">
    <cfRule type="expression" dxfId="1068" priority="573">
      <formula>LEFT(K62,3)="Bsp"</formula>
    </cfRule>
  </conditionalFormatting>
  <conditionalFormatting sqref="L62">
    <cfRule type="expression" dxfId="1067" priority="572">
      <formula>$L$10="bitte auswählen"</formula>
    </cfRule>
  </conditionalFormatting>
  <conditionalFormatting sqref="L62">
    <cfRule type="expression" dxfId="1066" priority="571">
      <formula>L62="bitte auswählen"</formula>
    </cfRule>
  </conditionalFormatting>
  <conditionalFormatting sqref="L63">
    <cfRule type="expression" dxfId="1065" priority="570">
      <formula>L63="bitte auswählen"</formula>
    </cfRule>
  </conditionalFormatting>
  <conditionalFormatting sqref="I64:J65">
    <cfRule type="expression" dxfId="1064" priority="568">
      <formula>LEFT(I64,3)="Bsp"</formula>
    </cfRule>
  </conditionalFormatting>
  <conditionalFormatting sqref="K64:K65">
    <cfRule type="expression" dxfId="1063" priority="567">
      <formula>LEFT(K64,3)="Bsp"</formula>
    </cfRule>
  </conditionalFormatting>
  <conditionalFormatting sqref="L64">
    <cfRule type="expression" dxfId="1062" priority="566">
      <formula>L64="bitte auswählen"</formula>
    </cfRule>
  </conditionalFormatting>
  <conditionalFormatting sqref="K64:K65">
    <cfRule type="expression" dxfId="1061" priority="565">
      <formula>LEFT(K64,3)="Bsp"</formula>
    </cfRule>
  </conditionalFormatting>
  <conditionalFormatting sqref="L64">
    <cfRule type="expression" dxfId="1060" priority="564">
      <formula>$L$10="bitte auswählen"</formula>
    </cfRule>
  </conditionalFormatting>
  <conditionalFormatting sqref="L64">
    <cfRule type="expression" dxfId="1059" priority="563">
      <formula>L64="bitte auswählen"</formula>
    </cfRule>
  </conditionalFormatting>
  <conditionalFormatting sqref="K64:K65">
    <cfRule type="expression" dxfId="1058" priority="562">
      <formula>LEFT(K64,3)="Bsp"</formula>
    </cfRule>
  </conditionalFormatting>
  <conditionalFormatting sqref="L64">
    <cfRule type="expression" dxfId="1057" priority="561">
      <formula>$L$10="bitte auswählen"</formula>
    </cfRule>
  </conditionalFormatting>
  <conditionalFormatting sqref="L64">
    <cfRule type="expression" dxfId="1056" priority="560">
      <formula>L64="bitte auswählen"</formula>
    </cfRule>
  </conditionalFormatting>
  <conditionalFormatting sqref="L65">
    <cfRule type="expression" dxfId="1055" priority="559">
      <formula>L65="bitte auswählen"</formula>
    </cfRule>
  </conditionalFormatting>
  <conditionalFormatting sqref="L64">
    <cfRule type="expression" dxfId="1054" priority="558">
      <formula>L64="bitte auswählen"</formula>
    </cfRule>
  </conditionalFormatting>
  <conditionalFormatting sqref="K64:K65">
    <cfRule type="expression" dxfId="1053" priority="557">
      <formula>LEFT(K64,3)="Bsp"</formula>
    </cfRule>
  </conditionalFormatting>
  <conditionalFormatting sqref="L64">
    <cfRule type="expression" dxfId="1052" priority="556">
      <formula>$L$10="bitte auswählen"</formula>
    </cfRule>
  </conditionalFormatting>
  <conditionalFormatting sqref="L64">
    <cfRule type="expression" dxfId="1051" priority="555">
      <formula>L64="bitte auswählen"</formula>
    </cfRule>
  </conditionalFormatting>
  <conditionalFormatting sqref="K64:K65">
    <cfRule type="expression" dxfId="1050" priority="554">
      <formula>LEFT(K64,3)="Bsp"</formula>
    </cfRule>
  </conditionalFormatting>
  <conditionalFormatting sqref="L64">
    <cfRule type="expression" dxfId="1049" priority="553">
      <formula>$L$10="bitte auswählen"</formula>
    </cfRule>
  </conditionalFormatting>
  <conditionalFormatting sqref="L64">
    <cfRule type="expression" dxfId="1048" priority="552">
      <formula>L64="bitte auswählen"</formula>
    </cfRule>
  </conditionalFormatting>
  <conditionalFormatting sqref="L65">
    <cfRule type="expression" dxfId="1047" priority="551">
      <formula>L65="bitte auswählen"</formula>
    </cfRule>
  </conditionalFormatting>
  <conditionalFormatting sqref="L64">
    <cfRule type="expression" dxfId="1046" priority="550">
      <formula>L64="bitte auswählen"</formula>
    </cfRule>
  </conditionalFormatting>
  <conditionalFormatting sqref="K64:K65">
    <cfRule type="expression" dxfId="1045" priority="549">
      <formula>LEFT(K64,3)="Bsp"</formula>
    </cfRule>
  </conditionalFormatting>
  <conditionalFormatting sqref="L64">
    <cfRule type="expression" dxfId="1044" priority="548">
      <formula>$L$10="bitte auswählen"</formula>
    </cfRule>
  </conditionalFormatting>
  <conditionalFormatting sqref="L64">
    <cfRule type="expression" dxfId="1043" priority="547">
      <formula>L64="bitte auswählen"</formula>
    </cfRule>
  </conditionalFormatting>
  <conditionalFormatting sqref="K64:K65">
    <cfRule type="expression" dxfId="1042" priority="546">
      <formula>LEFT(K64,3)="Bsp"</formula>
    </cfRule>
  </conditionalFormatting>
  <conditionalFormatting sqref="L64">
    <cfRule type="expression" dxfId="1041" priority="545">
      <formula>$L$10="bitte auswählen"</formula>
    </cfRule>
  </conditionalFormatting>
  <conditionalFormatting sqref="L64">
    <cfRule type="expression" dxfId="1040" priority="544">
      <formula>L64="bitte auswählen"</formula>
    </cfRule>
  </conditionalFormatting>
  <conditionalFormatting sqref="L65">
    <cfRule type="expression" dxfId="1039" priority="543">
      <formula>L65="bitte auswählen"</formula>
    </cfRule>
  </conditionalFormatting>
  <conditionalFormatting sqref="I66:J67">
    <cfRule type="expression" dxfId="1038" priority="541">
      <formula>LEFT(I66,3)="Bsp"</formula>
    </cfRule>
  </conditionalFormatting>
  <conditionalFormatting sqref="K66:K67">
    <cfRule type="expression" dxfId="1037" priority="540">
      <formula>LEFT(K66,3)="Bsp"</formula>
    </cfRule>
  </conditionalFormatting>
  <conditionalFormatting sqref="L66">
    <cfRule type="expression" dxfId="1036" priority="539">
      <formula>L66="bitte auswählen"</formula>
    </cfRule>
  </conditionalFormatting>
  <conditionalFormatting sqref="K66:K67">
    <cfRule type="expression" dxfId="1035" priority="538">
      <formula>LEFT(K66,3)="Bsp"</formula>
    </cfRule>
  </conditionalFormatting>
  <conditionalFormatting sqref="L66">
    <cfRule type="expression" dxfId="1034" priority="537">
      <formula>$L$10="bitte auswählen"</formula>
    </cfRule>
  </conditionalFormatting>
  <conditionalFormatting sqref="L66">
    <cfRule type="expression" dxfId="1033" priority="536">
      <formula>L66="bitte auswählen"</formula>
    </cfRule>
  </conditionalFormatting>
  <conditionalFormatting sqref="K66:K67">
    <cfRule type="expression" dxfId="1032" priority="535">
      <formula>LEFT(K66,3)="Bsp"</formula>
    </cfRule>
  </conditionalFormatting>
  <conditionalFormatting sqref="L66">
    <cfRule type="expression" dxfId="1031" priority="534">
      <formula>$L$10="bitte auswählen"</formula>
    </cfRule>
  </conditionalFormatting>
  <conditionalFormatting sqref="L66">
    <cfRule type="expression" dxfId="1030" priority="533">
      <formula>L66="bitte auswählen"</formula>
    </cfRule>
  </conditionalFormatting>
  <conditionalFormatting sqref="L67">
    <cfRule type="expression" dxfId="1029" priority="532">
      <formula>L67="bitte auswählen"</formula>
    </cfRule>
  </conditionalFormatting>
  <conditionalFormatting sqref="L66">
    <cfRule type="expression" dxfId="1028" priority="531">
      <formula>L66="bitte auswählen"</formula>
    </cfRule>
  </conditionalFormatting>
  <conditionalFormatting sqref="K66:K67">
    <cfRule type="expression" dxfId="1027" priority="530">
      <formula>LEFT(K66,3)="Bsp"</formula>
    </cfRule>
  </conditionalFormatting>
  <conditionalFormatting sqref="L66">
    <cfRule type="expression" dxfId="1026" priority="529">
      <formula>$L$10="bitte auswählen"</formula>
    </cfRule>
  </conditionalFormatting>
  <conditionalFormatting sqref="L66">
    <cfRule type="expression" dxfId="1025" priority="528">
      <formula>L66="bitte auswählen"</formula>
    </cfRule>
  </conditionalFormatting>
  <conditionalFormatting sqref="K66:K67">
    <cfRule type="expression" dxfId="1024" priority="527">
      <formula>LEFT(K66,3)="Bsp"</formula>
    </cfRule>
  </conditionalFormatting>
  <conditionalFormatting sqref="L66">
    <cfRule type="expression" dxfId="1023" priority="526">
      <formula>$L$10="bitte auswählen"</formula>
    </cfRule>
  </conditionalFormatting>
  <conditionalFormatting sqref="L66">
    <cfRule type="expression" dxfId="1022" priority="525">
      <formula>L66="bitte auswählen"</formula>
    </cfRule>
  </conditionalFormatting>
  <conditionalFormatting sqref="L67">
    <cfRule type="expression" dxfId="1021" priority="524">
      <formula>L67="bitte auswählen"</formula>
    </cfRule>
  </conditionalFormatting>
  <conditionalFormatting sqref="L66">
    <cfRule type="expression" dxfId="1020" priority="523">
      <formula>L66="bitte auswählen"</formula>
    </cfRule>
  </conditionalFormatting>
  <conditionalFormatting sqref="K66:K67">
    <cfRule type="expression" dxfId="1019" priority="522">
      <formula>LEFT(K66,3)="Bsp"</formula>
    </cfRule>
  </conditionalFormatting>
  <conditionalFormatting sqref="L66">
    <cfRule type="expression" dxfId="1018" priority="521">
      <formula>$L$10="bitte auswählen"</formula>
    </cfRule>
  </conditionalFormatting>
  <conditionalFormatting sqref="L66">
    <cfRule type="expression" dxfId="1017" priority="520">
      <formula>L66="bitte auswählen"</formula>
    </cfRule>
  </conditionalFormatting>
  <conditionalFormatting sqref="K66:K67">
    <cfRule type="expression" dxfId="1016" priority="519">
      <formula>LEFT(K66,3)="Bsp"</formula>
    </cfRule>
  </conditionalFormatting>
  <conditionalFormatting sqref="L66">
    <cfRule type="expression" dxfId="1015" priority="518">
      <formula>$L$10="bitte auswählen"</formula>
    </cfRule>
  </conditionalFormatting>
  <conditionalFormatting sqref="L66">
    <cfRule type="expression" dxfId="1014" priority="517">
      <formula>L66="bitte auswählen"</formula>
    </cfRule>
  </conditionalFormatting>
  <conditionalFormatting sqref="L67">
    <cfRule type="expression" dxfId="1013" priority="516">
      <formula>L67="bitte auswählen"</formula>
    </cfRule>
  </conditionalFormatting>
  <conditionalFormatting sqref="I68:J69">
    <cfRule type="expression" dxfId="1012" priority="514">
      <formula>LEFT(I68,3)="Bsp"</formula>
    </cfRule>
  </conditionalFormatting>
  <conditionalFormatting sqref="K68:K69">
    <cfRule type="expression" dxfId="1011" priority="513">
      <formula>LEFT(K68,3)="Bsp"</formula>
    </cfRule>
  </conditionalFormatting>
  <conditionalFormatting sqref="L68">
    <cfRule type="expression" dxfId="1010" priority="512">
      <formula>L68="bitte auswählen"</formula>
    </cfRule>
  </conditionalFormatting>
  <conditionalFormatting sqref="K68:K69">
    <cfRule type="expression" dxfId="1009" priority="511">
      <formula>LEFT(K68,3)="Bsp"</formula>
    </cfRule>
  </conditionalFormatting>
  <conditionalFormatting sqref="L68">
    <cfRule type="expression" dxfId="1008" priority="510">
      <formula>$L$10="bitte auswählen"</formula>
    </cfRule>
  </conditionalFormatting>
  <conditionalFormatting sqref="L68">
    <cfRule type="expression" dxfId="1007" priority="509">
      <formula>L68="bitte auswählen"</formula>
    </cfRule>
  </conditionalFormatting>
  <conditionalFormatting sqref="K68:K69">
    <cfRule type="expression" dxfId="1006" priority="508">
      <formula>LEFT(K68,3)="Bsp"</formula>
    </cfRule>
  </conditionalFormatting>
  <conditionalFormatting sqref="L68">
    <cfRule type="expression" dxfId="1005" priority="507">
      <formula>$L$10="bitte auswählen"</formula>
    </cfRule>
  </conditionalFormatting>
  <conditionalFormatting sqref="L68">
    <cfRule type="expression" dxfId="1004" priority="506">
      <formula>L68="bitte auswählen"</formula>
    </cfRule>
  </conditionalFormatting>
  <conditionalFormatting sqref="L69">
    <cfRule type="expression" dxfId="1003" priority="505">
      <formula>L69="bitte auswählen"</formula>
    </cfRule>
  </conditionalFormatting>
  <conditionalFormatting sqref="L68">
    <cfRule type="expression" dxfId="1002" priority="504">
      <formula>L68="bitte auswählen"</formula>
    </cfRule>
  </conditionalFormatting>
  <conditionalFormatting sqref="K68:K69">
    <cfRule type="expression" dxfId="1001" priority="503">
      <formula>LEFT(K68,3)="Bsp"</formula>
    </cfRule>
  </conditionalFormatting>
  <conditionalFormatting sqref="L68">
    <cfRule type="expression" dxfId="1000" priority="502">
      <formula>$L$10="bitte auswählen"</formula>
    </cfRule>
  </conditionalFormatting>
  <conditionalFormatting sqref="L68">
    <cfRule type="expression" dxfId="999" priority="501">
      <formula>L68="bitte auswählen"</formula>
    </cfRule>
  </conditionalFormatting>
  <conditionalFormatting sqref="K68:K69">
    <cfRule type="expression" dxfId="998" priority="500">
      <formula>LEFT(K68,3)="Bsp"</formula>
    </cfRule>
  </conditionalFormatting>
  <conditionalFormatting sqref="L68">
    <cfRule type="expression" dxfId="997" priority="499">
      <formula>$L$10="bitte auswählen"</formula>
    </cfRule>
  </conditionalFormatting>
  <conditionalFormatting sqref="L68">
    <cfRule type="expression" dxfId="996" priority="498">
      <formula>L68="bitte auswählen"</formula>
    </cfRule>
  </conditionalFormatting>
  <conditionalFormatting sqref="L69">
    <cfRule type="expression" dxfId="995" priority="497">
      <formula>L69="bitte auswählen"</formula>
    </cfRule>
  </conditionalFormatting>
  <conditionalFormatting sqref="L68">
    <cfRule type="expression" dxfId="994" priority="496">
      <formula>L68="bitte auswählen"</formula>
    </cfRule>
  </conditionalFormatting>
  <conditionalFormatting sqref="K68:K69">
    <cfRule type="expression" dxfId="993" priority="495">
      <formula>LEFT(K68,3)="Bsp"</formula>
    </cfRule>
  </conditionalFormatting>
  <conditionalFormatting sqref="L68">
    <cfRule type="expression" dxfId="992" priority="494">
      <formula>$L$10="bitte auswählen"</formula>
    </cfRule>
  </conditionalFormatting>
  <conditionalFormatting sqref="L68">
    <cfRule type="expression" dxfId="991" priority="493">
      <formula>L68="bitte auswählen"</formula>
    </cfRule>
  </conditionalFormatting>
  <conditionalFormatting sqref="K68:K69">
    <cfRule type="expression" dxfId="990" priority="492">
      <formula>LEFT(K68,3)="Bsp"</formula>
    </cfRule>
  </conditionalFormatting>
  <conditionalFormatting sqref="L68">
    <cfRule type="expression" dxfId="989" priority="491">
      <formula>$L$10="bitte auswählen"</formula>
    </cfRule>
  </conditionalFormatting>
  <conditionalFormatting sqref="L68">
    <cfRule type="expression" dxfId="988" priority="490">
      <formula>L68="bitte auswählen"</formula>
    </cfRule>
  </conditionalFormatting>
  <conditionalFormatting sqref="L69">
    <cfRule type="expression" dxfId="987" priority="489">
      <formula>L69="bitte auswählen"</formula>
    </cfRule>
  </conditionalFormatting>
  <conditionalFormatting sqref="I70:J71">
    <cfRule type="expression" dxfId="986" priority="487">
      <formula>LEFT(I70,3)="Bsp"</formula>
    </cfRule>
  </conditionalFormatting>
  <conditionalFormatting sqref="K70:K71">
    <cfRule type="expression" dxfId="985" priority="486">
      <formula>LEFT(K70,3)="Bsp"</formula>
    </cfRule>
  </conditionalFormatting>
  <conditionalFormatting sqref="L70">
    <cfRule type="expression" dxfId="984" priority="485">
      <formula>L70="bitte auswählen"</formula>
    </cfRule>
  </conditionalFormatting>
  <conditionalFormatting sqref="K70:K71">
    <cfRule type="expression" dxfId="983" priority="484">
      <formula>LEFT(K70,3)="Bsp"</formula>
    </cfRule>
  </conditionalFormatting>
  <conditionalFormatting sqref="L70">
    <cfRule type="expression" dxfId="982" priority="483">
      <formula>$L$10="bitte auswählen"</formula>
    </cfRule>
  </conditionalFormatting>
  <conditionalFormatting sqref="L70">
    <cfRule type="expression" dxfId="981" priority="482">
      <formula>L70="bitte auswählen"</formula>
    </cfRule>
  </conditionalFormatting>
  <conditionalFormatting sqref="K70:K71">
    <cfRule type="expression" dxfId="980" priority="481">
      <formula>LEFT(K70,3)="Bsp"</formula>
    </cfRule>
  </conditionalFormatting>
  <conditionalFormatting sqref="L70">
    <cfRule type="expression" dxfId="979" priority="480">
      <formula>$L$10="bitte auswählen"</formula>
    </cfRule>
  </conditionalFormatting>
  <conditionalFormatting sqref="L70">
    <cfRule type="expression" dxfId="978" priority="479">
      <formula>L70="bitte auswählen"</formula>
    </cfRule>
  </conditionalFormatting>
  <conditionalFormatting sqref="L71">
    <cfRule type="expression" dxfId="977" priority="478">
      <formula>L71="bitte auswählen"</formula>
    </cfRule>
  </conditionalFormatting>
  <conditionalFormatting sqref="L70">
    <cfRule type="expression" dxfId="976" priority="477">
      <formula>L70="bitte auswählen"</formula>
    </cfRule>
  </conditionalFormatting>
  <conditionalFormatting sqref="K70:K71">
    <cfRule type="expression" dxfId="975" priority="476">
      <formula>LEFT(K70,3)="Bsp"</formula>
    </cfRule>
  </conditionalFormatting>
  <conditionalFormatting sqref="L70">
    <cfRule type="expression" dxfId="974" priority="475">
      <formula>$L$10="bitte auswählen"</formula>
    </cfRule>
  </conditionalFormatting>
  <conditionalFormatting sqref="L70">
    <cfRule type="expression" dxfId="973" priority="474">
      <formula>L70="bitte auswählen"</formula>
    </cfRule>
  </conditionalFormatting>
  <conditionalFormatting sqref="K70:K71">
    <cfRule type="expression" dxfId="972" priority="473">
      <formula>LEFT(K70,3)="Bsp"</formula>
    </cfRule>
  </conditionalFormatting>
  <conditionalFormatting sqref="L70">
    <cfRule type="expression" dxfId="971" priority="472">
      <formula>$L$10="bitte auswählen"</formula>
    </cfRule>
  </conditionalFormatting>
  <conditionalFormatting sqref="L70">
    <cfRule type="expression" dxfId="970" priority="471">
      <formula>L70="bitte auswählen"</formula>
    </cfRule>
  </conditionalFormatting>
  <conditionalFormatting sqref="L71">
    <cfRule type="expression" dxfId="969" priority="470">
      <formula>L71="bitte auswählen"</formula>
    </cfRule>
  </conditionalFormatting>
  <conditionalFormatting sqref="L70">
    <cfRule type="expression" dxfId="968" priority="469">
      <formula>L70="bitte auswählen"</formula>
    </cfRule>
  </conditionalFormatting>
  <conditionalFormatting sqref="K70:K71">
    <cfRule type="expression" dxfId="967" priority="468">
      <formula>LEFT(K70,3)="Bsp"</formula>
    </cfRule>
  </conditionalFormatting>
  <conditionalFormatting sqref="L70">
    <cfRule type="expression" dxfId="966" priority="467">
      <formula>$L$10="bitte auswählen"</formula>
    </cfRule>
  </conditionalFormatting>
  <conditionalFormatting sqref="L70">
    <cfRule type="expression" dxfId="965" priority="466">
      <formula>L70="bitte auswählen"</formula>
    </cfRule>
  </conditionalFormatting>
  <conditionalFormatting sqref="K70:K71">
    <cfRule type="expression" dxfId="964" priority="465">
      <formula>LEFT(K70,3)="Bsp"</formula>
    </cfRule>
  </conditionalFormatting>
  <conditionalFormatting sqref="L70">
    <cfRule type="expression" dxfId="963" priority="464">
      <formula>$L$10="bitte auswählen"</formula>
    </cfRule>
  </conditionalFormatting>
  <conditionalFormatting sqref="L70">
    <cfRule type="expression" dxfId="962" priority="463">
      <formula>L70="bitte auswählen"</formula>
    </cfRule>
  </conditionalFormatting>
  <conditionalFormatting sqref="L71">
    <cfRule type="expression" dxfId="961" priority="462">
      <formula>L71="bitte auswählen"</formula>
    </cfRule>
  </conditionalFormatting>
  <conditionalFormatting sqref="I72:J73">
    <cfRule type="expression" dxfId="960" priority="460">
      <formula>LEFT(I72,3)="Bsp"</formula>
    </cfRule>
  </conditionalFormatting>
  <conditionalFormatting sqref="K72:K73">
    <cfRule type="expression" dxfId="959" priority="459">
      <formula>LEFT(K72,3)="Bsp"</formula>
    </cfRule>
  </conditionalFormatting>
  <conditionalFormatting sqref="L72">
    <cfRule type="expression" dxfId="958" priority="458">
      <formula>L72="bitte auswählen"</formula>
    </cfRule>
  </conditionalFormatting>
  <conditionalFormatting sqref="K72:K73">
    <cfRule type="expression" dxfId="957" priority="457">
      <formula>LEFT(K72,3)="Bsp"</formula>
    </cfRule>
  </conditionalFormatting>
  <conditionalFormatting sqref="L72">
    <cfRule type="expression" dxfId="956" priority="456">
      <formula>$L$10="bitte auswählen"</formula>
    </cfRule>
  </conditionalFormatting>
  <conditionalFormatting sqref="L72">
    <cfRule type="expression" dxfId="955" priority="455">
      <formula>L72="bitte auswählen"</formula>
    </cfRule>
  </conditionalFormatting>
  <conditionalFormatting sqref="K72:K73">
    <cfRule type="expression" dxfId="954" priority="454">
      <formula>LEFT(K72,3)="Bsp"</formula>
    </cfRule>
  </conditionalFormatting>
  <conditionalFormatting sqref="L72">
    <cfRule type="expression" dxfId="953" priority="453">
      <formula>$L$10="bitte auswählen"</formula>
    </cfRule>
  </conditionalFormatting>
  <conditionalFormatting sqref="L72">
    <cfRule type="expression" dxfId="952" priority="452">
      <formula>L72="bitte auswählen"</formula>
    </cfRule>
  </conditionalFormatting>
  <conditionalFormatting sqref="L73">
    <cfRule type="expression" dxfId="951" priority="451">
      <formula>L73="bitte auswählen"</formula>
    </cfRule>
  </conditionalFormatting>
  <conditionalFormatting sqref="L72">
    <cfRule type="expression" dxfId="950" priority="450">
      <formula>L72="bitte auswählen"</formula>
    </cfRule>
  </conditionalFormatting>
  <conditionalFormatting sqref="K72:K73">
    <cfRule type="expression" dxfId="949" priority="449">
      <formula>LEFT(K72,3)="Bsp"</formula>
    </cfRule>
  </conditionalFormatting>
  <conditionalFormatting sqref="L72">
    <cfRule type="expression" dxfId="948" priority="448">
      <formula>$L$10="bitte auswählen"</formula>
    </cfRule>
  </conditionalFormatting>
  <conditionalFormatting sqref="L72">
    <cfRule type="expression" dxfId="947" priority="447">
      <formula>L72="bitte auswählen"</formula>
    </cfRule>
  </conditionalFormatting>
  <conditionalFormatting sqref="K72:K73">
    <cfRule type="expression" dxfId="946" priority="446">
      <formula>LEFT(K72,3)="Bsp"</formula>
    </cfRule>
  </conditionalFormatting>
  <conditionalFormatting sqref="L72">
    <cfRule type="expression" dxfId="945" priority="445">
      <formula>$L$10="bitte auswählen"</formula>
    </cfRule>
  </conditionalFormatting>
  <conditionalFormatting sqref="L72">
    <cfRule type="expression" dxfId="944" priority="444">
      <formula>L72="bitte auswählen"</formula>
    </cfRule>
  </conditionalFormatting>
  <conditionalFormatting sqref="L73">
    <cfRule type="expression" dxfId="943" priority="443">
      <formula>L73="bitte auswählen"</formula>
    </cfRule>
  </conditionalFormatting>
  <conditionalFormatting sqref="L72">
    <cfRule type="expression" dxfId="942" priority="442">
      <formula>L72="bitte auswählen"</formula>
    </cfRule>
  </conditionalFormatting>
  <conditionalFormatting sqref="K72:K73">
    <cfRule type="expression" dxfId="941" priority="441">
      <formula>LEFT(K72,3)="Bsp"</formula>
    </cfRule>
  </conditionalFormatting>
  <conditionalFormatting sqref="L72">
    <cfRule type="expression" dxfId="940" priority="440">
      <formula>$L$10="bitte auswählen"</formula>
    </cfRule>
  </conditionalFormatting>
  <conditionalFormatting sqref="L72">
    <cfRule type="expression" dxfId="939" priority="439">
      <formula>L72="bitte auswählen"</formula>
    </cfRule>
  </conditionalFormatting>
  <conditionalFormatting sqref="K72:K73">
    <cfRule type="expression" dxfId="938" priority="438">
      <formula>LEFT(K72,3)="Bsp"</formula>
    </cfRule>
  </conditionalFormatting>
  <conditionalFormatting sqref="L72">
    <cfRule type="expression" dxfId="937" priority="437">
      <formula>$L$10="bitte auswählen"</formula>
    </cfRule>
  </conditionalFormatting>
  <conditionalFormatting sqref="L72">
    <cfRule type="expression" dxfId="936" priority="436">
      <formula>L72="bitte auswählen"</formula>
    </cfRule>
  </conditionalFormatting>
  <conditionalFormatting sqref="L73">
    <cfRule type="expression" dxfId="935" priority="435">
      <formula>L73="bitte auswählen"</formula>
    </cfRule>
  </conditionalFormatting>
  <conditionalFormatting sqref="I74:J75">
    <cfRule type="expression" dxfId="934" priority="433">
      <formula>LEFT(I74,3)="Bsp"</formula>
    </cfRule>
  </conditionalFormatting>
  <conditionalFormatting sqref="K74:K75">
    <cfRule type="expression" dxfId="933" priority="432">
      <formula>LEFT(K74,3)="Bsp"</formula>
    </cfRule>
  </conditionalFormatting>
  <conditionalFormatting sqref="L74">
    <cfRule type="expression" dxfId="932" priority="431">
      <formula>L74="bitte auswählen"</formula>
    </cfRule>
  </conditionalFormatting>
  <conditionalFormatting sqref="K74:K75">
    <cfRule type="expression" dxfId="931" priority="430">
      <formula>LEFT(K74,3)="Bsp"</formula>
    </cfRule>
  </conditionalFormatting>
  <conditionalFormatting sqref="L74">
    <cfRule type="expression" dxfId="930" priority="429">
      <formula>$L$10="bitte auswählen"</formula>
    </cfRule>
  </conditionalFormatting>
  <conditionalFormatting sqref="L74">
    <cfRule type="expression" dxfId="929" priority="428">
      <formula>L74="bitte auswählen"</formula>
    </cfRule>
  </conditionalFormatting>
  <conditionalFormatting sqref="K74:K75">
    <cfRule type="expression" dxfId="928" priority="427">
      <formula>LEFT(K74,3)="Bsp"</formula>
    </cfRule>
  </conditionalFormatting>
  <conditionalFormatting sqref="L74">
    <cfRule type="expression" dxfId="927" priority="426">
      <formula>$L$10="bitte auswählen"</formula>
    </cfRule>
  </conditionalFormatting>
  <conditionalFormatting sqref="L74">
    <cfRule type="expression" dxfId="926" priority="425">
      <formula>L74="bitte auswählen"</formula>
    </cfRule>
  </conditionalFormatting>
  <conditionalFormatting sqref="L75">
    <cfRule type="expression" dxfId="925" priority="424">
      <formula>L75="bitte auswählen"</formula>
    </cfRule>
  </conditionalFormatting>
  <conditionalFormatting sqref="L74">
    <cfRule type="expression" dxfId="924" priority="423">
      <formula>L74="bitte auswählen"</formula>
    </cfRule>
  </conditionalFormatting>
  <conditionalFormatting sqref="K74:K75">
    <cfRule type="expression" dxfId="923" priority="422">
      <formula>LEFT(K74,3)="Bsp"</formula>
    </cfRule>
  </conditionalFormatting>
  <conditionalFormatting sqref="L74">
    <cfRule type="expression" dxfId="922" priority="421">
      <formula>$L$10="bitte auswählen"</formula>
    </cfRule>
  </conditionalFormatting>
  <conditionalFormatting sqref="L74">
    <cfRule type="expression" dxfId="921" priority="420">
      <formula>L74="bitte auswählen"</formula>
    </cfRule>
  </conditionalFormatting>
  <conditionalFormatting sqref="K74:K75">
    <cfRule type="expression" dxfId="920" priority="419">
      <formula>LEFT(K74,3)="Bsp"</formula>
    </cfRule>
  </conditionalFormatting>
  <conditionalFormatting sqref="L74">
    <cfRule type="expression" dxfId="919" priority="418">
      <formula>$L$10="bitte auswählen"</formula>
    </cfRule>
  </conditionalFormatting>
  <conditionalFormatting sqref="L74">
    <cfRule type="expression" dxfId="918" priority="417">
      <formula>L74="bitte auswählen"</formula>
    </cfRule>
  </conditionalFormatting>
  <conditionalFormatting sqref="L75">
    <cfRule type="expression" dxfId="917" priority="416">
      <formula>L75="bitte auswählen"</formula>
    </cfRule>
  </conditionalFormatting>
  <conditionalFormatting sqref="L74">
    <cfRule type="expression" dxfId="916" priority="415">
      <formula>L74="bitte auswählen"</formula>
    </cfRule>
  </conditionalFormatting>
  <conditionalFormatting sqref="K74:K75">
    <cfRule type="expression" dxfId="915" priority="414">
      <formula>LEFT(K74,3)="Bsp"</formula>
    </cfRule>
  </conditionalFormatting>
  <conditionalFormatting sqref="L74">
    <cfRule type="expression" dxfId="914" priority="413">
      <formula>$L$10="bitte auswählen"</formula>
    </cfRule>
  </conditionalFormatting>
  <conditionalFormatting sqref="L74">
    <cfRule type="expression" dxfId="913" priority="412">
      <formula>L74="bitte auswählen"</formula>
    </cfRule>
  </conditionalFormatting>
  <conditionalFormatting sqref="K74:K75">
    <cfRule type="expression" dxfId="912" priority="411">
      <formula>LEFT(K74,3)="Bsp"</formula>
    </cfRule>
  </conditionalFormatting>
  <conditionalFormatting sqref="L74">
    <cfRule type="expression" dxfId="911" priority="410">
      <formula>$L$10="bitte auswählen"</formula>
    </cfRule>
  </conditionalFormatting>
  <conditionalFormatting sqref="L74">
    <cfRule type="expression" dxfId="910" priority="409">
      <formula>L74="bitte auswählen"</formula>
    </cfRule>
  </conditionalFormatting>
  <conditionalFormatting sqref="L75">
    <cfRule type="expression" dxfId="909" priority="408">
      <formula>L75="bitte auswählen"</formula>
    </cfRule>
  </conditionalFormatting>
  <conditionalFormatting sqref="I76:J77">
    <cfRule type="expression" dxfId="908" priority="406">
      <formula>LEFT(I76,3)="Bsp"</formula>
    </cfRule>
  </conditionalFormatting>
  <conditionalFormatting sqref="K76:K77">
    <cfRule type="expression" dxfId="907" priority="405">
      <formula>LEFT(K76,3)="Bsp"</formula>
    </cfRule>
  </conditionalFormatting>
  <conditionalFormatting sqref="L76">
    <cfRule type="expression" dxfId="906" priority="404">
      <formula>L76="bitte auswählen"</formula>
    </cfRule>
  </conditionalFormatting>
  <conditionalFormatting sqref="K76:K77">
    <cfRule type="expression" dxfId="905" priority="403">
      <formula>LEFT(K76,3)="Bsp"</formula>
    </cfRule>
  </conditionalFormatting>
  <conditionalFormatting sqref="L76">
    <cfRule type="expression" dxfId="904" priority="402">
      <formula>$L$10="bitte auswählen"</formula>
    </cfRule>
  </conditionalFormatting>
  <conditionalFormatting sqref="L76">
    <cfRule type="expression" dxfId="903" priority="401">
      <formula>L76="bitte auswählen"</formula>
    </cfRule>
  </conditionalFormatting>
  <conditionalFormatting sqref="K76:K77">
    <cfRule type="expression" dxfId="902" priority="400">
      <formula>LEFT(K76,3)="Bsp"</formula>
    </cfRule>
  </conditionalFormatting>
  <conditionalFormatting sqref="L76">
    <cfRule type="expression" dxfId="901" priority="399">
      <formula>$L$10="bitte auswählen"</formula>
    </cfRule>
  </conditionalFormatting>
  <conditionalFormatting sqref="L76">
    <cfRule type="expression" dxfId="900" priority="398">
      <formula>L76="bitte auswählen"</formula>
    </cfRule>
  </conditionalFormatting>
  <conditionalFormatting sqref="L77">
    <cfRule type="expression" dxfId="899" priority="397">
      <formula>L77="bitte auswählen"</formula>
    </cfRule>
  </conditionalFormatting>
  <conditionalFormatting sqref="L76">
    <cfRule type="expression" dxfId="898" priority="396">
      <formula>L76="bitte auswählen"</formula>
    </cfRule>
  </conditionalFormatting>
  <conditionalFormatting sqref="K76:K77">
    <cfRule type="expression" dxfId="897" priority="395">
      <formula>LEFT(K76,3)="Bsp"</formula>
    </cfRule>
  </conditionalFormatting>
  <conditionalFormatting sqref="L76">
    <cfRule type="expression" dxfId="896" priority="394">
      <formula>$L$10="bitte auswählen"</formula>
    </cfRule>
  </conditionalFormatting>
  <conditionalFormatting sqref="L76">
    <cfRule type="expression" dxfId="895" priority="393">
      <formula>L76="bitte auswählen"</formula>
    </cfRule>
  </conditionalFormatting>
  <conditionalFormatting sqref="K76:K77">
    <cfRule type="expression" dxfId="894" priority="392">
      <formula>LEFT(K76,3)="Bsp"</formula>
    </cfRule>
  </conditionalFormatting>
  <conditionalFormatting sqref="L76">
    <cfRule type="expression" dxfId="893" priority="391">
      <formula>$L$10="bitte auswählen"</formula>
    </cfRule>
  </conditionalFormatting>
  <conditionalFormatting sqref="L76">
    <cfRule type="expression" dxfId="892" priority="390">
      <formula>L76="bitte auswählen"</formula>
    </cfRule>
  </conditionalFormatting>
  <conditionalFormatting sqref="L77">
    <cfRule type="expression" dxfId="891" priority="389">
      <formula>L77="bitte auswählen"</formula>
    </cfRule>
  </conditionalFormatting>
  <conditionalFormatting sqref="L76">
    <cfRule type="expression" dxfId="890" priority="388">
      <formula>L76="bitte auswählen"</formula>
    </cfRule>
  </conditionalFormatting>
  <conditionalFormatting sqref="K76:K77">
    <cfRule type="expression" dxfId="889" priority="387">
      <formula>LEFT(K76,3)="Bsp"</formula>
    </cfRule>
  </conditionalFormatting>
  <conditionalFormatting sqref="L76">
    <cfRule type="expression" dxfId="888" priority="386">
      <formula>$L$10="bitte auswählen"</formula>
    </cfRule>
  </conditionalFormatting>
  <conditionalFormatting sqref="L76">
    <cfRule type="expression" dxfId="887" priority="385">
      <formula>L76="bitte auswählen"</formula>
    </cfRule>
  </conditionalFormatting>
  <conditionalFormatting sqref="K76:K77">
    <cfRule type="expression" dxfId="886" priority="384">
      <formula>LEFT(K76,3)="Bsp"</formula>
    </cfRule>
  </conditionalFormatting>
  <conditionalFormatting sqref="L76">
    <cfRule type="expression" dxfId="885" priority="383">
      <formula>$L$10="bitte auswählen"</formula>
    </cfRule>
  </conditionalFormatting>
  <conditionalFormatting sqref="L76">
    <cfRule type="expression" dxfId="884" priority="382">
      <formula>L76="bitte auswählen"</formula>
    </cfRule>
  </conditionalFormatting>
  <conditionalFormatting sqref="L77">
    <cfRule type="expression" dxfId="883" priority="381">
      <formula>L77="bitte auswählen"</formula>
    </cfRule>
  </conditionalFormatting>
  <conditionalFormatting sqref="I78:J79">
    <cfRule type="expression" dxfId="882" priority="379">
      <formula>LEFT(I78,3)="Bsp"</formula>
    </cfRule>
  </conditionalFormatting>
  <conditionalFormatting sqref="K78:K79">
    <cfRule type="expression" dxfId="881" priority="378">
      <formula>LEFT(K78,3)="Bsp"</formula>
    </cfRule>
  </conditionalFormatting>
  <conditionalFormatting sqref="L78">
    <cfRule type="expression" dxfId="880" priority="377">
      <formula>L78="bitte auswählen"</formula>
    </cfRule>
  </conditionalFormatting>
  <conditionalFormatting sqref="K78:K79">
    <cfRule type="expression" dxfId="879" priority="376">
      <formula>LEFT(K78,3)="Bsp"</formula>
    </cfRule>
  </conditionalFormatting>
  <conditionalFormatting sqref="L78">
    <cfRule type="expression" dxfId="878" priority="375">
      <formula>$L$10="bitte auswählen"</formula>
    </cfRule>
  </conditionalFormatting>
  <conditionalFormatting sqref="L78">
    <cfRule type="expression" dxfId="877" priority="374">
      <formula>L78="bitte auswählen"</formula>
    </cfRule>
  </conditionalFormatting>
  <conditionalFormatting sqref="K78:K79">
    <cfRule type="expression" dxfId="876" priority="373">
      <formula>LEFT(K78,3)="Bsp"</formula>
    </cfRule>
  </conditionalFormatting>
  <conditionalFormatting sqref="L78">
    <cfRule type="expression" dxfId="875" priority="372">
      <formula>$L$10="bitte auswählen"</formula>
    </cfRule>
  </conditionalFormatting>
  <conditionalFormatting sqref="L78">
    <cfRule type="expression" dxfId="874" priority="371">
      <formula>L78="bitte auswählen"</formula>
    </cfRule>
  </conditionalFormatting>
  <conditionalFormatting sqref="L79">
    <cfRule type="expression" dxfId="873" priority="370">
      <formula>L79="bitte auswählen"</formula>
    </cfRule>
  </conditionalFormatting>
  <conditionalFormatting sqref="L78">
    <cfRule type="expression" dxfId="872" priority="369">
      <formula>L78="bitte auswählen"</formula>
    </cfRule>
  </conditionalFormatting>
  <conditionalFormatting sqref="K78:K79">
    <cfRule type="expression" dxfId="871" priority="368">
      <formula>LEFT(K78,3)="Bsp"</formula>
    </cfRule>
  </conditionalFormatting>
  <conditionalFormatting sqref="L78">
    <cfRule type="expression" dxfId="870" priority="367">
      <formula>$L$10="bitte auswählen"</formula>
    </cfRule>
  </conditionalFormatting>
  <conditionalFormatting sqref="L78">
    <cfRule type="expression" dxfId="869" priority="366">
      <formula>L78="bitte auswählen"</formula>
    </cfRule>
  </conditionalFormatting>
  <conditionalFormatting sqref="K78:K79">
    <cfRule type="expression" dxfId="868" priority="365">
      <formula>LEFT(K78,3)="Bsp"</formula>
    </cfRule>
  </conditionalFormatting>
  <conditionalFormatting sqref="L78">
    <cfRule type="expression" dxfId="867" priority="364">
      <formula>$L$10="bitte auswählen"</formula>
    </cfRule>
  </conditionalFormatting>
  <conditionalFormatting sqref="L78">
    <cfRule type="expression" dxfId="866" priority="363">
      <formula>L78="bitte auswählen"</formula>
    </cfRule>
  </conditionalFormatting>
  <conditionalFormatting sqref="L79">
    <cfRule type="expression" dxfId="865" priority="362">
      <formula>L79="bitte auswählen"</formula>
    </cfRule>
  </conditionalFormatting>
  <conditionalFormatting sqref="L78">
    <cfRule type="expression" dxfId="864" priority="361">
      <formula>L78="bitte auswählen"</formula>
    </cfRule>
  </conditionalFormatting>
  <conditionalFormatting sqref="K78:K79">
    <cfRule type="expression" dxfId="863" priority="360">
      <formula>LEFT(K78,3)="Bsp"</formula>
    </cfRule>
  </conditionalFormatting>
  <conditionalFormatting sqref="L78">
    <cfRule type="expression" dxfId="862" priority="359">
      <formula>$L$10="bitte auswählen"</formula>
    </cfRule>
  </conditionalFormatting>
  <conditionalFormatting sqref="L78">
    <cfRule type="expression" dxfId="861" priority="358">
      <formula>L78="bitte auswählen"</formula>
    </cfRule>
  </conditionalFormatting>
  <conditionalFormatting sqref="K78:K79">
    <cfRule type="expression" dxfId="860" priority="357">
      <formula>LEFT(K78,3)="Bsp"</formula>
    </cfRule>
  </conditionalFormatting>
  <conditionalFormatting sqref="L78">
    <cfRule type="expression" dxfId="859" priority="356">
      <formula>$L$10="bitte auswählen"</formula>
    </cfRule>
  </conditionalFormatting>
  <conditionalFormatting sqref="L78">
    <cfRule type="expression" dxfId="858" priority="355">
      <formula>L78="bitte auswählen"</formula>
    </cfRule>
  </conditionalFormatting>
  <conditionalFormatting sqref="L79">
    <cfRule type="expression" dxfId="857" priority="354">
      <formula>L79="bitte auswählen"</formula>
    </cfRule>
  </conditionalFormatting>
  <conditionalFormatting sqref="I87:J88">
    <cfRule type="expression" dxfId="856" priority="351">
      <formula>LEFT(I87,3)="Bsp"</formula>
    </cfRule>
  </conditionalFormatting>
  <conditionalFormatting sqref="K87:K88">
    <cfRule type="expression" dxfId="855" priority="350">
      <formula>LEFT(K87,3)="Bsp"</formula>
    </cfRule>
  </conditionalFormatting>
  <conditionalFormatting sqref="L87">
    <cfRule type="expression" dxfId="854" priority="349">
      <formula>L87="bitte auswählen"</formula>
    </cfRule>
  </conditionalFormatting>
  <conditionalFormatting sqref="K87:K88">
    <cfRule type="expression" dxfId="853" priority="348">
      <formula>LEFT(K87,3)="Bsp"</formula>
    </cfRule>
  </conditionalFormatting>
  <conditionalFormatting sqref="L87">
    <cfRule type="expression" dxfId="852" priority="347">
      <formula>L87="bitte auswählen"</formula>
    </cfRule>
  </conditionalFormatting>
  <conditionalFormatting sqref="K87:K88">
    <cfRule type="expression" dxfId="851" priority="346">
      <formula>LEFT(K87,3)="Bsp"</formula>
    </cfRule>
  </conditionalFormatting>
  <conditionalFormatting sqref="L87">
    <cfRule type="expression" dxfId="850" priority="345">
      <formula>$L$10="bitte auswählen"</formula>
    </cfRule>
  </conditionalFormatting>
  <conditionalFormatting sqref="L87">
    <cfRule type="expression" dxfId="849" priority="344">
      <formula>L87="bitte auswählen"</formula>
    </cfRule>
  </conditionalFormatting>
  <conditionalFormatting sqref="K87:K88">
    <cfRule type="expression" dxfId="848" priority="343">
      <formula>LEFT(K87,3)="Bsp"</formula>
    </cfRule>
  </conditionalFormatting>
  <conditionalFormatting sqref="L87">
    <cfRule type="expression" dxfId="847" priority="342">
      <formula>$L$10="bitte auswählen"</formula>
    </cfRule>
  </conditionalFormatting>
  <conditionalFormatting sqref="L87">
    <cfRule type="expression" dxfId="846" priority="341">
      <formula>L87="bitte auswählen"</formula>
    </cfRule>
  </conditionalFormatting>
  <conditionalFormatting sqref="L88">
    <cfRule type="expression" dxfId="845" priority="340">
      <formula>L88="bitte auswählen"</formula>
    </cfRule>
  </conditionalFormatting>
  <conditionalFormatting sqref="I87:J88">
    <cfRule type="expression" dxfId="844" priority="339">
      <formula>LEFT(I87,3)="Bsp"</formula>
    </cfRule>
  </conditionalFormatting>
  <conditionalFormatting sqref="K87:K88">
    <cfRule type="expression" dxfId="843" priority="338">
      <formula>LEFT(K87,3)="Bsp"</formula>
    </cfRule>
  </conditionalFormatting>
  <conditionalFormatting sqref="L87">
    <cfRule type="expression" dxfId="842" priority="337">
      <formula>L87="bitte auswählen"</formula>
    </cfRule>
  </conditionalFormatting>
  <conditionalFormatting sqref="K87:K88">
    <cfRule type="expression" dxfId="841" priority="336">
      <formula>LEFT(K87,3)="Bsp"</formula>
    </cfRule>
  </conditionalFormatting>
  <conditionalFormatting sqref="L87">
    <cfRule type="expression" dxfId="840" priority="335">
      <formula>$L$10="bitte auswählen"</formula>
    </cfRule>
  </conditionalFormatting>
  <conditionalFormatting sqref="L87">
    <cfRule type="expression" dxfId="839" priority="334">
      <formula>L87="bitte auswählen"</formula>
    </cfRule>
  </conditionalFormatting>
  <conditionalFormatting sqref="K87:K88">
    <cfRule type="expression" dxfId="838" priority="333">
      <formula>LEFT(K87,3)="Bsp"</formula>
    </cfRule>
  </conditionalFormatting>
  <conditionalFormatting sqref="L87">
    <cfRule type="expression" dxfId="837" priority="332">
      <formula>$L$10="bitte auswählen"</formula>
    </cfRule>
  </conditionalFormatting>
  <conditionalFormatting sqref="L87">
    <cfRule type="expression" dxfId="836" priority="331">
      <formula>L87="bitte auswählen"</formula>
    </cfRule>
  </conditionalFormatting>
  <conditionalFormatting sqref="L88">
    <cfRule type="expression" dxfId="835" priority="330">
      <formula>L88="bitte auswählen"</formula>
    </cfRule>
  </conditionalFormatting>
  <conditionalFormatting sqref="L87">
    <cfRule type="expression" dxfId="834" priority="329">
      <formula>L87="bitte auswählen"</formula>
    </cfRule>
  </conditionalFormatting>
  <conditionalFormatting sqref="K87:K88">
    <cfRule type="expression" dxfId="833" priority="328">
      <formula>LEFT(K87,3)="Bsp"</formula>
    </cfRule>
  </conditionalFormatting>
  <conditionalFormatting sqref="L87">
    <cfRule type="expression" dxfId="832" priority="327">
      <formula>$L$10="bitte auswählen"</formula>
    </cfRule>
  </conditionalFormatting>
  <conditionalFormatting sqref="L87">
    <cfRule type="expression" dxfId="831" priority="326">
      <formula>L87="bitte auswählen"</formula>
    </cfRule>
  </conditionalFormatting>
  <conditionalFormatting sqref="K87:K88">
    <cfRule type="expression" dxfId="830" priority="325">
      <formula>LEFT(K87,3)="Bsp"</formula>
    </cfRule>
  </conditionalFormatting>
  <conditionalFormatting sqref="L87">
    <cfRule type="expression" dxfId="829" priority="324">
      <formula>$L$10="bitte auswählen"</formula>
    </cfRule>
  </conditionalFormatting>
  <conditionalFormatting sqref="L87">
    <cfRule type="expression" dxfId="828" priority="323">
      <formula>L87="bitte auswählen"</formula>
    </cfRule>
  </conditionalFormatting>
  <conditionalFormatting sqref="L88">
    <cfRule type="expression" dxfId="827" priority="322">
      <formula>L88="bitte auswählen"</formula>
    </cfRule>
  </conditionalFormatting>
  <conditionalFormatting sqref="L87">
    <cfRule type="expression" dxfId="826" priority="321">
      <formula>L87="bitte auswählen"</formula>
    </cfRule>
  </conditionalFormatting>
  <conditionalFormatting sqref="K87:K88">
    <cfRule type="expression" dxfId="825" priority="320">
      <formula>LEFT(K87,3)="Bsp"</formula>
    </cfRule>
  </conditionalFormatting>
  <conditionalFormatting sqref="L87">
    <cfRule type="expression" dxfId="824" priority="319">
      <formula>$L$10="bitte auswählen"</formula>
    </cfRule>
  </conditionalFormatting>
  <conditionalFormatting sqref="L87">
    <cfRule type="expression" dxfId="823" priority="318">
      <formula>L87="bitte auswählen"</formula>
    </cfRule>
  </conditionalFormatting>
  <conditionalFormatting sqref="K87:K88">
    <cfRule type="expression" dxfId="822" priority="317">
      <formula>LEFT(K87,3)="Bsp"</formula>
    </cfRule>
  </conditionalFormatting>
  <conditionalFormatting sqref="L87">
    <cfRule type="expression" dxfId="821" priority="316">
      <formula>$L$10="bitte auswählen"</formula>
    </cfRule>
  </conditionalFormatting>
  <conditionalFormatting sqref="L87">
    <cfRule type="expression" dxfId="820" priority="315">
      <formula>L87="bitte auswählen"</formula>
    </cfRule>
  </conditionalFormatting>
  <conditionalFormatting sqref="L88">
    <cfRule type="expression" dxfId="819" priority="314">
      <formula>L88="bitte auswählen"</formula>
    </cfRule>
  </conditionalFormatting>
  <conditionalFormatting sqref="I89:J90">
    <cfRule type="expression" dxfId="818" priority="312">
      <formula>LEFT(I89,3)="Bsp"</formula>
    </cfRule>
  </conditionalFormatting>
  <conditionalFormatting sqref="K89:K90">
    <cfRule type="expression" dxfId="817" priority="311">
      <formula>LEFT(K89,3)="Bsp"</formula>
    </cfRule>
  </conditionalFormatting>
  <conditionalFormatting sqref="L89">
    <cfRule type="expression" dxfId="816" priority="310">
      <formula>L89="bitte auswählen"</formula>
    </cfRule>
  </conditionalFormatting>
  <conditionalFormatting sqref="K89:K90">
    <cfRule type="expression" dxfId="815" priority="309">
      <formula>LEFT(K89,3)="Bsp"</formula>
    </cfRule>
  </conditionalFormatting>
  <conditionalFormatting sqref="L89">
    <cfRule type="expression" dxfId="814" priority="308">
      <formula>L89="bitte auswählen"</formula>
    </cfRule>
  </conditionalFormatting>
  <conditionalFormatting sqref="K89:K90">
    <cfRule type="expression" dxfId="813" priority="307">
      <formula>LEFT(K89,3)="Bsp"</formula>
    </cfRule>
  </conditionalFormatting>
  <conditionalFormatting sqref="L89">
    <cfRule type="expression" dxfId="812" priority="306">
      <formula>$L$10="bitte auswählen"</formula>
    </cfRule>
  </conditionalFormatting>
  <conditionalFormatting sqref="L89">
    <cfRule type="expression" dxfId="811" priority="305">
      <formula>L89="bitte auswählen"</formula>
    </cfRule>
  </conditionalFormatting>
  <conditionalFormatting sqref="K89:K90">
    <cfRule type="expression" dxfId="810" priority="304">
      <formula>LEFT(K89,3)="Bsp"</formula>
    </cfRule>
  </conditionalFormatting>
  <conditionalFormatting sqref="L89">
    <cfRule type="expression" dxfId="809" priority="303">
      <formula>$L$10="bitte auswählen"</formula>
    </cfRule>
  </conditionalFormatting>
  <conditionalFormatting sqref="L89">
    <cfRule type="expression" dxfId="808" priority="302">
      <formula>L89="bitte auswählen"</formula>
    </cfRule>
  </conditionalFormatting>
  <conditionalFormatting sqref="L90">
    <cfRule type="expression" dxfId="807" priority="301">
      <formula>L90="bitte auswählen"</formula>
    </cfRule>
  </conditionalFormatting>
  <conditionalFormatting sqref="I89:J90">
    <cfRule type="expression" dxfId="806" priority="300">
      <formula>LEFT(I89,3)="Bsp"</formula>
    </cfRule>
  </conditionalFormatting>
  <conditionalFormatting sqref="K89:K90">
    <cfRule type="expression" dxfId="805" priority="299">
      <formula>LEFT(K89,3)="Bsp"</formula>
    </cfRule>
  </conditionalFormatting>
  <conditionalFormatting sqref="L89">
    <cfRule type="expression" dxfId="804" priority="298">
      <formula>L89="bitte auswählen"</formula>
    </cfRule>
  </conditionalFormatting>
  <conditionalFormatting sqref="K89:K90">
    <cfRule type="expression" dxfId="803" priority="297">
      <formula>LEFT(K89,3)="Bsp"</formula>
    </cfRule>
  </conditionalFormatting>
  <conditionalFormatting sqref="L89">
    <cfRule type="expression" dxfId="802" priority="296">
      <formula>$L$10="bitte auswählen"</formula>
    </cfRule>
  </conditionalFormatting>
  <conditionalFormatting sqref="L89">
    <cfRule type="expression" dxfId="801" priority="295">
      <formula>L89="bitte auswählen"</formula>
    </cfRule>
  </conditionalFormatting>
  <conditionalFormatting sqref="K89:K90">
    <cfRule type="expression" dxfId="800" priority="294">
      <formula>LEFT(K89,3)="Bsp"</formula>
    </cfRule>
  </conditionalFormatting>
  <conditionalFormatting sqref="L89">
    <cfRule type="expression" dxfId="799" priority="293">
      <formula>$L$10="bitte auswählen"</formula>
    </cfRule>
  </conditionalFormatting>
  <conditionalFormatting sqref="L89">
    <cfRule type="expression" dxfId="798" priority="292">
      <formula>L89="bitte auswählen"</formula>
    </cfRule>
  </conditionalFormatting>
  <conditionalFormatting sqref="L90">
    <cfRule type="expression" dxfId="797" priority="291">
      <formula>L90="bitte auswählen"</formula>
    </cfRule>
  </conditionalFormatting>
  <conditionalFormatting sqref="L89">
    <cfRule type="expression" dxfId="796" priority="290">
      <formula>L89="bitte auswählen"</formula>
    </cfRule>
  </conditionalFormatting>
  <conditionalFormatting sqref="K89:K90">
    <cfRule type="expression" dxfId="795" priority="289">
      <formula>LEFT(K89,3)="Bsp"</formula>
    </cfRule>
  </conditionalFormatting>
  <conditionalFormatting sqref="L89">
    <cfRule type="expression" dxfId="794" priority="288">
      <formula>$L$10="bitte auswählen"</formula>
    </cfRule>
  </conditionalFormatting>
  <conditionalFormatting sqref="L89">
    <cfRule type="expression" dxfId="793" priority="287">
      <formula>L89="bitte auswählen"</formula>
    </cfRule>
  </conditionalFormatting>
  <conditionalFormatting sqref="K89:K90">
    <cfRule type="expression" dxfId="792" priority="286">
      <formula>LEFT(K89,3)="Bsp"</formula>
    </cfRule>
  </conditionalFormatting>
  <conditionalFormatting sqref="L89">
    <cfRule type="expression" dxfId="791" priority="285">
      <formula>$L$10="bitte auswählen"</formula>
    </cfRule>
  </conditionalFormatting>
  <conditionalFormatting sqref="L89">
    <cfRule type="expression" dxfId="790" priority="284">
      <formula>L89="bitte auswählen"</formula>
    </cfRule>
  </conditionalFormatting>
  <conditionalFormatting sqref="L90">
    <cfRule type="expression" dxfId="789" priority="283">
      <formula>L90="bitte auswählen"</formula>
    </cfRule>
  </conditionalFormatting>
  <conditionalFormatting sqref="L89">
    <cfRule type="expression" dxfId="788" priority="282">
      <formula>L89="bitte auswählen"</formula>
    </cfRule>
  </conditionalFormatting>
  <conditionalFormatting sqref="K89:K90">
    <cfRule type="expression" dxfId="787" priority="281">
      <formula>LEFT(K89,3)="Bsp"</formula>
    </cfRule>
  </conditionalFormatting>
  <conditionalFormatting sqref="L89">
    <cfRule type="expression" dxfId="786" priority="280">
      <formula>$L$10="bitte auswählen"</formula>
    </cfRule>
  </conditionalFormatting>
  <conditionalFormatting sqref="L89">
    <cfRule type="expression" dxfId="785" priority="279">
      <formula>L89="bitte auswählen"</formula>
    </cfRule>
  </conditionalFormatting>
  <conditionalFormatting sqref="K89:K90">
    <cfRule type="expression" dxfId="784" priority="278">
      <formula>LEFT(K89,3)="Bsp"</formula>
    </cfRule>
  </conditionalFormatting>
  <conditionalFormatting sqref="L89">
    <cfRule type="expression" dxfId="783" priority="277">
      <formula>$L$10="bitte auswählen"</formula>
    </cfRule>
  </conditionalFormatting>
  <conditionalFormatting sqref="L89">
    <cfRule type="expression" dxfId="782" priority="276">
      <formula>L89="bitte auswählen"</formula>
    </cfRule>
  </conditionalFormatting>
  <conditionalFormatting sqref="L90">
    <cfRule type="expression" dxfId="781" priority="275">
      <formula>L90="bitte auswählen"</formula>
    </cfRule>
  </conditionalFormatting>
  <conditionalFormatting sqref="I91:J92">
    <cfRule type="expression" dxfId="780" priority="273">
      <formula>LEFT(I91,3)="Bsp"</formula>
    </cfRule>
  </conditionalFormatting>
  <conditionalFormatting sqref="K91:K92">
    <cfRule type="expression" dxfId="779" priority="272">
      <formula>LEFT(K91,3)="Bsp"</formula>
    </cfRule>
  </conditionalFormatting>
  <conditionalFormatting sqref="L91">
    <cfRule type="expression" dxfId="778" priority="271">
      <formula>L91="bitte auswählen"</formula>
    </cfRule>
  </conditionalFormatting>
  <conditionalFormatting sqref="K91:K92">
    <cfRule type="expression" dxfId="777" priority="270">
      <formula>LEFT(K91,3)="Bsp"</formula>
    </cfRule>
  </conditionalFormatting>
  <conditionalFormatting sqref="L91">
    <cfRule type="expression" dxfId="776" priority="269">
      <formula>L91="bitte auswählen"</formula>
    </cfRule>
  </conditionalFormatting>
  <conditionalFormatting sqref="K91:K92">
    <cfRule type="expression" dxfId="775" priority="268">
      <formula>LEFT(K91,3)="Bsp"</formula>
    </cfRule>
  </conditionalFormatting>
  <conditionalFormatting sqref="L91">
    <cfRule type="expression" dxfId="774" priority="267">
      <formula>$L$10="bitte auswählen"</formula>
    </cfRule>
  </conditionalFormatting>
  <conditionalFormatting sqref="L91">
    <cfRule type="expression" dxfId="773" priority="266">
      <formula>L91="bitte auswählen"</formula>
    </cfRule>
  </conditionalFormatting>
  <conditionalFormatting sqref="K91:K92">
    <cfRule type="expression" dxfId="772" priority="265">
      <formula>LEFT(K91,3)="Bsp"</formula>
    </cfRule>
  </conditionalFormatting>
  <conditionalFormatting sqref="L91">
    <cfRule type="expression" dxfId="771" priority="264">
      <formula>$L$10="bitte auswählen"</formula>
    </cfRule>
  </conditionalFormatting>
  <conditionalFormatting sqref="L91">
    <cfRule type="expression" dxfId="770" priority="263">
      <formula>L91="bitte auswählen"</formula>
    </cfRule>
  </conditionalFormatting>
  <conditionalFormatting sqref="L92">
    <cfRule type="expression" dxfId="769" priority="262">
      <formula>L92="bitte auswählen"</formula>
    </cfRule>
  </conditionalFormatting>
  <conditionalFormatting sqref="I91:J92">
    <cfRule type="expression" dxfId="768" priority="261">
      <formula>LEFT(I91,3)="Bsp"</formula>
    </cfRule>
  </conditionalFormatting>
  <conditionalFormatting sqref="K91:K92">
    <cfRule type="expression" dxfId="767" priority="260">
      <formula>LEFT(K91,3)="Bsp"</formula>
    </cfRule>
  </conditionalFormatting>
  <conditionalFormatting sqref="L91">
    <cfRule type="expression" dxfId="766" priority="259">
      <formula>L91="bitte auswählen"</formula>
    </cfRule>
  </conditionalFormatting>
  <conditionalFormatting sqref="K91:K92">
    <cfRule type="expression" dxfId="765" priority="258">
      <formula>LEFT(K91,3)="Bsp"</formula>
    </cfRule>
  </conditionalFormatting>
  <conditionalFormatting sqref="L91">
    <cfRule type="expression" dxfId="764" priority="257">
      <formula>$L$10="bitte auswählen"</formula>
    </cfRule>
  </conditionalFormatting>
  <conditionalFormatting sqref="L91">
    <cfRule type="expression" dxfId="763" priority="256">
      <formula>L91="bitte auswählen"</formula>
    </cfRule>
  </conditionalFormatting>
  <conditionalFormatting sqref="K91:K92">
    <cfRule type="expression" dxfId="762" priority="255">
      <formula>LEFT(K91,3)="Bsp"</formula>
    </cfRule>
  </conditionalFormatting>
  <conditionalFormatting sqref="L91">
    <cfRule type="expression" dxfId="761" priority="254">
      <formula>$L$10="bitte auswählen"</formula>
    </cfRule>
  </conditionalFormatting>
  <conditionalFormatting sqref="L91">
    <cfRule type="expression" dxfId="760" priority="253">
      <formula>L91="bitte auswählen"</formula>
    </cfRule>
  </conditionalFormatting>
  <conditionalFormatting sqref="L92">
    <cfRule type="expression" dxfId="759" priority="252">
      <formula>L92="bitte auswählen"</formula>
    </cfRule>
  </conditionalFormatting>
  <conditionalFormatting sqref="L91">
    <cfRule type="expression" dxfId="758" priority="251">
      <formula>L91="bitte auswählen"</formula>
    </cfRule>
  </conditionalFormatting>
  <conditionalFormatting sqref="K91:K92">
    <cfRule type="expression" dxfId="757" priority="250">
      <formula>LEFT(K91,3)="Bsp"</formula>
    </cfRule>
  </conditionalFormatting>
  <conditionalFormatting sqref="L91">
    <cfRule type="expression" dxfId="756" priority="249">
      <formula>$L$10="bitte auswählen"</formula>
    </cfRule>
  </conditionalFormatting>
  <conditionalFormatting sqref="L91">
    <cfRule type="expression" dxfId="755" priority="248">
      <formula>L91="bitte auswählen"</formula>
    </cfRule>
  </conditionalFormatting>
  <conditionalFormatting sqref="K91:K92">
    <cfRule type="expression" dxfId="754" priority="247">
      <formula>LEFT(K91,3)="Bsp"</formula>
    </cfRule>
  </conditionalFormatting>
  <conditionalFormatting sqref="L91">
    <cfRule type="expression" dxfId="753" priority="246">
      <formula>$L$10="bitte auswählen"</formula>
    </cfRule>
  </conditionalFormatting>
  <conditionalFormatting sqref="L91">
    <cfRule type="expression" dxfId="752" priority="245">
      <formula>L91="bitte auswählen"</formula>
    </cfRule>
  </conditionalFormatting>
  <conditionalFormatting sqref="L92">
    <cfRule type="expression" dxfId="751" priority="244">
      <formula>L92="bitte auswählen"</formula>
    </cfRule>
  </conditionalFormatting>
  <conditionalFormatting sqref="L91">
    <cfRule type="expression" dxfId="750" priority="243">
      <formula>L91="bitte auswählen"</formula>
    </cfRule>
  </conditionalFormatting>
  <conditionalFormatting sqref="K91:K92">
    <cfRule type="expression" dxfId="749" priority="242">
      <formula>LEFT(K91,3)="Bsp"</formula>
    </cfRule>
  </conditionalFormatting>
  <conditionalFormatting sqref="L91">
    <cfRule type="expression" dxfId="748" priority="241">
      <formula>$L$10="bitte auswählen"</formula>
    </cfRule>
  </conditionalFormatting>
  <conditionalFormatting sqref="L91">
    <cfRule type="expression" dxfId="747" priority="240">
      <formula>L91="bitte auswählen"</formula>
    </cfRule>
  </conditionalFormatting>
  <conditionalFormatting sqref="K91:K92">
    <cfRule type="expression" dxfId="746" priority="239">
      <formula>LEFT(K91,3)="Bsp"</formula>
    </cfRule>
  </conditionalFormatting>
  <conditionalFormatting sqref="L91">
    <cfRule type="expression" dxfId="745" priority="238">
      <formula>$L$10="bitte auswählen"</formula>
    </cfRule>
  </conditionalFormatting>
  <conditionalFormatting sqref="L91">
    <cfRule type="expression" dxfId="744" priority="237">
      <formula>L91="bitte auswählen"</formula>
    </cfRule>
  </conditionalFormatting>
  <conditionalFormatting sqref="L92">
    <cfRule type="expression" dxfId="743" priority="236">
      <formula>L92="bitte auswählen"</formula>
    </cfRule>
  </conditionalFormatting>
  <conditionalFormatting sqref="I93:J94">
    <cfRule type="expression" dxfId="742" priority="234">
      <formula>LEFT(I93,3)="Bsp"</formula>
    </cfRule>
  </conditionalFormatting>
  <conditionalFormatting sqref="K93:K94">
    <cfRule type="expression" dxfId="741" priority="233">
      <formula>LEFT(K93,3)="Bsp"</formula>
    </cfRule>
  </conditionalFormatting>
  <conditionalFormatting sqref="L93">
    <cfRule type="expression" dxfId="740" priority="232">
      <formula>L93="bitte auswählen"</formula>
    </cfRule>
  </conditionalFormatting>
  <conditionalFormatting sqref="K93:K94">
    <cfRule type="expression" dxfId="739" priority="231">
      <formula>LEFT(K93,3)="Bsp"</formula>
    </cfRule>
  </conditionalFormatting>
  <conditionalFormatting sqref="L93">
    <cfRule type="expression" dxfId="738" priority="230">
      <formula>L93="bitte auswählen"</formula>
    </cfRule>
  </conditionalFormatting>
  <conditionalFormatting sqref="K93:K94">
    <cfRule type="expression" dxfId="737" priority="229">
      <formula>LEFT(K93,3)="Bsp"</formula>
    </cfRule>
  </conditionalFormatting>
  <conditionalFormatting sqref="L93">
    <cfRule type="expression" dxfId="736" priority="228">
      <formula>$L$10="bitte auswählen"</formula>
    </cfRule>
  </conditionalFormatting>
  <conditionalFormatting sqref="L93">
    <cfRule type="expression" dxfId="735" priority="227">
      <formula>L93="bitte auswählen"</formula>
    </cfRule>
  </conditionalFormatting>
  <conditionalFormatting sqref="K93:K94">
    <cfRule type="expression" dxfId="734" priority="226">
      <formula>LEFT(K93,3)="Bsp"</formula>
    </cfRule>
  </conditionalFormatting>
  <conditionalFormatting sqref="L93">
    <cfRule type="expression" dxfId="733" priority="225">
      <formula>$L$10="bitte auswählen"</formula>
    </cfRule>
  </conditionalFormatting>
  <conditionalFormatting sqref="L93">
    <cfRule type="expression" dxfId="732" priority="224">
      <formula>L93="bitte auswählen"</formula>
    </cfRule>
  </conditionalFormatting>
  <conditionalFormatting sqref="L94">
    <cfRule type="expression" dxfId="731" priority="223">
      <formula>L94="bitte auswählen"</formula>
    </cfRule>
  </conditionalFormatting>
  <conditionalFormatting sqref="I93:J94">
    <cfRule type="expression" dxfId="730" priority="222">
      <formula>LEFT(I93,3)="Bsp"</formula>
    </cfRule>
  </conditionalFormatting>
  <conditionalFormatting sqref="K93:K94">
    <cfRule type="expression" dxfId="729" priority="221">
      <formula>LEFT(K93,3)="Bsp"</formula>
    </cfRule>
  </conditionalFormatting>
  <conditionalFormatting sqref="L93">
    <cfRule type="expression" dxfId="728" priority="220">
      <formula>L93="bitte auswählen"</formula>
    </cfRule>
  </conditionalFormatting>
  <conditionalFormatting sqref="K93:K94">
    <cfRule type="expression" dxfId="727" priority="219">
      <formula>LEFT(K93,3)="Bsp"</formula>
    </cfRule>
  </conditionalFormatting>
  <conditionalFormatting sqref="L93">
    <cfRule type="expression" dxfId="726" priority="218">
      <formula>$L$10="bitte auswählen"</formula>
    </cfRule>
  </conditionalFormatting>
  <conditionalFormatting sqref="L93">
    <cfRule type="expression" dxfId="725" priority="217">
      <formula>L93="bitte auswählen"</formula>
    </cfRule>
  </conditionalFormatting>
  <conditionalFormatting sqref="K93:K94">
    <cfRule type="expression" dxfId="724" priority="216">
      <formula>LEFT(K93,3)="Bsp"</formula>
    </cfRule>
  </conditionalFormatting>
  <conditionalFormatting sqref="L93">
    <cfRule type="expression" dxfId="723" priority="215">
      <formula>$L$10="bitte auswählen"</formula>
    </cfRule>
  </conditionalFormatting>
  <conditionalFormatting sqref="L93">
    <cfRule type="expression" dxfId="722" priority="214">
      <formula>L93="bitte auswählen"</formula>
    </cfRule>
  </conditionalFormatting>
  <conditionalFormatting sqref="L94">
    <cfRule type="expression" dxfId="721" priority="213">
      <formula>L94="bitte auswählen"</formula>
    </cfRule>
  </conditionalFormatting>
  <conditionalFormatting sqref="L93">
    <cfRule type="expression" dxfId="720" priority="212">
      <formula>L93="bitte auswählen"</formula>
    </cfRule>
  </conditionalFormatting>
  <conditionalFormatting sqref="K93:K94">
    <cfRule type="expression" dxfId="719" priority="211">
      <formula>LEFT(K93,3)="Bsp"</formula>
    </cfRule>
  </conditionalFormatting>
  <conditionalFormatting sqref="L93">
    <cfRule type="expression" dxfId="718" priority="210">
      <formula>$L$10="bitte auswählen"</formula>
    </cfRule>
  </conditionalFormatting>
  <conditionalFormatting sqref="L93">
    <cfRule type="expression" dxfId="717" priority="209">
      <formula>L93="bitte auswählen"</formula>
    </cfRule>
  </conditionalFormatting>
  <conditionalFormatting sqref="K93:K94">
    <cfRule type="expression" dxfId="716" priority="208">
      <formula>LEFT(K93,3)="Bsp"</formula>
    </cfRule>
  </conditionalFormatting>
  <conditionalFormatting sqref="L93">
    <cfRule type="expression" dxfId="715" priority="207">
      <formula>$L$10="bitte auswählen"</formula>
    </cfRule>
  </conditionalFormatting>
  <conditionalFormatting sqref="L93">
    <cfRule type="expression" dxfId="714" priority="206">
      <formula>L93="bitte auswählen"</formula>
    </cfRule>
  </conditionalFormatting>
  <conditionalFormatting sqref="L94">
    <cfRule type="expression" dxfId="713" priority="205">
      <formula>L94="bitte auswählen"</formula>
    </cfRule>
  </conditionalFormatting>
  <conditionalFormatting sqref="L93">
    <cfRule type="expression" dxfId="712" priority="204">
      <formula>L93="bitte auswählen"</formula>
    </cfRule>
  </conditionalFormatting>
  <conditionalFormatting sqref="K93:K94">
    <cfRule type="expression" dxfId="711" priority="203">
      <formula>LEFT(K93,3)="Bsp"</formula>
    </cfRule>
  </conditionalFormatting>
  <conditionalFormatting sqref="L93">
    <cfRule type="expression" dxfId="710" priority="202">
      <formula>$L$10="bitte auswählen"</formula>
    </cfRule>
  </conditionalFormatting>
  <conditionalFormatting sqref="L93">
    <cfRule type="expression" dxfId="709" priority="201">
      <formula>L93="bitte auswählen"</formula>
    </cfRule>
  </conditionalFormatting>
  <conditionalFormatting sqref="K93:K94">
    <cfRule type="expression" dxfId="708" priority="200">
      <formula>LEFT(K93,3)="Bsp"</formula>
    </cfRule>
  </conditionalFormatting>
  <conditionalFormatting sqref="L93">
    <cfRule type="expression" dxfId="707" priority="199">
      <formula>$L$10="bitte auswählen"</formula>
    </cfRule>
  </conditionalFormatting>
  <conditionalFormatting sqref="L93">
    <cfRule type="expression" dxfId="706" priority="198">
      <formula>L93="bitte auswählen"</formula>
    </cfRule>
  </conditionalFormatting>
  <conditionalFormatting sqref="L94">
    <cfRule type="expression" dxfId="705" priority="197">
      <formula>L94="bitte auswählen"</formula>
    </cfRule>
  </conditionalFormatting>
  <conditionalFormatting sqref="I95:J96">
    <cfRule type="expression" dxfId="704" priority="195">
      <formula>LEFT(I95,3)="Bsp"</formula>
    </cfRule>
  </conditionalFormatting>
  <conditionalFormatting sqref="K95:K96">
    <cfRule type="expression" dxfId="703" priority="194">
      <formula>LEFT(K95,3)="Bsp"</formula>
    </cfRule>
  </conditionalFormatting>
  <conditionalFormatting sqref="L95">
    <cfRule type="expression" dxfId="702" priority="193">
      <formula>L95="bitte auswählen"</formula>
    </cfRule>
  </conditionalFormatting>
  <conditionalFormatting sqref="K95:K96">
    <cfRule type="expression" dxfId="701" priority="192">
      <formula>LEFT(K95,3)="Bsp"</formula>
    </cfRule>
  </conditionalFormatting>
  <conditionalFormatting sqref="L95">
    <cfRule type="expression" dxfId="700" priority="191">
      <formula>L95="bitte auswählen"</formula>
    </cfRule>
  </conditionalFormatting>
  <conditionalFormatting sqref="K95:K96">
    <cfRule type="expression" dxfId="699" priority="190">
      <formula>LEFT(K95,3)="Bsp"</formula>
    </cfRule>
  </conditionalFormatting>
  <conditionalFormatting sqref="L95">
    <cfRule type="expression" dxfId="698" priority="189">
      <formula>$L$10="bitte auswählen"</formula>
    </cfRule>
  </conditionalFormatting>
  <conditionalFormatting sqref="L95">
    <cfRule type="expression" dxfId="697" priority="188">
      <formula>L95="bitte auswählen"</formula>
    </cfRule>
  </conditionalFormatting>
  <conditionalFormatting sqref="K95:K96">
    <cfRule type="expression" dxfId="696" priority="187">
      <formula>LEFT(K95,3)="Bsp"</formula>
    </cfRule>
  </conditionalFormatting>
  <conditionalFormatting sqref="L95">
    <cfRule type="expression" dxfId="695" priority="186">
      <formula>$L$10="bitte auswählen"</formula>
    </cfRule>
  </conditionalFormatting>
  <conditionalFormatting sqref="L95">
    <cfRule type="expression" dxfId="694" priority="185">
      <formula>L95="bitte auswählen"</formula>
    </cfRule>
  </conditionalFormatting>
  <conditionalFormatting sqref="L96">
    <cfRule type="expression" dxfId="693" priority="184">
      <formula>L96="bitte auswählen"</formula>
    </cfRule>
  </conditionalFormatting>
  <conditionalFormatting sqref="I95:J96">
    <cfRule type="expression" dxfId="692" priority="183">
      <formula>LEFT(I95,3)="Bsp"</formula>
    </cfRule>
  </conditionalFormatting>
  <conditionalFormatting sqref="K95:K96">
    <cfRule type="expression" dxfId="691" priority="182">
      <formula>LEFT(K95,3)="Bsp"</formula>
    </cfRule>
  </conditionalFormatting>
  <conditionalFormatting sqref="L95">
    <cfRule type="expression" dxfId="690" priority="181">
      <formula>L95="bitte auswählen"</formula>
    </cfRule>
  </conditionalFormatting>
  <conditionalFormatting sqref="K95:K96">
    <cfRule type="expression" dxfId="689" priority="180">
      <formula>LEFT(K95,3)="Bsp"</formula>
    </cfRule>
  </conditionalFormatting>
  <conditionalFormatting sqref="L95">
    <cfRule type="expression" dxfId="688" priority="179">
      <formula>$L$10="bitte auswählen"</formula>
    </cfRule>
  </conditionalFormatting>
  <conditionalFormatting sqref="L95">
    <cfRule type="expression" dxfId="687" priority="178">
      <formula>L95="bitte auswählen"</formula>
    </cfRule>
  </conditionalFormatting>
  <conditionalFormatting sqref="K95:K96">
    <cfRule type="expression" dxfId="686" priority="177">
      <formula>LEFT(K95,3)="Bsp"</formula>
    </cfRule>
  </conditionalFormatting>
  <conditionalFormatting sqref="L95">
    <cfRule type="expression" dxfId="685" priority="176">
      <formula>$L$10="bitte auswählen"</formula>
    </cfRule>
  </conditionalFormatting>
  <conditionalFormatting sqref="L95">
    <cfRule type="expression" dxfId="684" priority="175">
      <formula>L95="bitte auswählen"</formula>
    </cfRule>
  </conditionalFormatting>
  <conditionalFormatting sqref="L96">
    <cfRule type="expression" dxfId="683" priority="174">
      <formula>L96="bitte auswählen"</formula>
    </cfRule>
  </conditionalFormatting>
  <conditionalFormatting sqref="L95">
    <cfRule type="expression" dxfId="682" priority="173">
      <formula>L95="bitte auswählen"</formula>
    </cfRule>
  </conditionalFormatting>
  <conditionalFormatting sqref="K95:K96">
    <cfRule type="expression" dxfId="681" priority="172">
      <formula>LEFT(K95,3)="Bsp"</formula>
    </cfRule>
  </conditionalFormatting>
  <conditionalFormatting sqref="L95">
    <cfRule type="expression" dxfId="680" priority="171">
      <formula>$L$10="bitte auswählen"</formula>
    </cfRule>
  </conditionalFormatting>
  <conditionalFormatting sqref="L95">
    <cfRule type="expression" dxfId="679" priority="170">
      <formula>L95="bitte auswählen"</formula>
    </cfRule>
  </conditionalFormatting>
  <conditionalFormatting sqref="K95:K96">
    <cfRule type="expression" dxfId="678" priority="169">
      <formula>LEFT(K95,3)="Bsp"</formula>
    </cfRule>
  </conditionalFormatting>
  <conditionalFormatting sqref="L95">
    <cfRule type="expression" dxfId="677" priority="168">
      <formula>$L$10="bitte auswählen"</formula>
    </cfRule>
  </conditionalFormatting>
  <conditionalFormatting sqref="L95">
    <cfRule type="expression" dxfId="676" priority="167">
      <formula>L95="bitte auswählen"</formula>
    </cfRule>
  </conditionalFormatting>
  <conditionalFormatting sqref="L96">
    <cfRule type="expression" dxfId="675" priority="166">
      <formula>L96="bitte auswählen"</formula>
    </cfRule>
  </conditionalFormatting>
  <conditionalFormatting sqref="L95">
    <cfRule type="expression" dxfId="674" priority="165">
      <formula>L95="bitte auswählen"</formula>
    </cfRule>
  </conditionalFormatting>
  <conditionalFormatting sqref="K95:K96">
    <cfRule type="expression" dxfId="673" priority="164">
      <formula>LEFT(K95,3)="Bsp"</formula>
    </cfRule>
  </conditionalFormatting>
  <conditionalFormatting sqref="L95">
    <cfRule type="expression" dxfId="672" priority="163">
      <formula>$L$10="bitte auswählen"</formula>
    </cfRule>
  </conditionalFormatting>
  <conditionalFormatting sqref="L95">
    <cfRule type="expression" dxfId="671" priority="162">
      <formula>L95="bitte auswählen"</formula>
    </cfRule>
  </conditionalFormatting>
  <conditionalFormatting sqref="K95:K96">
    <cfRule type="expression" dxfId="670" priority="161">
      <formula>LEFT(K95,3)="Bsp"</formula>
    </cfRule>
  </conditionalFormatting>
  <conditionalFormatting sqref="L95">
    <cfRule type="expression" dxfId="669" priority="160">
      <formula>$L$10="bitte auswählen"</formula>
    </cfRule>
  </conditionalFormatting>
  <conditionalFormatting sqref="L95">
    <cfRule type="expression" dxfId="668" priority="159">
      <formula>L95="bitte auswählen"</formula>
    </cfRule>
  </conditionalFormatting>
  <conditionalFormatting sqref="L96">
    <cfRule type="expression" dxfId="667" priority="158">
      <formula>L96="bitte auswählen"</formula>
    </cfRule>
  </conditionalFormatting>
  <conditionalFormatting sqref="I97:J98">
    <cfRule type="expression" dxfId="666" priority="156">
      <formula>LEFT(I97,3)="Bsp"</formula>
    </cfRule>
  </conditionalFormatting>
  <conditionalFormatting sqref="K97:K98">
    <cfRule type="expression" dxfId="665" priority="155">
      <formula>LEFT(K97,3)="Bsp"</formula>
    </cfRule>
  </conditionalFormatting>
  <conditionalFormatting sqref="L97">
    <cfRule type="expression" dxfId="664" priority="154">
      <formula>L97="bitte auswählen"</formula>
    </cfRule>
  </conditionalFormatting>
  <conditionalFormatting sqref="K97:K98">
    <cfRule type="expression" dxfId="663" priority="153">
      <formula>LEFT(K97,3)="Bsp"</formula>
    </cfRule>
  </conditionalFormatting>
  <conditionalFormatting sqref="L97">
    <cfRule type="expression" dxfId="662" priority="152">
      <formula>L97="bitte auswählen"</formula>
    </cfRule>
  </conditionalFormatting>
  <conditionalFormatting sqref="K97:K98">
    <cfRule type="expression" dxfId="661" priority="151">
      <formula>LEFT(K97,3)="Bsp"</formula>
    </cfRule>
  </conditionalFormatting>
  <conditionalFormatting sqref="L97">
    <cfRule type="expression" dxfId="660" priority="150">
      <formula>$L$10="bitte auswählen"</formula>
    </cfRule>
  </conditionalFormatting>
  <conditionalFormatting sqref="L97">
    <cfRule type="expression" dxfId="659" priority="149">
      <formula>L97="bitte auswählen"</formula>
    </cfRule>
  </conditionalFormatting>
  <conditionalFormatting sqref="K97:K98">
    <cfRule type="expression" dxfId="658" priority="148">
      <formula>LEFT(K97,3)="Bsp"</formula>
    </cfRule>
  </conditionalFormatting>
  <conditionalFormatting sqref="L97">
    <cfRule type="expression" dxfId="657" priority="147">
      <formula>$L$10="bitte auswählen"</formula>
    </cfRule>
  </conditionalFormatting>
  <conditionalFormatting sqref="L97">
    <cfRule type="expression" dxfId="656" priority="146">
      <formula>L97="bitte auswählen"</formula>
    </cfRule>
  </conditionalFormatting>
  <conditionalFormatting sqref="L98">
    <cfRule type="expression" dxfId="655" priority="145">
      <formula>L98="bitte auswählen"</formula>
    </cfRule>
  </conditionalFormatting>
  <conditionalFormatting sqref="I97:J98">
    <cfRule type="expression" dxfId="654" priority="144">
      <formula>LEFT(I97,3)="Bsp"</formula>
    </cfRule>
  </conditionalFormatting>
  <conditionalFormatting sqref="K97:K98">
    <cfRule type="expression" dxfId="653" priority="143">
      <formula>LEFT(K97,3)="Bsp"</formula>
    </cfRule>
  </conditionalFormatting>
  <conditionalFormatting sqref="L97">
    <cfRule type="expression" dxfId="652" priority="142">
      <formula>L97="bitte auswählen"</formula>
    </cfRule>
  </conditionalFormatting>
  <conditionalFormatting sqref="K97:K98">
    <cfRule type="expression" dxfId="651" priority="141">
      <formula>LEFT(K97,3)="Bsp"</formula>
    </cfRule>
  </conditionalFormatting>
  <conditionalFormatting sqref="L97">
    <cfRule type="expression" dxfId="650" priority="140">
      <formula>$L$10="bitte auswählen"</formula>
    </cfRule>
  </conditionalFormatting>
  <conditionalFormatting sqref="L97">
    <cfRule type="expression" dxfId="649" priority="139">
      <formula>L97="bitte auswählen"</formula>
    </cfRule>
  </conditionalFormatting>
  <conditionalFormatting sqref="K97:K98">
    <cfRule type="expression" dxfId="648" priority="138">
      <formula>LEFT(K97,3)="Bsp"</formula>
    </cfRule>
  </conditionalFormatting>
  <conditionalFormatting sqref="L97">
    <cfRule type="expression" dxfId="647" priority="137">
      <formula>$L$10="bitte auswählen"</formula>
    </cfRule>
  </conditionalFormatting>
  <conditionalFormatting sqref="L97">
    <cfRule type="expression" dxfId="646" priority="136">
      <formula>L97="bitte auswählen"</formula>
    </cfRule>
  </conditionalFormatting>
  <conditionalFormatting sqref="L98">
    <cfRule type="expression" dxfId="645" priority="135">
      <formula>L98="bitte auswählen"</formula>
    </cfRule>
  </conditionalFormatting>
  <conditionalFormatting sqref="L97">
    <cfRule type="expression" dxfId="644" priority="134">
      <formula>L97="bitte auswählen"</formula>
    </cfRule>
  </conditionalFormatting>
  <conditionalFormatting sqref="K97:K98">
    <cfRule type="expression" dxfId="643" priority="133">
      <formula>LEFT(K97,3)="Bsp"</formula>
    </cfRule>
  </conditionalFormatting>
  <conditionalFormatting sqref="L97">
    <cfRule type="expression" dxfId="642" priority="132">
      <formula>$L$10="bitte auswählen"</formula>
    </cfRule>
  </conditionalFormatting>
  <conditionalFormatting sqref="L97">
    <cfRule type="expression" dxfId="641" priority="131">
      <formula>L97="bitte auswählen"</formula>
    </cfRule>
  </conditionalFormatting>
  <conditionalFormatting sqref="K97:K98">
    <cfRule type="expression" dxfId="640" priority="130">
      <formula>LEFT(K97,3)="Bsp"</formula>
    </cfRule>
  </conditionalFormatting>
  <conditionalFormatting sqref="L97">
    <cfRule type="expression" dxfId="639" priority="129">
      <formula>$L$10="bitte auswählen"</formula>
    </cfRule>
  </conditionalFormatting>
  <conditionalFormatting sqref="L97">
    <cfRule type="expression" dxfId="638" priority="128">
      <formula>L97="bitte auswählen"</formula>
    </cfRule>
  </conditionalFormatting>
  <conditionalFormatting sqref="L98">
    <cfRule type="expression" dxfId="637" priority="127">
      <formula>L98="bitte auswählen"</formula>
    </cfRule>
  </conditionalFormatting>
  <conditionalFormatting sqref="L97">
    <cfRule type="expression" dxfId="636" priority="126">
      <formula>L97="bitte auswählen"</formula>
    </cfRule>
  </conditionalFormatting>
  <conditionalFormatting sqref="K97:K98">
    <cfRule type="expression" dxfId="635" priority="125">
      <formula>LEFT(K97,3)="Bsp"</formula>
    </cfRule>
  </conditionalFormatting>
  <conditionalFormatting sqref="L97">
    <cfRule type="expression" dxfId="634" priority="124">
      <formula>$L$10="bitte auswählen"</formula>
    </cfRule>
  </conditionalFormatting>
  <conditionalFormatting sqref="L97">
    <cfRule type="expression" dxfId="633" priority="123">
      <formula>L97="bitte auswählen"</formula>
    </cfRule>
  </conditionalFormatting>
  <conditionalFormatting sqref="K97:K98">
    <cfRule type="expression" dxfId="632" priority="122">
      <formula>LEFT(K97,3)="Bsp"</formula>
    </cfRule>
  </conditionalFormatting>
  <conditionalFormatting sqref="L97">
    <cfRule type="expression" dxfId="631" priority="121">
      <formula>$L$10="bitte auswählen"</formula>
    </cfRule>
  </conditionalFormatting>
  <conditionalFormatting sqref="L97">
    <cfRule type="expression" dxfId="630" priority="120">
      <formula>L97="bitte auswählen"</formula>
    </cfRule>
  </conditionalFormatting>
  <conditionalFormatting sqref="L98">
    <cfRule type="expression" dxfId="629" priority="119">
      <formula>L98="bitte auswählen"</formula>
    </cfRule>
  </conditionalFormatting>
  <conditionalFormatting sqref="I99:J100">
    <cfRule type="expression" dxfId="628" priority="117">
      <formula>LEFT(I99,3)="Bsp"</formula>
    </cfRule>
  </conditionalFormatting>
  <conditionalFormatting sqref="K99:K100">
    <cfRule type="expression" dxfId="627" priority="116">
      <formula>LEFT(K99,3)="Bsp"</formula>
    </cfRule>
  </conditionalFormatting>
  <conditionalFormatting sqref="L99">
    <cfRule type="expression" dxfId="626" priority="115">
      <formula>L99="bitte auswählen"</formula>
    </cfRule>
  </conditionalFormatting>
  <conditionalFormatting sqref="K99:K100">
    <cfRule type="expression" dxfId="625" priority="114">
      <formula>LEFT(K99,3)="Bsp"</formula>
    </cfRule>
  </conditionalFormatting>
  <conditionalFormatting sqref="L99">
    <cfRule type="expression" dxfId="624" priority="113">
      <formula>L99="bitte auswählen"</formula>
    </cfRule>
  </conditionalFormatting>
  <conditionalFormatting sqref="K99:K100">
    <cfRule type="expression" dxfId="623" priority="112">
      <formula>LEFT(K99,3)="Bsp"</formula>
    </cfRule>
  </conditionalFormatting>
  <conditionalFormatting sqref="L99">
    <cfRule type="expression" dxfId="622" priority="111">
      <formula>$L$10="bitte auswählen"</formula>
    </cfRule>
  </conditionalFormatting>
  <conditionalFormatting sqref="L99">
    <cfRule type="expression" dxfId="621" priority="110">
      <formula>L99="bitte auswählen"</formula>
    </cfRule>
  </conditionalFormatting>
  <conditionalFormatting sqref="K99:K100">
    <cfRule type="expression" dxfId="620" priority="109">
      <formula>LEFT(K99,3)="Bsp"</formula>
    </cfRule>
  </conditionalFormatting>
  <conditionalFormatting sqref="L99">
    <cfRule type="expression" dxfId="619" priority="108">
      <formula>$L$10="bitte auswählen"</formula>
    </cfRule>
  </conditionalFormatting>
  <conditionalFormatting sqref="L99">
    <cfRule type="expression" dxfId="618" priority="107">
      <formula>L99="bitte auswählen"</formula>
    </cfRule>
  </conditionalFormatting>
  <conditionalFormatting sqref="L100">
    <cfRule type="expression" dxfId="617" priority="106">
      <formula>L100="bitte auswählen"</formula>
    </cfRule>
  </conditionalFormatting>
  <conditionalFormatting sqref="I99:J100">
    <cfRule type="expression" dxfId="616" priority="105">
      <formula>LEFT(I99,3)="Bsp"</formula>
    </cfRule>
  </conditionalFormatting>
  <conditionalFormatting sqref="K99:K100">
    <cfRule type="expression" dxfId="615" priority="104">
      <formula>LEFT(K99,3)="Bsp"</formula>
    </cfRule>
  </conditionalFormatting>
  <conditionalFormatting sqref="L99">
    <cfRule type="expression" dxfId="614" priority="103">
      <formula>L99="bitte auswählen"</formula>
    </cfRule>
  </conditionalFormatting>
  <conditionalFormatting sqref="K99:K100">
    <cfRule type="expression" dxfId="613" priority="102">
      <formula>LEFT(K99,3)="Bsp"</formula>
    </cfRule>
  </conditionalFormatting>
  <conditionalFormatting sqref="L99">
    <cfRule type="expression" dxfId="612" priority="101">
      <formula>$L$10="bitte auswählen"</formula>
    </cfRule>
  </conditionalFormatting>
  <conditionalFormatting sqref="L99">
    <cfRule type="expression" dxfId="611" priority="100">
      <formula>L99="bitte auswählen"</formula>
    </cfRule>
  </conditionalFormatting>
  <conditionalFormatting sqref="K99:K100">
    <cfRule type="expression" dxfId="610" priority="99">
      <formula>LEFT(K99,3)="Bsp"</formula>
    </cfRule>
  </conditionalFormatting>
  <conditionalFormatting sqref="L99">
    <cfRule type="expression" dxfId="609" priority="98">
      <formula>$L$10="bitte auswählen"</formula>
    </cfRule>
  </conditionalFormatting>
  <conditionalFormatting sqref="L99">
    <cfRule type="expression" dxfId="608" priority="97">
      <formula>L99="bitte auswählen"</formula>
    </cfRule>
  </conditionalFormatting>
  <conditionalFormatting sqref="L100">
    <cfRule type="expression" dxfId="607" priority="96">
      <formula>L100="bitte auswählen"</formula>
    </cfRule>
  </conditionalFormatting>
  <conditionalFormatting sqref="L99">
    <cfRule type="expression" dxfId="606" priority="95">
      <formula>L99="bitte auswählen"</formula>
    </cfRule>
  </conditionalFormatting>
  <conditionalFormatting sqref="K99:K100">
    <cfRule type="expression" dxfId="605" priority="94">
      <formula>LEFT(K99,3)="Bsp"</formula>
    </cfRule>
  </conditionalFormatting>
  <conditionalFormatting sqref="L99">
    <cfRule type="expression" dxfId="604" priority="93">
      <formula>$L$10="bitte auswählen"</formula>
    </cfRule>
  </conditionalFormatting>
  <conditionalFormatting sqref="L99">
    <cfRule type="expression" dxfId="603" priority="92">
      <formula>L99="bitte auswählen"</formula>
    </cfRule>
  </conditionalFormatting>
  <conditionalFormatting sqref="K99:K100">
    <cfRule type="expression" dxfId="602" priority="91">
      <formula>LEFT(K99,3)="Bsp"</formula>
    </cfRule>
  </conditionalFormatting>
  <conditionalFormatting sqref="L99">
    <cfRule type="expression" dxfId="601" priority="90">
      <formula>$L$10="bitte auswählen"</formula>
    </cfRule>
  </conditionalFormatting>
  <conditionalFormatting sqref="L99">
    <cfRule type="expression" dxfId="600" priority="89">
      <formula>L99="bitte auswählen"</formula>
    </cfRule>
  </conditionalFormatting>
  <conditionalFormatting sqref="L100">
    <cfRule type="expression" dxfId="599" priority="88">
      <formula>L100="bitte auswählen"</formula>
    </cfRule>
  </conditionalFormatting>
  <conditionalFormatting sqref="L99">
    <cfRule type="expression" dxfId="598" priority="87">
      <formula>L99="bitte auswählen"</formula>
    </cfRule>
  </conditionalFormatting>
  <conditionalFormatting sqref="K99:K100">
    <cfRule type="expression" dxfId="597" priority="86">
      <formula>LEFT(K99,3)="Bsp"</formula>
    </cfRule>
  </conditionalFormatting>
  <conditionalFormatting sqref="L99">
    <cfRule type="expression" dxfId="596" priority="85">
      <formula>$L$10="bitte auswählen"</formula>
    </cfRule>
  </conditionalFormatting>
  <conditionalFormatting sqref="L99">
    <cfRule type="expression" dxfId="595" priority="84">
      <formula>L99="bitte auswählen"</formula>
    </cfRule>
  </conditionalFormatting>
  <conditionalFormatting sqref="K99:K100">
    <cfRule type="expression" dxfId="594" priority="83">
      <formula>LEFT(K99,3)="Bsp"</formula>
    </cfRule>
  </conditionalFormatting>
  <conditionalFormatting sqref="L99">
    <cfRule type="expression" dxfId="593" priority="82">
      <formula>$L$10="bitte auswählen"</formula>
    </cfRule>
  </conditionalFormatting>
  <conditionalFormatting sqref="L99">
    <cfRule type="expression" dxfId="592" priority="81">
      <formula>L99="bitte auswählen"</formula>
    </cfRule>
  </conditionalFormatting>
  <conditionalFormatting sqref="L100">
    <cfRule type="expression" dxfId="591" priority="80">
      <formula>L100="bitte auswählen"</formula>
    </cfRule>
  </conditionalFormatting>
  <conditionalFormatting sqref="I101:J102">
    <cfRule type="expression" dxfId="590" priority="78">
      <formula>LEFT(I101,3)="Bsp"</formula>
    </cfRule>
  </conditionalFormatting>
  <conditionalFormatting sqref="K101:K102">
    <cfRule type="expression" dxfId="589" priority="77">
      <formula>LEFT(K101,3)="Bsp"</formula>
    </cfRule>
  </conditionalFormatting>
  <conditionalFormatting sqref="L101">
    <cfRule type="expression" dxfId="588" priority="76">
      <formula>L101="bitte auswählen"</formula>
    </cfRule>
  </conditionalFormatting>
  <conditionalFormatting sqref="K101:K102">
    <cfRule type="expression" dxfId="587" priority="75">
      <formula>LEFT(K101,3)="Bsp"</formula>
    </cfRule>
  </conditionalFormatting>
  <conditionalFormatting sqref="L101">
    <cfRule type="expression" dxfId="586" priority="74">
      <formula>L101="bitte auswählen"</formula>
    </cfRule>
  </conditionalFormatting>
  <conditionalFormatting sqref="K101:K102">
    <cfRule type="expression" dxfId="585" priority="73">
      <formula>LEFT(K101,3)="Bsp"</formula>
    </cfRule>
  </conditionalFormatting>
  <conditionalFormatting sqref="L101">
    <cfRule type="expression" dxfId="584" priority="72">
      <formula>$L$10="bitte auswählen"</formula>
    </cfRule>
  </conditionalFormatting>
  <conditionalFormatting sqref="L101">
    <cfRule type="expression" dxfId="583" priority="71">
      <formula>L101="bitte auswählen"</formula>
    </cfRule>
  </conditionalFormatting>
  <conditionalFormatting sqref="K101:K102">
    <cfRule type="expression" dxfId="582" priority="70">
      <formula>LEFT(K101,3)="Bsp"</formula>
    </cfRule>
  </conditionalFormatting>
  <conditionalFormatting sqref="L101">
    <cfRule type="expression" dxfId="581" priority="69">
      <formula>$L$10="bitte auswählen"</formula>
    </cfRule>
  </conditionalFormatting>
  <conditionalFormatting sqref="L101">
    <cfRule type="expression" dxfId="580" priority="68">
      <formula>L101="bitte auswählen"</formula>
    </cfRule>
  </conditionalFormatting>
  <conditionalFormatting sqref="L102">
    <cfRule type="expression" dxfId="579" priority="67">
      <formula>L102="bitte auswählen"</formula>
    </cfRule>
  </conditionalFormatting>
  <conditionalFormatting sqref="I101:J102">
    <cfRule type="expression" dxfId="578" priority="66">
      <formula>LEFT(I101,3)="Bsp"</formula>
    </cfRule>
  </conditionalFormatting>
  <conditionalFormatting sqref="K101:K102">
    <cfRule type="expression" dxfId="577" priority="65">
      <formula>LEFT(K101,3)="Bsp"</formula>
    </cfRule>
  </conditionalFormatting>
  <conditionalFormatting sqref="L101">
    <cfRule type="expression" dxfId="576" priority="64">
      <formula>L101="bitte auswählen"</formula>
    </cfRule>
  </conditionalFormatting>
  <conditionalFormatting sqref="K101:K102">
    <cfRule type="expression" dxfId="575" priority="63">
      <formula>LEFT(K101,3)="Bsp"</formula>
    </cfRule>
  </conditionalFormatting>
  <conditionalFormatting sqref="L101">
    <cfRule type="expression" dxfId="574" priority="62">
      <formula>$L$10="bitte auswählen"</formula>
    </cfRule>
  </conditionalFormatting>
  <conditionalFormatting sqref="L101">
    <cfRule type="expression" dxfId="573" priority="61">
      <formula>L101="bitte auswählen"</formula>
    </cfRule>
  </conditionalFormatting>
  <conditionalFormatting sqref="K101:K102">
    <cfRule type="expression" dxfId="572" priority="60">
      <formula>LEFT(K101,3)="Bsp"</formula>
    </cfRule>
  </conditionalFormatting>
  <conditionalFormatting sqref="L101">
    <cfRule type="expression" dxfId="571" priority="59">
      <formula>$L$10="bitte auswählen"</formula>
    </cfRule>
  </conditionalFormatting>
  <conditionalFormatting sqref="L101">
    <cfRule type="expression" dxfId="570" priority="58">
      <formula>L101="bitte auswählen"</formula>
    </cfRule>
  </conditionalFormatting>
  <conditionalFormatting sqref="L102">
    <cfRule type="expression" dxfId="569" priority="57">
      <formula>L102="bitte auswählen"</formula>
    </cfRule>
  </conditionalFormatting>
  <conditionalFormatting sqref="L101">
    <cfRule type="expression" dxfId="568" priority="56">
      <formula>L101="bitte auswählen"</formula>
    </cfRule>
  </conditionalFormatting>
  <conditionalFormatting sqref="K101:K102">
    <cfRule type="expression" dxfId="567" priority="55">
      <formula>LEFT(K101,3)="Bsp"</formula>
    </cfRule>
  </conditionalFormatting>
  <conditionalFormatting sqref="L101">
    <cfRule type="expression" dxfId="566" priority="54">
      <formula>$L$10="bitte auswählen"</formula>
    </cfRule>
  </conditionalFormatting>
  <conditionalFormatting sqref="L101">
    <cfRule type="expression" dxfId="565" priority="53">
      <formula>L101="bitte auswählen"</formula>
    </cfRule>
  </conditionalFormatting>
  <conditionalFormatting sqref="K101:K102">
    <cfRule type="expression" dxfId="564" priority="52">
      <formula>LEFT(K101,3)="Bsp"</formula>
    </cfRule>
  </conditionalFormatting>
  <conditionalFormatting sqref="L101">
    <cfRule type="expression" dxfId="563" priority="51">
      <formula>$L$10="bitte auswählen"</formula>
    </cfRule>
  </conditionalFormatting>
  <conditionalFormatting sqref="L101">
    <cfRule type="expression" dxfId="562" priority="50">
      <formula>L101="bitte auswählen"</formula>
    </cfRule>
  </conditionalFormatting>
  <conditionalFormatting sqref="L102">
    <cfRule type="expression" dxfId="561" priority="49">
      <formula>L102="bitte auswählen"</formula>
    </cfRule>
  </conditionalFormatting>
  <conditionalFormatting sqref="L101">
    <cfRule type="expression" dxfId="560" priority="48">
      <formula>L101="bitte auswählen"</formula>
    </cfRule>
  </conditionalFormatting>
  <conditionalFormatting sqref="K101:K102">
    <cfRule type="expression" dxfId="559" priority="47">
      <formula>LEFT(K101,3)="Bsp"</formula>
    </cfRule>
  </conditionalFormatting>
  <conditionalFormatting sqref="L101">
    <cfRule type="expression" dxfId="558" priority="46">
      <formula>$L$10="bitte auswählen"</formula>
    </cfRule>
  </conditionalFormatting>
  <conditionalFormatting sqref="L101">
    <cfRule type="expression" dxfId="557" priority="45">
      <formula>L101="bitte auswählen"</formula>
    </cfRule>
  </conditionalFormatting>
  <conditionalFormatting sqref="K101:K102">
    <cfRule type="expression" dxfId="556" priority="44">
      <formula>LEFT(K101,3)="Bsp"</formula>
    </cfRule>
  </conditionalFormatting>
  <conditionalFormatting sqref="L101">
    <cfRule type="expression" dxfId="555" priority="43">
      <formula>$L$10="bitte auswählen"</formula>
    </cfRule>
  </conditionalFormatting>
  <conditionalFormatting sqref="L101">
    <cfRule type="expression" dxfId="554" priority="42">
      <formula>L101="bitte auswählen"</formula>
    </cfRule>
  </conditionalFormatting>
  <conditionalFormatting sqref="L102">
    <cfRule type="expression" dxfId="553" priority="41">
      <formula>L102="bitte auswählen"</formula>
    </cfRule>
  </conditionalFormatting>
  <conditionalFormatting sqref="I103:J104">
    <cfRule type="expression" dxfId="552" priority="39">
      <formula>LEFT(I103,3)="Bsp"</formula>
    </cfRule>
  </conditionalFormatting>
  <conditionalFormatting sqref="K103:K104">
    <cfRule type="expression" dxfId="551" priority="38">
      <formula>LEFT(K103,3)="Bsp"</formula>
    </cfRule>
  </conditionalFormatting>
  <conditionalFormatting sqref="L103">
    <cfRule type="expression" dxfId="550" priority="37">
      <formula>L103="bitte auswählen"</formula>
    </cfRule>
  </conditionalFormatting>
  <conditionalFormatting sqref="K103:K104">
    <cfRule type="expression" dxfId="549" priority="36">
      <formula>LEFT(K103,3)="Bsp"</formula>
    </cfRule>
  </conditionalFormatting>
  <conditionalFormatting sqref="L103">
    <cfRule type="expression" dxfId="548" priority="35">
      <formula>L103="bitte auswählen"</formula>
    </cfRule>
  </conditionalFormatting>
  <conditionalFormatting sqref="K103:K104">
    <cfRule type="expression" dxfId="547" priority="34">
      <formula>LEFT(K103,3)="Bsp"</formula>
    </cfRule>
  </conditionalFormatting>
  <conditionalFormatting sqref="L103">
    <cfRule type="expression" dxfId="546" priority="33">
      <formula>$L$10="bitte auswählen"</formula>
    </cfRule>
  </conditionalFormatting>
  <conditionalFormatting sqref="L103">
    <cfRule type="expression" dxfId="545" priority="32">
      <formula>L103="bitte auswählen"</formula>
    </cfRule>
  </conditionalFormatting>
  <conditionalFormatting sqref="K103:K104">
    <cfRule type="expression" dxfId="544" priority="31">
      <formula>LEFT(K103,3)="Bsp"</formula>
    </cfRule>
  </conditionalFormatting>
  <conditionalFormatting sqref="L103">
    <cfRule type="expression" dxfId="543" priority="30">
      <formula>$L$10="bitte auswählen"</formula>
    </cfRule>
  </conditionalFormatting>
  <conditionalFormatting sqref="L103">
    <cfRule type="expression" dxfId="542" priority="29">
      <formula>L103="bitte auswählen"</formula>
    </cfRule>
  </conditionalFormatting>
  <conditionalFormatting sqref="L104">
    <cfRule type="expression" dxfId="541" priority="28">
      <formula>L104="bitte auswählen"</formula>
    </cfRule>
  </conditionalFormatting>
  <conditionalFormatting sqref="I103:J104">
    <cfRule type="expression" dxfId="540" priority="27">
      <formula>LEFT(I103,3)="Bsp"</formula>
    </cfRule>
  </conditionalFormatting>
  <conditionalFormatting sqref="K103:K104">
    <cfRule type="expression" dxfId="539" priority="26">
      <formula>LEFT(K103,3)="Bsp"</formula>
    </cfRule>
  </conditionalFormatting>
  <conditionalFormatting sqref="L103">
    <cfRule type="expression" dxfId="538" priority="25">
      <formula>L103="bitte auswählen"</formula>
    </cfRule>
  </conditionalFormatting>
  <conditionalFormatting sqref="K103:K104">
    <cfRule type="expression" dxfId="537" priority="24">
      <formula>LEFT(K103,3)="Bsp"</formula>
    </cfRule>
  </conditionalFormatting>
  <conditionalFormatting sqref="L103">
    <cfRule type="expression" dxfId="536" priority="23">
      <formula>$L$10="bitte auswählen"</formula>
    </cfRule>
  </conditionalFormatting>
  <conditionalFormatting sqref="L103">
    <cfRule type="expression" dxfId="535" priority="22">
      <formula>L103="bitte auswählen"</formula>
    </cfRule>
  </conditionalFormatting>
  <conditionalFormatting sqref="K103:K104">
    <cfRule type="expression" dxfId="534" priority="21">
      <formula>LEFT(K103,3)="Bsp"</formula>
    </cfRule>
  </conditionalFormatting>
  <conditionalFormatting sqref="L103">
    <cfRule type="expression" dxfId="533" priority="20">
      <formula>$L$10="bitte auswählen"</formula>
    </cfRule>
  </conditionalFormatting>
  <conditionalFormatting sqref="L103">
    <cfRule type="expression" dxfId="532" priority="19">
      <formula>L103="bitte auswählen"</formula>
    </cfRule>
  </conditionalFormatting>
  <conditionalFormatting sqref="L104">
    <cfRule type="expression" dxfId="531" priority="18">
      <formula>L104="bitte auswählen"</formula>
    </cfRule>
  </conditionalFormatting>
  <conditionalFormatting sqref="L103">
    <cfRule type="expression" dxfId="530" priority="17">
      <formula>L103="bitte auswählen"</formula>
    </cfRule>
  </conditionalFormatting>
  <conditionalFormatting sqref="K103:K104">
    <cfRule type="expression" dxfId="529" priority="16">
      <formula>LEFT(K103,3)="Bsp"</formula>
    </cfRule>
  </conditionalFormatting>
  <conditionalFormatting sqref="L103">
    <cfRule type="expression" dxfId="528" priority="15">
      <formula>$L$10="bitte auswählen"</formula>
    </cfRule>
  </conditionalFormatting>
  <conditionalFormatting sqref="L103">
    <cfRule type="expression" dxfId="527" priority="14">
      <formula>L103="bitte auswählen"</formula>
    </cfRule>
  </conditionalFormatting>
  <conditionalFormatting sqref="K103:K104">
    <cfRule type="expression" dxfId="526" priority="13">
      <formula>LEFT(K103,3)="Bsp"</formula>
    </cfRule>
  </conditionalFormatting>
  <conditionalFormatting sqref="L103">
    <cfRule type="expression" dxfId="525" priority="12">
      <formula>$L$10="bitte auswählen"</formula>
    </cfRule>
  </conditionalFormatting>
  <conditionalFormatting sqref="L103">
    <cfRule type="expression" dxfId="524" priority="11">
      <formula>L103="bitte auswählen"</formula>
    </cfRule>
  </conditionalFormatting>
  <conditionalFormatting sqref="L104">
    <cfRule type="expression" dxfId="523" priority="10">
      <formula>L104="bitte auswählen"</formula>
    </cfRule>
  </conditionalFormatting>
  <conditionalFormatting sqref="L103">
    <cfRule type="expression" dxfId="522" priority="9">
      <formula>L103="bitte auswählen"</formula>
    </cfRule>
  </conditionalFormatting>
  <conditionalFormatting sqref="K103:K104">
    <cfRule type="expression" dxfId="521" priority="8">
      <formula>LEFT(K103,3)="Bsp"</formula>
    </cfRule>
  </conditionalFormatting>
  <conditionalFormatting sqref="L103">
    <cfRule type="expression" dxfId="520" priority="7">
      <formula>$L$10="bitte auswählen"</formula>
    </cfRule>
  </conditionalFormatting>
  <conditionalFormatting sqref="L103">
    <cfRule type="expression" dxfId="519" priority="6">
      <formula>L103="bitte auswählen"</formula>
    </cfRule>
  </conditionalFormatting>
  <conditionalFormatting sqref="K103:K104">
    <cfRule type="expression" dxfId="518" priority="5">
      <formula>LEFT(K103,3)="Bsp"</formula>
    </cfRule>
  </conditionalFormatting>
  <conditionalFormatting sqref="L103">
    <cfRule type="expression" dxfId="517" priority="4">
      <formula>$L$10="bitte auswählen"</formula>
    </cfRule>
  </conditionalFormatting>
  <conditionalFormatting sqref="L103">
    <cfRule type="expression" dxfId="516" priority="3">
      <formula>L103="bitte auswählen"</formula>
    </cfRule>
  </conditionalFormatting>
  <conditionalFormatting sqref="L104">
    <cfRule type="expression" dxfId="515" priority="2">
      <formula>L104="bitte auswählen"</formula>
    </cfRule>
  </conditionalFormatting>
  <dataValidations count="2">
    <dataValidation allowBlank="1" showInputMessage="1" promptTitle="Beispiel:" prompt="Eröffnung des Energieberatungsbüros" sqref="I10:J11"/>
    <dataValidation allowBlank="1" showInputMessage="1" promptTitle="Beispiel:" prompt="Erste Energieberatungen von externen Beratern durchgeführt" sqref="K10:K11"/>
  </dataValidations>
  <printOptions horizontalCentered="1"/>
  <pageMargins left="0" right="0" top="0" bottom="0" header="0" footer="0"/>
  <pageSetup paperSize="9" scale="78" orientation="landscape" r:id="rId2"/>
  <rowBreaks count="3" manualBreakCount="3">
    <brk id="31" min="1" max="12" man="1"/>
    <brk id="56" min="1" max="12" man="1"/>
    <brk id="81" min="1" max="12" man="1"/>
  </rowBreaks>
  <ignoredErrors>
    <ignoredError sqref="D22 D45" formula="1"/>
  </ignoredErrors>
  <extLst>
    <ext xmlns:x14="http://schemas.microsoft.com/office/spreadsheetml/2009/9/main" uri="{78C0D931-6437-407d-A8EE-F0AAD7539E65}">
      <x14:conditionalFormattings>
        <x14:conditionalFormatting xmlns:xm="http://schemas.microsoft.com/office/excel/2006/main">
          <x14:cfRule type="expression" priority="1098" id="{76A3B0C4-652F-49EF-BB6B-6A59F5F17568}">
            <xm:f>Arbeitsplan!C14="Name der Maßnahme"</xm:f>
            <x14:dxf>
              <font>
                <color theme="0" tint="-0.499984740745262"/>
              </font>
            </x14:dxf>
          </x14:cfRule>
          <xm:sqref>D10:H11</xm:sqref>
        </x14:conditionalFormatting>
        <x14:conditionalFormatting xmlns:xm="http://schemas.microsoft.com/office/excel/2006/main">
          <x14:cfRule type="expression" priority="3252" id="{9EB31BB2-3345-419C-82E1-D504487FA3E5}">
            <xm:f>Basisdaten!#REF!="Nein"</xm:f>
            <x14:dxf>
              <font>
                <color theme="0"/>
              </font>
              <fill>
                <patternFill>
                  <bgColor theme="0"/>
                </patternFill>
              </fill>
              <border>
                <left/>
                <right/>
                <top/>
                <bottom/>
                <vertical/>
                <horizontal/>
              </border>
            </x14:dxf>
          </x14:cfRule>
          <xm:sqref>C6:L106</xm:sqref>
        </x14:conditionalFormatting>
        <x14:conditionalFormatting xmlns:xm="http://schemas.microsoft.com/office/excel/2006/main">
          <x14:cfRule type="expression" priority="3253" id="{D47D944D-32BA-474E-A3F0-BEDC549AAC1F}">
            <xm:f>Basisdaten!#REF!="Nein"</xm:f>
            <x14:dxf>
              <font>
                <color theme="0"/>
              </font>
              <fill>
                <patternFill>
                  <bgColor theme="0"/>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x14:dxf>
          </x14:cfRule>
          <xm:sqref>C57:L59 C82:L84 L60:L79 L85:L104</xm:sqref>
        </x14:conditionalFormatting>
        <x14:conditionalFormatting xmlns:xm="http://schemas.microsoft.com/office/excel/2006/main">
          <x14:cfRule type="expression" priority="674" id="{213B4295-A7BD-46CB-A758-0E39A8FE5E3D}">
            <xm:f>menu!$B$278&lt;16</xm:f>
            <x14:dxf>
              <font>
                <color theme="0"/>
              </font>
              <fill>
                <patternFill>
                  <bgColor theme="0"/>
                </patternFill>
              </fill>
              <border>
                <left/>
                <right/>
                <top/>
                <bottom/>
                <vertical/>
                <horizontal/>
              </border>
            </x14:dxf>
          </x14:cfRule>
          <xm:sqref>C43:L44</xm:sqref>
        </x14:conditionalFormatting>
        <x14:conditionalFormatting xmlns:xm="http://schemas.microsoft.com/office/excel/2006/main">
          <x14:cfRule type="expression" priority="665" id="{DCA6B198-77F0-4421-AA95-CDC631C5A59E}">
            <xm:f>menu!$B$278&lt;16</xm:f>
            <x14:dxf>
              <font>
                <color theme="0"/>
              </font>
              <fill>
                <patternFill>
                  <bgColor theme="0"/>
                </patternFill>
              </fill>
              <border>
                <left/>
                <right/>
                <top/>
                <bottom/>
                <vertical/>
                <horizontal/>
              </border>
            </x14:dxf>
          </x14:cfRule>
          <xm:sqref>C45:L46</xm:sqref>
        </x14:conditionalFormatting>
        <x14:conditionalFormatting xmlns:xm="http://schemas.microsoft.com/office/excel/2006/main">
          <x14:cfRule type="expression" priority="648" id="{8B703ADD-0E0E-4579-8748-92B73A7B3930}">
            <xm:f>menu!$B$278&lt;17</xm:f>
            <x14:dxf>
              <font>
                <color theme="0"/>
              </font>
              <fill>
                <patternFill>
                  <bgColor theme="0"/>
                </patternFill>
              </fill>
              <border>
                <left/>
                <right/>
                <top/>
                <bottom/>
                <vertical/>
                <horizontal/>
              </border>
            </x14:dxf>
          </x14:cfRule>
          <xm:sqref>C47:L48</xm:sqref>
        </x14:conditionalFormatting>
        <x14:conditionalFormatting xmlns:xm="http://schemas.microsoft.com/office/excel/2006/main">
          <x14:cfRule type="expression" priority="631" id="{0F13E9F0-36AC-4164-A061-D675F38FD9A9}">
            <xm:f>menu!$B$278&lt;18</xm:f>
            <x14:dxf>
              <font>
                <color theme="0"/>
              </font>
              <fill>
                <patternFill>
                  <bgColor theme="0"/>
                </patternFill>
              </fill>
              <border>
                <left/>
                <right/>
                <top/>
                <bottom/>
                <vertical/>
                <horizontal/>
              </border>
            </x14:dxf>
          </x14:cfRule>
          <xm:sqref>C49:L50</xm:sqref>
        </x14:conditionalFormatting>
        <x14:conditionalFormatting xmlns:xm="http://schemas.microsoft.com/office/excel/2006/main">
          <x14:cfRule type="expression" priority="614" id="{C783ED83-A0D1-4137-938C-FBB63E36E2EF}">
            <xm:f>menu!$B$278&lt;19</xm:f>
            <x14:dxf>
              <font>
                <color theme="0"/>
              </font>
              <fill>
                <patternFill>
                  <bgColor theme="0"/>
                </patternFill>
              </fill>
              <border>
                <left/>
                <right/>
                <top/>
                <bottom/>
                <vertical/>
                <horizontal/>
              </border>
            </x14:dxf>
          </x14:cfRule>
          <xm:sqref>C51:L52</xm:sqref>
        </x14:conditionalFormatting>
        <x14:conditionalFormatting xmlns:xm="http://schemas.microsoft.com/office/excel/2006/main">
          <x14:cfRule type="expression" priority="597" id="{C596D5F6-5174-467B-A596-6BF934C576F7}">
            <xm:f>menu!$B$278&lt;20</xm:f>
            <x14:dxf>
              <font>
                <color theme="0"/>
              </font>
              <fill>
                <patternFill>
                  <bgColor theme="0"/>
                </patternFill>
              </fill>
              <border>
                <left/>
                <right/>
                <top/>
                <bottom/>
                <vertical/>
                <horizontal/>
              </border>
            </x14:dxf>
          </x14:cfRule>
          <xm:sqref>C53:L54</xm:sqref>
        </x14:conditionalFormatting>
        <x14:conditionalFormatting xmlns:xm="http://schemas.microsoft.com/office/excel/2006/main">
          <x14:cfRule type="expression" priority="596" id="{4A8C645A-7918-431E-B8EC-950D74000EAA}">
            <xm:f>menu!$B$278&lt;21</xm:f>
            <x14:dxf>
              <font>
                <color theme="0"/>
              </font>
              <fill>
                <patternFill>
                  <bgColor theme="0"/>
                </patternFill>
              </fill>
              <border>
                <left/>
                <right/>
                <top/>
                <bottom/>
              </border>
            </x14:dxf>
          </x14:cfRule>
          <xm:sqref>C57:L61 C81:L81</xm:sqref>
        </x14:conditionalFormatting>
        <x14:conditionalFormatting xmlns:xm="http://schemas.microsoft.com/office/excel/2006/main">
          <x14:cfRule type="expression" priority="569" id="{79414CDB-B735-41EC-A8AB-7B16E1DBCB2B}">
            <xm:f>menu!$B$278&lt;22</xm:f>
            <x14:dxf>
              <font>
                <color theme="0"/>
              </font>
              <fill>
                <patternFill>
                  <bgColor theme="0"/>
                </patternFill>
              </fill>
              <border>
                <left/>
                <right/>
                <top/>
                <bottom/>
                <vertical/>
                <horizontal/>
              </border>
            </x14:dxf>
          </x14:cfRule>
          <xm:sqref>C62:L63</xm:sqref>
        </x14:conditionalFormatting>
        <x14:conditionalFormatting xmlns:xm="http://schemas.microsoft.com/office/excel/2006/main">
          <x14:cfRule type="expression" priority="542" id="{194C4EF5-0625-4DD8-85CB-1F0383411526}">
            <xm:f>menu!$B$278&lt;23</xm:f>
            <x14:dxf>
              <font>
                <color theme="0"/>
              </font>
              <fill>
                <patternFill>
                  <bgColor theme="0"/>
                </patternFill>
              </fill>
              <border>
                <left/>
                <right/>
                <top/>
                <bottom/>
                <vertical/>
                <horizontal/>
              </border>
            </x14:dxf>
          </x14:cfRule>
          <xm:sqref>C64:L65</xm:sqref>
        </x14:conditionalFormatting>
        <x14:conditionalFormatting xmlns:xm="http://schemas.microsoft.com/office/excel/2006/main">
          <x14:cfRule type="expression" priority="515" id="{7333A7A5-A490-4BD4-AECA-5E7501E6F2EC}">
            <xm:f>menu!$B$278&lt;24</xm:f>
            <x14:dxf>
              <font>
                <color theme="0"/>
              </font>
              <fill>
                <patternFill>
                  <bgColor theme="0"/>
                </patternFill>
              </fill>
              <border>
                <left/>
                <right/>
                <top/>
                <bottom/>
                <vertical/>
                <horizontal/>
              </border>
            </x14:dxf>
          </x14:cfRule>
          <xm:sqref>C66:L67</xm:sqref>
        </x14:conditionalFormatting>
        <x14:conditionalFormatting xmlns:xm="http://schemas.microsoft.com/office/excel/2006/main">
          <x14:cfRule type="expression" priority="488" id="{20BA1B98-21C1-4D67-82E3-DF91B3BA29B7}">
            <xm:f>menu!$B$278&lt;25</xm:f>
            <x14:dxf>
              <font>
                <color theme="0"/>
              </font>
              <fill>
                <patternFill>
                  <bgColor theme="0"/>
                </patternFill>
              </fill>
              <border>
                <left/>
                <right/>
                <top/>
                <bottom/>
                <vertical/>
                <horizontal/>
              </border>
            </x14:dxf>
          </x14:cfRule>
          <xm:sqref>C68:L69</xm:sqref>
        </x14:conditionalFormatting>
        <x14:conditionalFormatting xmlns:xm="http://schemas.microsoft.com/office/excel/2006/main">
          <x14:cfRule type="expression" priority="461" id="{D4AFDFD7-6C68-4492-90C2-263F93895012}">
            <xm:f>menu!$B$278&lt;26</xm:f>
            <x14:dxf>
              <font>
                <color theme="0"/>
              </font>
              <fill>
                <patternFill>
                  <bgColor theme="0"/>
                </patternFill>
              </fill>
              <border>
                <left/>
                <right/>
                <top/>
                <bottom/>
                <vertical/>
                <horizontal/>
              </border>
            </x14:dxf>
          </x14:cfRule>
          <xm:sqref>C70:L71</xm:sqref>
        </x14:conditionalFormatting>
        <x14:conditionalFormatting xmlns:xm="http://schemas.microsoft.com/office/excel/2006/main">
          <x14:cfRule type="expression" priority="434" id="{09BD7578-D777-4C3D-9EE2-AAEEA6849D7B}">
            <xm:f>menu!$B$278&lt;27</xm:f>
            <x14:dxf>
              <font>
                <color theme="0"/>
              </font>
              <fill>
                <patternFill>
                  <bgColor theme="0"/>
                </patternFill>
              </fill>
              <border>
                <left/>
                <right/>
                <top/>
                <bottom/>
                <vertical/>
                <horizontal/>
              </border>
            </x14:dxf>
          </x14:cfRule>
          <xm:sqref>C72:L73</xm:sqref>
        </x14:conditionalFormatting>
        <x14:conditionalFormatting xmlns:xm="http://schemas.microsoft.com/office/excel/2006/main">
          <x14:cfRule type="expression" priority="407" id="{355BBC72-D03D-4E64-A994-9C4E85A64E0E}">
            <xm:f>menu!$B$278&lt;28</xm:f>
            <x14:dxf>
              <font>
                <color theme="0"/>
              </font>
              <fill>
                <patternFill>
                  <bgColor theme="0"/>
                </patternFill>
              </fill>
              <border>
                <left/>
                <right/>
                <top/>
                <bottom/>
                <vertical/>
                <horizontal/>
              </border>
            </x14:dxf>
          </x14:cfRule>
          <xm:sqref>C74:L75</xm:sqref>
        </x14:conditionalFormatting>
        <x14:conditionalFormatting xmlns:xm="http://schemas.microsoft.com/office/excel/2006/main">
          <x14:cfRule type="expression" priority="380" id="{92E180FB-A0B0-4B14-B7AE-DA131BA4B35C}">
            <xm:f>menu!$B$278&lt;29</xm:f>
            <x14:dxf>
              <font>
                <color theme="0"/>
              </font>
              <fill>
                <patternFill>
                  <bgColor theme="0"/>
                </patternFill>
              </fill>
              <border>
                <left/>
                <right/>
                <top/>
                <bottom/>
                <vertical/>
                <horizontal/>
              </border>
            </x14:dxf>
          </x14:cfRule>
          <xm:sqref>C76:L77</xm:sqref>
        </x14:conditionalFormatting>
        <x14:conditionalFormatting xmlns:xm="http://schemas.microsoft.com/office/excel/2006/main">
          <x14:cfRule type="expression" priority="353" id="{9ADAA80C-97E1-47A5-8C7E-0A6E06B79C59}">
            <xm:f>menu!$B$278&lt;30</xm:f>
            <x14:dxf>
              <font>
                <color theme="0"/>
              </font>
              <fill>
                <patternFill>
                  <bgColor theme="0"/>
                </patternFill>
              </fill>
              <border>
                <left/>
                <right/>
                <top/>
                <bottom/>
                <vertical/>
                <horizontal/>
              </border>
            </x14:dxf>
          </x14:cfRule>
          <xm:sqref>C78:L79</xm:sqref>
        </x14:conditionalFormatting>
        <x14:conditionalFormatting xmlns:xm="http://schemas.microsoft.com/office/excel/2006/main">
          <x14:cfRule type="expression" priority="352" id="{D7E24325-ECA5-46D7-9E4B-CE0A16BAF05E}">
            <xm:f>menu!$B$278&lt;31</xm:f>
            <x14:dxf>
              <font>
                <color theme="0"/>
              </font>
              <fill>
                <patternFill>
                  <bgColor theme="0"/>
                </patternFill>
              </fill>
              <border>
                <left/>
                <right/>
                <top/>
                <bottom/>
                <vertical/>
                <horizontal/>
              </border>
            </x14:dxf>
          </x14:cfRule>
          <xm:sqref>C82:L86 C106:L106</xm:sqref>
        </x14:conditionalFormatting>
        <x14:conditionalFormatting xmlns:xm="http://schemas.microsoft.com/office/excel/2006/main">
          <x14:cfRule type="expression" priority="313" id="{8B77A4AF-E725-47F5-9262-4D2165B234BE}">
            <xm:f>menu!$B$278&lt;32</xm:f>
            <x14:dxf>
              <font>
                <color theme="0"/>
              </font>
              <fill>
                <patternFill>
                  <bgColor theme="0"/>
                </patternFill>
              </fill>
              <border>
                <left/>
                <right/>
                <top/>
                <bottom/>
                <vertical/>
                <horizontal/>
              </border>
            </x14:dxf>
          </x14:cfRule>
          <xm:sqref>C87:L88</xm:sqref>
        </x14:conditionalFormatting>
        <x14:conditionalFormatting xmlns:xm="http://schemas.microsoft.com/office/excel/2006/main">
          <x14:cfRule type="expression" priority="274" id="{0D114176-77CA-4CC3-9966-F9585EC508B5}">
            <xm:f>menu!$B$278&lt;33</xm:f>
            <x14:dxf>
              <font>
                <color theme="0"/>
              </font>
              <fill>
                <patternFill>
                  <bgColor theme="0"/>
                </patternFill>
              </fill>
              <border>
                <left/>
                <right/>
                <top/>
                <bottom/>
                <vertical/>
                <horizontal/>
              </border>
            </x14:dxf>
          </x14:cfRule>
          <xm:sqref>C89:L90</xm:sqref>
        </x14:conditionalFormatting>
        <x14:conditionalFormatting xmlns:xm="http://schemas.microsoft.com/office/excel/2006/main">
          <x14:cfRule type="expression" priority="235" id="{0DBAE98A-F77D-483D-A736-A9697789CD18}">
            <xm:f>menu!$B$278&lt;34</xm:f>
            <x14:dxf>
              <font>
                <color theme="0"/>
              </font>
              <fill>
                <patternFill>
                  <bgColor theme="0"/>
                </patternFill>
              </fill>
              <border>
                <left/>
                <right/>
                <top/>
                <bottom/>
                <vertical/>
                <horizontal/>
              </border>
            </x14:dxf>
          </x14:cfRule>
          <xm:sqref>C91:L92</xm:sqref>
        </x14:conditionalFormatting>
        <x14:conditionalFormatting xmlns:xm="http://schemas.microsoft.com/office/excel/2006/main">
          <x14:cfRule type="expression" priority="196" id="{FACBB0E7-959C-4244-BA25-5C53A66CE12D}">
            <xm:f>menu!$B$278&lt;35</xm:f>
            <x14:dxf>
              <font>
                <color theme="0"/>
              </font>
              <fill>
                <patternFill>
                  <bgColor theme="0"/>
                </patternFill>
              </fill>
              <border>
                <left/>
                <right/>
                <top/>
                <bottom/>
                <vertical/>
                <horizontal/>
              </border>
            </x14:dxf>
          </x14:cfRule>
          <xm:sqref>C93:L94</xm:sqref>
        </x14:conditionalFormatting>
        <x14:conditionalFormatting xmlns:xm="http://schemas.microsoft.com/office/excel/2006/main">
          <x14:cfRule type="expression" priority="157" id="{6B73BB03-88C0-4C8B-B413-5F1983D22F5C}">
            <xm:f>menu!$B$278&lt;36</xm:f>
            <x14:dxf>
              <font>
                <color theme="0"/>
              </font>
              <fill>
                <patternFill>
                  <bgColor theme="0"/>
                </patternFill>
              </fill>
              <border>
                <left/>
                <right/>
                <top/>
                <bottom/>
                <vertical/>
                <horizontal/>
              </border>
            </x14:dxf>
          </x14:cfRule>
          <xm:sqref>C95:L96</xm:sqref>
        </x14:conditionalFormatting>
        <x14:conditionalFormatting xmlns:xm="http://schemas.microsoft.com/office/excel/2006/main">
          <x14:cfRule type="expression" priority="118" id="{3391378B-30F7-4308-8869-FF5370343B9E}">
            <xm:f>menu!$B$278&lt;37</xm:f>
            <x14:dxf>
              <font>
                <color theme="0"/>
              </font>
              <fill>
                <patternFill>
                  <bgColor theme="0"/>
                </patternFill>
              </fill>
              <border>
                <left/>
                <right/>
                <top/>
                <bottom/>
                <vertical/>
                <horizontal/>
              </border>
            </x14:dxf>
          </x14:cfRule>
          <xm:sqref>C97:L98</xm:sqref>
        </x14:conditionalFormatting>
        <x14:conditionalFormatting xmlns:xm="http://schemas.microsoft.com/office/excel/2006/main">
          <x14:cfRule type="expression" priority="79" id="{BD09CE85-A1F7-45AA-8CA8-FF9CCA7E7FE8}">
            <xm:f>menu!$B$278&lt;38</xm:f>
            <x14:dxf>
              <font>
                <color theme="0"/>
              </font>
              <fill>
                <patternFill>
                  <bgColor theme="0"/>
                </patternFill>
              </fill>
              <border>
                <left/>
                <right/>
                <top/>
                <bottom/>
                <vertical/>
                <horizontal/>
              </border>
            </x14:dxf>
          </x14:cfRule>
          <xm:sqref>C99:L100</xm:sqref>
        </x14:conditionalFormatting>
        <x14:conditionalFormatting xmlns:xm="http://schemas.microsoft.com/office/excel/2006/main">
          <x14:cfRule type="expression" priority="40" id="{27DD77CC-E812-49F9-9298-3CFA24681A29}">
            <xm:f>menu!$B$278&lt;39</xm:f>
            <x14:dxf>
              <font>
                <color theme="0"/>
              </font>
              <fill>
                <patternFill>
                  <bgColor theme="0"/>
                </patternFill>
              </fill>
              <border>
                <left/>
                <right/>
                <top/>
                <bottom/>
                <vertical/>
                <horizontal/>
              </border>
            </x14:dxf>
          </x14:cfRule>
          <xm:sqref>C101:L102</xm:sqref>
        </x14:conditionalFormatting>
        <x14:conditionalFormatting xmlns:xm="http://schemas.microsoft.com/office/excel/2006/main">
          <x14:cfRule type="expression" priority="1" id="{C0ED2477-2AA1-4612-8C21-1D875058D174}">
            <xm:f>menu!$B$278&lt;40</xm:f>
            <x14:dxf>
              <font>
                <color theme="0"/>
              </font>
              <fill>
                <patternFill>
                  <bgColor theme="0"/>
                </patternFill>
              </fill>
              <border>
                <left/>
                <right/>
                <top/>
                <bottom/>
                <vertical/>
                <horizontal/>
              </border>
            </x14:dxf>
          </x14:cfRule>
          <xm:sqref>C103:L104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IF(menu!$I$47=1,Personalausgaben!$B$2:$B$14,IF(menu!$I$47=2,Personalausgaben!$B$2:$B$26,Personalausgaben!$B$2:$B$38))</xm:f>
          </x14:formula1>
          <xm:sqref>L10:L29 L35:L54 L60:L79 L85:L104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B1:AO44"/>
  <sheetViews>
    <sheetView workbookViewId="0"/>
  </sheetViews>
  <sheetFormatPr baseColWidth="10" defaultRowHeight="15" x14ac:dyDescent="0.25"/>
  <cols>
    <col min="1" max="1" width="2.5703125" customWidth="1"/>
    <col min="2" max="2" width="83.42578125" customWidth="1"/>
    <col min="3" max="3" width="0" hidden="1" customWidth="1"/>
    <col min="4" max="4" width="14" hidden="1" customWidth="1"/>
    <col min="5" max="40" width="3.140625" customWidth="1"/>
    <col min="41" max="41" width="2.28515625" customWidth="1"/>
  </cols>
  <sheetData>
    <row r="1" spans="2:41" ht="13.5" customHeight="1" x14ac:dyDescent="0.25"/>
    <row r="2" spans="2:41" ht="31.5" customHeight="1" x14ac:dyDescent="0.25">
      <c r="B2" s="97" t="s">
        <v>601</v>
      </c>
      <c r="C2" s="97"/>
    </row>
    <row r="3" spans="2:41" ht="15" customHeight="1" x14ac:dyDescent="0.25">
      <c r="B3" s="426" t="s">
        <v>602</v>
      </c>
      <c r="C3" s="97"/>
      <c r="E3" s="195">
        <v>1</v>
      </c>
      <c r="F3" s="195">
        <v>2</v>
      </c>
      <c r="G3" s="195">
        <v>3</v>
      </c>
      <c r="H3" s="195">
        <v>4</v>
      </c>
      <c r="I3" s="195">
        <v>5</v>
      </c>
      <c r="J3" s="195">
        <v>6</v>
      </c>
      <c r="K3" s="195">
        <v>7</v>
      </c>
      <c r="L3" s="195">
        <v>8</v>
      </c>
      <c r="M3" s="195">
        <v>9</v>
      </c>
      <c r="N3" s="195">
        <v>10</v>
      </c>
      <c r="O3" s="195">
        <v>11</v>
      </c>
      <c r="P3" s="195">
        <v>12</v>
      </c>
      <c r="Q3" s="195">
        <v>13</v>
      </c>
      <c r="R3" s="195">
        <v>14</v>
      </c>
      <c r="S3" s="195">
        <v>15</v>
      </c>
      <c r="T3" s="195">
        <v>16</v>
      </c>
      <c r="U3" s="195">
        <v>17</v>
      </c>
      <c r="V3" s="195">
        <v>18</v>
      </c>
      <c r="W3" s="195">
        <v>19</v>
      </c>
      <c r="X3" s="195">
        <v>20</v>
      </c>
      <c r="Y3" s="195">
        <v>21</v>
      </c>
      <c r="Z3" s="195">
        <v>22</v>
      </c>
      <c r="AA3" s="195">
        <v>23</v>
      </c>
      <c r="AB3" s="195">
        <v>24</v>
      </c>
      <c r="AC3">
        <v>25</v>
      </c>
      <c r="AD3">
        <v>26</v>
      </c>
      <c r="AE3">
        <v>27</v>
      </c>
      <c r="AF3">
        <v>28</v>
      </c>
      <c r="AG3">
        <v>29</v>
      </c>
      <c r="AH3">
        <v>30</v>
      </c>
      <c r="AI3">
        <v>31</v>
      </c>
      <c r="AJ3">
        <v>32</v>
      </c>
      <c r="AK3">
        <v>33</v>
      </c>
      <c r="AL3">
        <v>34</v>
      </c>
      <c r="AM3">
        <v>35</v>
      </c>
      <c r="AN3">
        <v>36</v>
      </c>
    </row>
    <row r="4" spans="2:41" ht="74.25" customHeight="1" x14ac:dyDescent="0.25">
      <c r="E4" s="427">
        <f>Personalausgaben!$C$3</f>
        <v>0</v>
      </c>
      <c r="F4" s="427">
        <f>Personalausgaben!$C$4</f>
        <v>32</v>
      </c>
      <c r="G4" s="427">
        <f>Personalausgaben!$C$5</f>
        <v>61</v>
      </c>
      <c r="H4" s="427">
        <f>Personalausgaben!$C$6</f>
        <v>92</v>
      </c>
      <c r="I4" s="427">
        <f>Personalausgaben!$C$7</f>
        <v>122</v>
      </c>
      <c r="J4" s="427">
        <f>Personalausgaben!$C$8</f>
        <v>153</v>
      </c>
      <c r="K4" s="427">
        <f>Personalausgaben!$C$9</f>
        <v>183</v>
      </c>
      <c r="L4" s="427">
        <f>Personalausgaben!$C$10</f>
        <v>214</v>
      </c>
      <c r="M4" s="427">
        <f>Personalausgaben!$C$11</f>
        <v>245</v>
      </c>
      <c r="N4" s="427">
        <f>Personalausgaben!$C$12</f>
        <v>275</v>
      </c>
      <c r="O4" s="427">
        <f>Personalausgaben!$C$13</f>
        <v>306</v>
      </c>
      <c r="P4" s="427">
        <f>Personalausgaben!$C$14</f>
        <v>336</v>
      </c>
      <c r="Q4" s="427">
        <f>Personalausgaben!$C$15</f>
        <v>367</v>
      </c>
      <c r="R4" s="427">
        <f>Personalausgaben!$C$16</f>
        <v>398</v>
      </c>
      <c r="S4" s="427">
        <f>Personalausgaben!$C$17</f>
        <v>426</v>
      </c>
      <c r="T4" s="427">
        <f>Personalausgaben!$C$18</f>
        <v>457</v>
      </c>
      <c r="U4" s="427">
        <f>Personalausgaben!$C$19</f>
        <v>487</v>
      </c>
      <c r="V4" s="427">
        <f>Personalausgaben!$C$20</f>
        <v>518</v>
      </c>
      <c r="W4" s="427">
        <f>Personalausgaben!$C$21</f>
        <v>548</v>
      </c>
      <c r="X4" s="427">
        <f>Personalausgaben!$C$22</f>
        <v>579</v>
      </c>
      <c r="Y4" s="427">
        <f>Personalausgaben!$C$23</f>
        <v>610</v>
      </c>
      <c r="Z4" s="427">
        <f>Personalausgaben!$C$24</f>
        <v>640</v>
      </c>
      <c r="AA4" s="427">
        <f>Personalausgaben!$C$25</f>
        <v>671</v>
      </c>
      <c r="AB4" s="427">
        <f>Personalausgaben!$C$26</f>
        <v>699</v>
      </c>
      <c r="AC4" s="425">
        <f>Personalausgaben!$C$27</f>
        <v>729</v>
      </c>
      <c r="AD4" s="425">
        <f>Personalausgaben!$C$28</f>
        <v>760</v>
      </c>
      <c r="AE4" s="425">
        <f>Personalausgaben!$C$29</f>
        <v>791</v>
      </c>
      <c r="AF4" s="425">
        <f>Personalausgaben!$C$30</f>
        <v>822</v>
      </c>
      <c r="AG4" s="425">
        <f>Personalausgaben!$C$31</f>
        <v>852</v>
      </c>
      <c r="AH4" s="425">
        <f>Personalausgaben!$C$32</f>
        <v>883</v>
      </c>
      <c r="AI4" s="425">
        <f>Personalausgaben!$C$33</f>
        <v>913</v>
      </c>
      <c r="AJ4" s="425">
        <f>Personalausgaben!$C$34</f>
        <v>944</v>
      </c>
      <c r="AK4" s="425">
        <f>Personalausgaben!$C$35</f>
        <v>975</v>
      </c>
      <c r="AL4" s="425">
        <f>Personalausgaben!$C$36</f>
        <v>1005</v>
      </c>
      <c r="AM4" s="425">
        <f>Personalausgaben!$C$37</f>
        <v>1036</v>
      </c>
      <c r="AN4" s="425">
        <f>Personalausgaben!$C$38</f>
        <v>1066</v>
      </c>
      <c r="AO4" s="425"/>
    </row>
    <row r="5" spans="2:41" x14ac:dyDescent="0.25">
      <c r="B5" t="str">
        <f>IF(Erfolgskontrollplan!K10="","",Erfolgskontrollplan!K10)</f>
        <v>Bsp: Erste Energieberatungen von externen Beratern durchgeführt</v>
      </c>
      <c r="C5" s="424" t="str">
        <f>Erfolgskontrollplan!L10</f>
        <v>bitte auswählen</v>
      </c>
      <c r="D5" s="379" t="str">
        <f>Erfolgskontrollplan!L11</f>
        <v>bitte auswählen</v>
      </c>
      <c r="G5" s="379"/>
    </row>
    <row r="6" spans="2:41" x14ac:dyDescent="0.25">
      <c r="B6" t="str">
        <f>IF(Erfolgskontrollplan!K12="","",Erfolgskontrollplan!K12)</f>
        <v/>
      </c>
      <c r="C6" s="424" t="str">
        <f>Erfolgskontrollplan!L12</f>
        <v>bitte auswählen</v>
      </c>
      <c r="D6" s="379" t="str">
        <f>Erfolgskontrollplan!L13</f>
        <v>bitte auswählen</v>
      </c>
      <c r="G6" s="379"/>
    </row>
    <row r="7" spans="2:41" x14ac:dyDescent="0.25">
      <c r="B7" t="str">
        <f>IF(Erfolgskontrollplan!K14="","",Erfolgskontrollplan!K14)</f>
        <v/>
      </c>
      <c r="C7" s="424" t="str">
        <f>Erfolgskontrollplan!L14</f>
        <v>bitte auswählen</v>
      </c>
      <c r="D7" s="379" t="str">
        <f>Erfolgskontrollplan!L15</f>
        <v>bitte auswählen</v>
      </c>
      <c r="G7" s="379"/>
    </row>
    <row r="8" spans="2:41" x14ac:dyDescent="0.25">
      <c r="B8" t="str">
        <f>IF(Erfolgskontrollplan!K16="","",Erfolgskontrollplan!K16)</f>
        <v/>
      </c>
      <c r="C8" s="424" t="str">
        <f>Erfolgskontrollplan!L16</f>
        <v>bitte auswählen</v>
      </c>
      <c r="D8" s="379" t="str">
        <f>Erfolgskontrollplan!L17</f>
        <v>bitte auswählen</v>
      </c>
      <c r="G8" s="379"/>
    </row>
    <row r="9" spans="2:41" x14ac:dyDescent="0.25">
      <c r="B9" t="str">
        <f>IF(Erfolgskontrollplan!K18="","",Erfolgskontrollplan!K18)</f>
        <v/>
      </c>
      <c r="C9" s="424" t="str">
        <f>Erfolgskontrollplan!L18</f>
        <v>bitte auswählen</v>
      </c>
      <c r="D9" s="379" t="str">
        <f>Erfolgskontrollplan!L19</f>
        <v>bitte auswählen</v>
      </c>
      <c r="G9" s="379"/>
    </row>
    <row r="10" spans="2:41" x14ac:dyDescent="0.25">
      <c r="B10" t="str">
        <f>IF(Erfolgskontrollplan!K20="","",Erfolgskontrollplan!K20)</f>
        <v/>
      </c>
      <c r="C10" s="424" t="str">
        <f>Erfolgskontrollplan!L20</f>
        <v>bitte auswählen</v>
      </c>
      <c r="D10" s="379" t="str">
        <f>Erfolgskontrollplan!L21</f>
        <v>bitte auswählen</v>
      </c>
      <c r="G10" s="379"/>
    </row>
    <row r="11" spans="2:41" x14ac:dyDescent="0.25">
      <c r="B11" t="str">
        <f>IF(Erfolgskontrollplan!K22="","",Erfolgskontrollplan!K22)</f>
        <v/>
      </c>
      <c r="C11" s="424" t="str">
        <f>Erfolgskontrollplan!L20</f>
        <v>bitte auswählen</v>
      </c>
      <c r="D11" s="379" t="str">
        <f>Erfolgskontrollplan!L23</f>
        <v>bitte auswählen</v>
      </c>
      <c r="G11" s="379"/>
    </row>
    <row r="12" spans="2:41" x14ac:dyDescent="0.25">
      <c r="B12" t="str">
        <f>IF(Erfolgskontrollplan!K24="","",Erfolgskontrollplan!K24)</f>
        <v/>
      </c>
      <c r="C12" s="424" t="str">
        <f>Erfolgskontrollplan!L22</f>
        <v>bitte auswählen</v>
      </c>
      <c r="D12" s="379" t="str">
        <f>Erfolgskontrollplan!L25</f>
        <v>bitte auswählen</v>
      </c>
      <c r="G12" s="379"/>
    </row>
    <row r="13" spans="2:41" x14ac:dyDescent="0.25">
      <c r="B13" t="str">
        <f>IF(Erfolgskontrollplan!K26="","",Erfolgskontrollplan!K26)</f>
        <v/>
      </c>
      <c r="C13" s="424" t="str">
        <f>Erfolgskontrollplan!L24</f>
        <v>bitte auswählen</v>
      </c>
      <c r="D13" s="379" t="str">
        <f>Erfolgskontrollplan!L27</f>
        <v>bitte auswählen</v>
      </c>
      <c r="G13" s="379"/>
    </row>
    <row r="14" spans="2:41" x14ac:dyDescent="0.25">
      <c r="B14" t="str">
        <f>IF(Erfolgskontrollplan!K28="","",Erfolgskontrollplan!K28)</f>
        <v/>
      </c>
      <c r="C14" s="424" t="str">
        <f>Erfolgskontrollplan!L26</f>
        <v>bitte auswählen</v>
      </c>
      <c r="D14" s="379" t="str">
        <f>Erfolgskontrollplan!L29</f>
        <v>bitte auswählen</v>
      </c>
      <c r="G14" s="379"/>
    </row>
    <row r="15" spans="2:41" x14ac:dyDescent="0.25">
      <c r="B15" t="str">
        <f>IF(Erfolgskontrollplan!K35="","",Erfolgskontrollplan!K35)</f>
        <v/>
      </c>
      <c r="C15" s="424" t="str">
        <f>Erfolgskontrollplan!L35</f>
        <v>bitte auswählen</v>
      </c>
      <c r="D15" s="379" t="str">
        <f>Erfolgskontrollplan!L36</f>
        <v>bitte auswählen</v>
      </c>
      <c r="G15" s="379"/>
    </row>
    <row r="16" spans="2:41" x14ac:dyDescent="0.25">
      <c r="B16" t="str">
        <f>IF(Erfolgskontrollplan!K37="","",Erfolgskontrollplan!K37)</f>
        <v/>
      </c>
      <c r="C16" s="424" t="str">
        <f>Erfolgskontrollplan!L37</f>
        <v>bitte auswählen</v>
      </c>
      <c r="D16" s="379" t="str">
        <f>Erfolgskontrollplan!L38</f>
        <v>bitte auswählen</v>
      </c>
      <c r="G16" s="379"/>
    </row>
    <row r="17" spans="2:7" x14ac:dyDescent="0.25">
      <c r="B17" t="str">
        <f>IF(Erfolgskontrollplan!K39="","",Erfolgskontrollplan!K39)</f>
        <v/>
      </c>
      <c r="C17" s="424" t="str">
        <f>Erfolgskontrollplan!L39</f>
        <v>bitte auswählen</v>
      </c>
      <c r="D17" s="379" t="str">
        <f>Erfolgskontrollplan!L40</f>
        <v>bitte auswählen</v>
      </c>
      <c r="G17" s="379"/>
    </row>
    <row r="18" spans="2:7" x14ac:dyDescent="0.25">
      <c r="B18" t="str">
        <f>IF(Erfolgskontrollplan!K41="","",Erfolgskontrollplan!K41)</f>
        <v/>
      </c>
      <c r="C18" s="424" t="str">
        <f>Erfolgskontrollplan!L41</f>
        <v>bitte auswählen</v>
      </c>
      <c r="D18" s="379" t="str">
        <f>Erfolgskontrollplan!L42</f>
        <v>bitte auswählen</v>
      </c>
      <c r="G18" s="379"/>
    </row>
    <row r="19" spans="2:7" x14ac:dyDescent="0.25">
      <c r="B19" t="str">
        <f>IF(Erfolgskontrollplan!K43="","",Erfolgskontrollplan!K43)</f>
        <v/>
      </c>
      <c r="C19" s="424" t="str">
        <f>Erfolgskontrollplan!L43</f>
        <v>bitte auswählen</v>
      </c>
      <c r="D19" s="379" t="str">
        <f>Erfolgskontrollplan!L44</f>
        <v>bitte auswählen</v>
      </c>
      <c r="G19" s="379"/>
    </row>
    <row r="20" spans="2:7" x14ac:dyDescent="0.25">
      <c r="B20" t="str">
        <f>IF(Erfolgskontrollplan!K45="","",Erfolgskontrollplan!K45)</f>
        <v/>
      </c>
      <c r="C20" s="424" t="str">
        <f>Erfolgskontrollplan!L45</f>
        <v>bitte auswählen</v>
      </c>
      <c r="D20" s="379" t="str">
        <f>Erfolgskontrollplan!L46</f>
        <v>bitte auswählen</v>
      </c>
      <c r="G20" s="379"/>
    </row>
    <row r="21" spans="2:7" x14ac:dyDescent="0.25">
      <c r="B21" t="str">
        <f>IF(Erfolgskontrollplan!K47="","",Erfolgskontrollplan!K47)</f>
        <v/>
      </c>
      <c r="C21" s="424" t="str">
        <f>Erfolgskontrollplan!L47</f>
        <v>bitte auswählen</v>
      </c>
      <c r="D21" s="379" t="str">
        <f>Erfolgskontrollplan!L48</f>
        <v>bitte auswählen</v>
      </c>
      <c r="G21" s="379"/>
    </row>
    <row r="22" spans="2:7" x14ac:dyDescent="0.25">
      <c r="B22" t="str">
        <f>IF(Erfolgskontrollplan!K49="","",Erfolgskontrollplan!K49)</f>
        <v/>
      </c>
      <c r="C22" s="424" t="str">
        <f>Erfolgskontrollplan!L49</f>
        <v>bitte auswählen</v>
      </c>
      <c r="D22" s="379" t="str">
        <f>Erfolgskontrollplan!L50</f>
        <v>bitte auswählen</v>
      </c>
      <c r="G22" s="379"/>
    </row>
    <row r="23" spans="2:7" x14ac:dyDescent="0.25">
      <c r="B23" t="str">
        <f>IF(Erfolgskontrollplan!K51="","",Erfolgskontrollplan!K51)</f>
        <v/>
      </c>
      <c r="C23" s="424" t="str">
        <f>Erfolgskontrollplan!L51</f>
        <v>bitte auswählen</v>
      </c>
      <c r="D23" s="379" t="str">
        <f>Erfolgskontrollplan!L52</f>
        <v>bitte auswählen</v>
      </c>
      <c r="G23" s="379"/>
    </row>
    <row r="24" spans="2:7" x14ac:dyDescent="0.25">
      <c r="B24" t="str">
        <f>IF(Erfolgskontrollplan!K53="","",Erfolgskontrollplan!K53)</f>
        <v/>
      </c>
      <c r="C24" s="424" t="str">
        <f>Erfolgskontrollplan!L53</f>
        <v>bitte auswählen</v>
      </c>
      <c r="D24" s="379" t="str">
        <f>Erfolgskontrollplan!L54</f>
        <v>bitte auswählen</v>
      </c>
      <c r="G24" s="379"/>
    </row>
    <row r="25" spans="2:7" x14ac:dyDescent="0.25">
      <c r="B25" t="str">
        <f>IF(Erfolgskontrollplan!K60="","",Erfolgskontrollplan!K60)</f>
        <v/>
      </c>
      <c r="C25" s="424" t="str">
        <f>Erfolgskontrollplan!L60</f>
        <v>bitte auswählen</v>
      </c>
      <c r="D25" s="379" t="str">
        <f>Erfolgskontrollplan!L61</f>
        <v>bitte auswählen</v>
      </c>
      <c r="G25" s="379"/>
    </row>
    <row r="26" spans="2:7" x14ac:dyDescent="0.25">
      <c r="B26" t="str">
        <f>IF(Erfolgskontrollplan!K62="","",Erfolgskontrollplan!K62)</f>
        <v/>
      </c>
      <c r="C26" s="424" t="str">
        <f>Erfolgskontrollplan!L62</f>
        <v>bitte auswählen</v>
      </c>
      <c r="D26" s="379" t="str">
        <f>Erfolgskontrollplan!L63</f>
        <v>bitte auswählen</v>
      </c>
      <c r="G26" s="379"/>
    </row>
    <row r="27" spans="2:7" x14ac:dyDescent="0.25">
      <c r="B27" t="str">
        <f>IF(Erfolgskontrollplan!K64="","",Erfolgskontrollplan!K64)</f>
        <v/>
      </c>
      <c r="C27" s="424" t="str">
        <f>Erfolgskontrollplan!L64</f>
        <v>bitte auswählen</v>
      </c>
      <c r="D27" s="379" t="str">
        <f>Erfolgskontrollplan!L65</f>
        <v>bitte auswählen</v>
      </c>
      <c r="G27" s="379"/>
    </row>
    <row r="28" spans="2:7" x14ac:dyDescent="0.25">
      <c r="B28" t="str">
        <f>IF(Erfolgskontrollplan!K66="","",Erfolgskontrollplan!K66)</f>
        <v/>
      </c>
      <c r="C28" s="424" t="str">
        <f>Erfolgskontrollplan!L66</f>
        <v>bitte auswählen</v>
      </c>
      <c r="D28" s="379" t="str">
        <f>Erfolgskontrollplan!L67</f>
        <v>bitte auswählen</v>
      </c>
      <c r="G28" s="379"/>
    </row>
    <row r="29" spans="2:7" x14ac:dyDescent="0.25">
      <c r="B29" t="str">
        <f>IF(Erfolgskontrollplan!K68="","",Erfolgskontrollplan!K68)</f>
        <v/>
      </c>
      <c r="C29" s="424" t="str">
        <f>Erfolgskontrollplan!L68</f>
        <v>bitte auswählen</v>
      </c>
      <c r="D29" s="379" t="str">
        <f>Erfolgskontrollplan!L69</f>
        <v>bitte auswählen</v>
      </c>
      <c r="G29" s="379"/>
    </row>
    <row r="30" spans="2:7" x14ac:dyDescent="0.25">
      <c r="B30" t="str">
        <f>IF(Erfolgskontrollplan!K70="","",Erfolgskontrollplan!K70)</f>
        <v/>
      </c>
      <c r="C30" s="424" t="str">
        <f>Erfolgskontrollplan!L70</f>
        <v>bitte auswählen</v>
      </c>
      <c r="D30" s="379" t="str">
        <f>Erfolgskontrollplan!L71</f>
        <v>bitte auswählen</v>
      </c>
      <c r="G30" s="379"/>
    </row>
    <row r="31" spans="2:7" x14ac:dyDescent="0.25">
      <c r="B31" t="str">
        <f>IF(Erfolgskontrollplan!K72="","",Erfolgskontrollplan!K72)</f>
        <v/>
      </c>
      <c r="C31" s="424" t="str">
        <f>Erfolgskontrollplan!L72</f>
        <v>bitte auswählen</v>
      </c>
      <c r="D31" s="379" t="str">
        <f>Erfolgskontrollplan!L73</f>
        <v>bitte auswählen</v>
      </c>
      <c r="G31" s="379"/>
    </row>
    <row r="32" spans="2:7" x14ac:dyDescent="0.25">
      <c r="B32" t="str">
        <f>IF(Erfolgskontrollplan!K74="","",Erfolgskontrollplan!K74)</f>
        <v/>
      </c>
      <c r="C32" s="424" t="str">
        <f>Erfolgskontrollplan!L74</f>
        <v>bitte auswählen</v>
      </c>
      <c r="D32" s="379" t="str">
        <f>Erfolgskontrollplan!L75</f>
        <v>bitte auswählen</v>
      </c>
      <c r="G32" s="379"/>
    </row>
    <row r="33" spans="2:7" x14ac:dyDescent="0.25">
      <c r="B33" t="str">
        <f>IF(Erfolgskontrollplan!K76="","",Erfolgskontrollplan!K76)</f>
        <v/>
      </c>
      <c r="C33" s="424" t="str">
        <f>Erfolgskontrollplan!L76</f>
        <v>bitte auswählen</v>
      </c>
      <c r="D33" s="379" t="str">
        <f>Erfolgskontrollplan!L77</f>
        <v>bitte auswählen</v>
      </c>
      <c r="G33" s="379"/>
    </row>
    <row r="34" spans="2:7" x14ac:dyDescent="0.25">
      <c r="B34" t="str">
        <f>IF(Erfolgskontrollplan!K78="","",Erfolgskontrollplan!K78)</f>
        <v/>
      </c>
      <c r="C34" s="424" t="str">
        <f>Erfolgskontrollplan!L78</f>
        <v>bitte auswählen</v>
      </c>
      <c r="D34" s="379" t="str">
        <f>Erfolgskontrollplan!L79</f>
        <v>bitte auswählen</v>
      </c>
      <c r="G34" s="379"/>
    </row>
    <row r="35" spans="2:7" x14ac:dyDescent="0.25">
      <c r="B35" t="str">
        <f>IF(Erfolgskontrollplan!K85="","",Erfolgskontrollplan!K85)</f>
        <v/>
      </c>
      <c r="C35" s="424" t="str">
        <f>Erfolgskontrollplan!L85</f>
        <v>bitte auswählen</v>
      </c>
      <c r="D35" s="379" t="str">
        <f>Erfolgskontrollplan!L86</f>
        <v>bitte auswählen</v>
      </c>
      <c r="G35" s="379"/>
    </row>
    <row r="36" spans="2:7" x14ac:dyDescent="0.25">
      <c r="B36" t="str">
        <f>IF(Erfolgskontrollplan!K87="","",Erfolgskontrollplan!K87)</f>
        <v/>
      </c>
      <c r="C36" s="424" t="str">
        <f>Erfolgskontrollplan!L87</f>
        <v>bitte auswählen</v>
      </c>
      <c r="D36" s="379" t="str">
        <f>Erfolgskontrollplan!L88</f>
        <v>bitte auswählen</v>
      </c>
      <c r="G36" s="379"/>
    </row>
    <row r="37" spans="2:7" x14ac:dyDescent="0.25">
      <c r="B37" t="str">
        <f>IF(Erfolgskontrollplan!K89="","",Erfolgskontrollplan!K89)</f>
        <v/>
      </c>
      <c r="C37" s="424" t="str">
        <f>Erfolgskontrollplan!L89</f>
        <v>bitte auswählen</v>
      </c>
      <c r="D37" s="379" t="str">
        <f>Erfolgskontrollplan!L90</f>
        <v>bitte auswählen</v>
      </c>
      <c r="G37" s="379"/>
    </row>
    <row r="38" spans="2:7" x14ac:dyDescent="0.25">
      <c r="B38" t="str">
        <f>IF(Erfolgskontrollplan!K91="","",Erfolgskontrollplan!K91)</f>
        <v/>
      </c>
      <c r="C38" s="424" t="str">
        <f>Erfolgskontrollplan!L91</f>
        <v>bitte auswählen</v>
      </c>
      <c r="D38" s="379" t="str">
        <f>Erfolgskontrollplan!L92</f>
        <v>bitte auswählen</v>
      </c>
      <c r="G38" s="379"/>
    </row>
    <row r="39" spans="2:7" x14ac:dyDescent="0.25">
      <c r="B39" t="str">
        <f>IF(Erfolgskontrollplan!K93="","",Erfolgskontrollplan!K93)</f>
        <v/>
      </c>
      <c r="C39" s="424" t="str">
        <f>Erfolgskontrollplan!L93</f>
        <v>bitte auswählen</v>
      </c>
      <c r="D39" s="379" t="str">
        <f>Erfolgskontrollplan!L94</f>
        <v>bitte auswählen</v>
      </c>
      <c r="G39" s="379"/>
    </row>
    <row r="40" spans="2:7" x14ac:dyDescent="0.25">
      <c r="B40" t="str">
        <f>IF(Erfolgskontrollplan!K95="","",Erfolgskontrollplan!K95)</f>
        <v/>
      </c>
      <c r="C40" s="424" t="str">
        <f>Erfolgskontrollplan!L95</f>
        <v>bitte auswählen</v>
      </c>
      <c r="D40" s="379" t="str">
        <f>Erfolgskontrollplan!L96</f>
        <v>bitte auswählen</v>
      </c>
      <c r="G40" s="379"/>
    </row>
    <row r="41" spans="2:7" x14ac:dyDescent="0.25">
      <c r="B41" t="str">
        <f>IF(Erfolgskontrollplan!K97="","",Erfolgskontrollplan!K97)</f>
        <v/>
      </c>
      <c r="C41" s="424" t="str">
        <f>Erfolgskontrollplan!L97</f>
        <v>bitte auswählen</v>
      </c>
      <c r="D41" s="379" t="str">
        <f>Erfolgskontrollplan!L98</f>
        <v>bitte auswählen</v>
      </c>
      <c r="G41" s="379"/>
    </row>
    <row r="42" spans="2:7" x14ac:dyDescent="0.25">
      <c r="B42" t="str">
        <f>IF(Erfolgskontrollplan!K99="","",Erfolgskontrollplan!K99)</f>
        <v/>
      </c>
      <c r="C42" s="424" t="str">
        <f>Erfolgskontrollplan!L99</f>
        <v>bitte auswählen</v>
      </c>
      <c r="D42" s="379" t="str">
        <f>Erfolgskontrollplan!L100</f>
        <v>bitte auswählen</v>
      </c>
    </row>
    <row r="43" spans="2:7" x14ac:dyDescent="0.25">
      <c r="B43" t="str">
        <f>IF(Erfolgskontrollplan!K101="","",Erfolgskontrollplan!K101)</f>
        <v/>
      </c>
      <c r="C43" s="424" t="str">
        <f>Erfolgskontrollplan!L101</f>
        <v>bitte auswählen</v>
      </c>
      <c r="D43" s="379" t="str">
        <f>Erfolgskontrollplan!L102</f>
        <v>bitte auswählen</v>
      </c>
    </row>
    <row r="44" spans="2:7" x14ac:dyDescent="0.25">
      <c r="B44" t="str">
        <f>IF(Erfolgskontrollplan!K103="","",Erfolgskontrollplan!K103)</f>
        <v/>
      </c>
      <c r="C44" s="424" t="str">
        <f>Erfolgskontrollplan!L103</f>
        <v>bitte auswählen</v>
      </c>
      <c r="D44" s="379" t="str">
        <f>Erfolgskontrollplan!L104</f>
        <v>bitte auswählen</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485"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C186"/>
  <sheetViews>
    <sheetView showGridLines="0" showRowColHeaders="0" workbookViewId="0"/>
  </sheetViews>
  <sheetFormatPr baseColWidth="10" defaultColWidth="11.42578125" defaultRowHeight="12" x14ac:dyDescent="0.2"/>
  <cols>
    <col min="1" max="2" width="2.28515625" style="72" customWidth="1"/>
    <col min="3" max="3" width="24.85546875" style="72" customWidth="1"/>
    <col min="4" max="4" width="12.140625" style="72" customWidth="1"/>
    <col min="5" max="5" width="39.5703125" style="72" customWidth="1"/>
    <col min="6" max="6" width="13.28515625" style="72" customWidth="1"/>
    <col min="7" max="7" width="25.42578125" style="72" customWidth="1"/>
    <col min="8" max="8" width="47.85546875" style="72" customWidth="1"/>
    <col min="9" max="9" width="20" style="72" customWidth="1"/>
    <col min="10" max="11" width="2.28515625" style="72" customWidth="1"/>
    <col min="12" max="12" width="11.42578125" style="72" customWidth="1"/>
    <col min="13" max="16384" width="11.42578125" style="72"/>
  </cols>
  <sheetData>
    <row r="1" spans="1:29" ht="3" customHeight="1"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row>
    <row r="2" spans="1:29" ht="15.75" customHeight="1" x14ac:dyDescent="0.2">
      <c r="A2" s="466"/>
      <c r="D2" s="244" t="str">
        <f>IF(Basisdaten!I27="Erstvorhaben",menu!J129,"")</f>
        <v/>
      </c>
      <c r="K2" s="466"/>
      <c r="L2" s="466"/>
      <c r="M2" s="466"/>
      <c r="N2" s="466"/>
      <c r="O2" s="466"/>
      <c r="P2" s="466"/>
      <c r="Q2" s="466"/>
      <c r="R2" s="466"/>
      <c r="S2" s="466"/>
      <c r="T2" s="466"/>
      <c r="U2" s="466"/>
      <c r="V2" s="466"/>
      <c r="W2" s="466"/>
      <c r="X2" s="466"/>
      <c r="Y2" s="466"/>
      <c r="Z2" s="466"/>
      <c r="AA2" s="466"/>
      <c r="AB2" s="466"/>
      <c r="AC2" s="466"/>
    </row>
    <row r="3" spans="1:29" ht="23.25" customHeight="1" x14ac:dyDescent="0.2">
      <c r="A3" s="466"/>
      <c r="C3" s="433" t="s">
        <v>377</v>
      </c>
      <c r="D3" s="432"/>
      <c r="E3" s="432"/>
      <c r="F3" s="1079" t="str">
        <f>IF(Basisdaten!I25=menu!A100,"",menu!J129)</f>
        <v xml:space="preserve">Achtung: Dieses Tabellenblatt "Erst-,Anschlussvorhaben"  ist nur auszufüllen und einzureichen, wenn ein Umsetzungsmanagement nach 4.1.10 c) beantragt wird. </v>
      </c>
      <c r="G3" s="1079"/>
      <c r="H3" s="1079"/>
      <c r="I3" s="194" t="s">
        <v>241</v>
      </c>
      <c r="K3" s="466"/>
      <c r="L3" s="466"/>
      <c r="M3" s="466"/>
      <c r="N3" s="466"/>
      <c r="O3" s="466"/>
      <c r="P3" s="466"/>
      <c r="Q3" s="466"/>
      <c r="R3" s="466"/>
      <c r="S3" s="466"/>
      <c r="T3" s="466"/>
      <c r="U3" s="466"/>
      <c r="V3" s="466"/>
      <c r="W3" s="466"/>
      <c r="X3" s="466"/>
      <c r="Y3" s="466"/>
      <c r="Z3" s="466"/>
      <c r="AA3" s="466"/>
      <c r="AB3" s="466"/>
      <c r="AC3" s="466"/>
    </row>
    <row r="4" spans="1:29" ht="15" customHeight="1" x14ac:dyDescent="0.2">
      <c r="A4" s="466"/>
      <c r="C4" s="1077" t="s">
        <v>378</v>
      </c>
      <c r="D4" s="1078"/>
      <c r="E4" s="1078"/>
      <c r="F4" s="290"/>
      <c r="G4" s="290"/>
      <c r="H4" s="290"/>
      <c r="I4" s="194"/>
      <c r="K4" s="466"/>
      <c r="L4" s="466"/>
      <c r="M4" s="466"/>
      <c r="N4" s="466"/>
      <c r="O4" s="466"/>
      <c r="P4" s="466"/>
      <c r="Q4" s="466"/>
      <c r="R4" s="466"/>
      <c r="S4" s="466"/>
      <c r="T4" s="466"/>
      <c r="U4" s="466"/>
      <c r="V4" s="466"/>
      <c r="W4" s="466"/>
      <c r="X4" s="466"/>
      <c r="Y4" s="466"/>
      <c r="Z4" s="466"/>
      <c r="AA4" s="466"/>
      <c r="AB4" s="466"/>
      <c r="AC4" s="466"/>
    </row>
    <row r="5" spans="1:29" ht="24.75" customHeight="1" x14ac:dyDescent="0.2">
      <c r="A5" s="466"/>
      <c r="C5" s="1080" t="s">
        <v>339</v>
      </c>
      <c r="D5" s="1081"/>
      <c r="E5" s="1081"/>
      <c r="F5" s="1081"/>
      <c r="G5" s="1081"/>
      <c r="H5" s="1081"/>
      <c r="I5" s="1082"/>
      <c r="K5" s="466"/>
      <c r="L5" s="466"/>
      <c r="M5" s="466"/>
      <c r="N5" s="466"/>
      <c r="O5" s="466"/>
      <c r="P5" s="466"/>
      <c r="Q5" s="466"/>
      <c r="R5" s="466"/>
      <c r="S5" s="466"/>
      <c r="T5" s="466"/>
      <c r="U5" s="466"/>
      <c r="V5" s="466"/>
      <c r="W5" s="466"/>
      <c r="X5" s="466"/>
      <c r="Y5" s="466"/>
      <c r="Z5" s="466"/>
      <c r="AA5" s="466"/>
      <c r="AB5" s="466"/>
      <c r="AC5" s="466"/>
    </row>
    <row r="6" spans="1:29" ht="3" customHeight="1" x14ac:dyDescent="0.2">
      <c r="A6" s="466"/>
      <c r="K6" s="466"/>
      <c r="L6" s="466"/>
      <c r="M6" s="466"/>
      <c r="N6" s="466"/>
      <c r="O6" s="466"/>
      <c r="P6" s="466"/>
      <c r="Q6" s="466"/>
      <c r="R6" s="466"/>
      <c r="S6" s="466"/>
      <c r="T6" s="466"/>
      <c r="U6" s="466"/>
      <c r="V6" s="466"/>
      <c r="W6" s="466"/>
      <c r="X6" s="466"/>
      <c r="Y6" s="466"/>
      <c r="Z6" s="466"/>
      <c r="AA6" s="466"/>
      <c r="AB6" s="466"/>
      <c r="AC6" s="466"/>
    </row>
    <row r="7" spans="1:29" ht="63.75" customHeight="1" x14ac:dyDescent="0.2">
      <c r="A7" s="466"/>
      <c r="C7" s="972" t="s">
        <v>774</v>
      </c>
      <c r="D7" s="973"/>
      <c r="E7" s="973"/>
      <c r="F7" s="974"/>
      <c r="G7" s="245" t="s">
        <v>773</v>
      </c>
      <c r="H7" s="973" t="s">
        <v>772</v>
      </c>
      <c r="I7" s="974"/>
      <c r="K7" s="466"/>
      <c r="L7" s="466"/>
      <c r="M7" s="466"/>
      <c r="N7" s="466"/>
      <c r="O7" s="466"/>
      <c r="P7" s="466"/>
      <c r="Q7" s="466"/>
      <c r="R7" s="466"/>
      <c r="S7" s="466"/>
      <c r="T7" s="466"/>
      <c r="U7" s="466"/>
      <c r="V7" s="466"/>
      <c r="W7" s="466"/>
      <c r="X7" s="466"/>
      <c r="Y7" s="466"/>
      <c r="Z7" s="466"/>
      <c r="AA7" s="466"/>
      <c r="AB7" s="466"/>
      <c r="AC7" s="466"/>
    </row>
    <row r="8" spans="1:29" s="155" customFormat="1" ht="6" customHeight="1" thickBot="1" x14ac:dyDescent="0.25">
      <c r="A8" s="466"/>
      <c r="C8" s="112"/>
      <c r="D8" s="112"/>
      <c r="E8" s="112"/>
      <c r="F8" s="112"/>
      <c r="G8" s="112"/>
      <c r="H8" s="112"/>
      <c r="I8" s="112"/>
      <c r="K8" s="466"/>
      <c r="L8" s="466"/>
      <c r="M8" s="466"/>
      <c r="N8" s="466"/>
      <c r="O8" s="466"/>
      <c r="P8" s="466"/>
      <c r="Q8" s="466"/>
      <c r="R8" s="466"/>
      <c r="S8" s="466"/>
      <c r="T8" s="466"/>
      <c r="U8" s="466"/>
      <c r="V8" s="466"/>
      <c r="W8" s="466"/>
      <c r="X8" s="466"/>
      <c r="Y8" s="466"/>
      <c r="Z8" s="466"/>
      <c r="AA8" s="466"/>
      <c r="AB8" s="466"/>
      <c r="AC8" s="466"/>
    </row>
    <row r="9" spans="1:29" ht="12.75" customHeight="1" x14ac:dyDescent="0.2">
      <c r="A9" s="466"/>
      <c r="C9" s="1096" t="s">
        <v>246</v>
      </c>
      <c r="D9" s="1065" t="s">
        <v>401</v>
      </c>
      <c r="E9" s="1066"/>
      <c r="F9" s="1091"/>
      <c r="G9" s="1083" t="s">
        <v>326</v>
      </c>
      <c r="H9" s="1073" t="s">
        <v>775</v>
      </c>
      <c r="I9" s="1086"/>
      <c r="K9" s="466"/>
      <c r="L9" s="466"/>
      <c r="M9" s="466"/>
      <c r="N9" s="466"/>
      <c r="O9" s="466"/>
      <c r="P9" s="466"/>
      <c r="Q9" s="466"/>
      <c r="R9" s="466"/>
      <c r="S9" s="466"/>
      <c r="T9" s="466"/>
      <c r="U9" s="466"/>
      <c r="V9" s="466"/>
      <c r="W9" s="466"/>
      <c r="X9" s="466"/>
      <c r="Y9" s="466"/>
      <c r="Z9" s="466"/>
      <c r="AA9" s="466"/>
      <c r="AB9" s="466"/>
      <c r="AC9" s="466"/>
    </row>
    <row r="10" spans="1:29" ht="15.75" customHeight="1" x14ac:dyDescent="0.2">
      <c r="A10" s="466"/>
      <c r="C10" s="1097"/>
      <c r="D10" s="1092"/>
      <c r="E10" s="1093"/>
      <c r="F10" s="1094"/>
      <c r="G10" s="1084"/>
      <c r="H10" s="1087"/>
      <c r="I10" s="1088"/>
      <c r="K10" s="466"/>
      <c r="L10" s="466"/>
      <c r="M10" s="466"/>
      <c r="N10" s="466"/>
      <c r="O10" s="466"/>
      <c r="P10" s="466"/>
      <c r="Q10" s="466"/>
      <c r="R10" s="466"/>
      <c r="S10" s="466"/>
      <c r="T10" s="466"/>
      <c r="U10" s="466"/>
      <c r="V10" s="466"/>
      <c r="W10" s="466"/>
      <c r="X10" s="466"/>
      <c r="Y10" s="466"/>
      <c r="Z10" s="466"/>
      <c r="AA10" s="466"/>
      <c r="AB10" s="466"/>
      <c r="AC10" s="466"/>
    </row>
    <row r="11" spans="1:29" ht="10.5" customHeight="1" x14ac:dyDescent="0.2">
      <c r="A11" s="466"/>
      <c r="C11" s="1098"/>
      <c r="D11" s="1068"/>
      <c r="E11" s="1069"/>
      <c r="F11" s="1095"/>
      <c r="G11" s="1085"/>
      <c r="H11" s="1089"/>
      <c r="I11" s="1090"/>
      <c r="K11" s="466"/>
      <c r="L11" s="466"/>
      <c r="M11" s="466"/>
      <c r="N11" s="466"/>
      <c r="O11" s="466"/>
      <c r="P11" s="466"/>
      <c r="Q11" s="466"/>
      <c r="R11" s="466"/>
      <c r="S11" s="466"/>
      <c r="T11" s="466"/>
      <c r="U11" s="466"/>
      <c r="V11" s="466"/>
      <c r="W11" s="466"/>
      <c r="X11" s="466"/>
      <c r="Y11" s="466"/>
      <c r="Z11" s="466"/>
      <c r="AA11" s="466"/>
      <c r="AB11" s="466"/>
      <c r="AC11" s="466"/>
    </row>
    <row r="12" spans="1:29" ht="20.25" customHeight="1" x14ac:dyDescent="0.2">
      <c r="A12" s="466"/>
      <c r="C12" s="437" t="str">
        <f>Arbeitsplan!C13</f>
        <v>Maßnahme 1</v>
      </c>
      <c r="D12" s="1052" t="str">
        <f>IF(Arbeitsplan!E13="…","Wird aus Arbeitsplan befüllt",Arbeitsplan!E13)</f>
        <v>Wird aus Arbeitsplan befüllt</v>
      </c>
      <c r="E12" s="1053"/>
      <c r="F12" s="1054"/>
      <c r="G12" s="957" t="s">
        <v>63</v>
      </c>
      <c r="H12" s="1046"/>
      <c r="I12" s="1047"/>
      <c r="K12" s="466"/>
      <c r="L12" s="466"/>
      <c r="M12" s="466"/>
      <c r="N12" s="466"/>
      <c r="O12" s="466"/>
      <c r="P12" s="466"/>
      <c r="Q12" s="466"/>
      <c r="R12" s="466"/>
      <c r="S12" s="466"/>
      <c r="T12" s="466"/>
      <c r="U12" s="466"/>
      <c r="V12" s="466"/>
      <c r="W12" s="466"/>
      <c r="X12" s="466"/>
      <c r="Y12" s="466"/>
      <c r="Z12" s="466"/>
      <c r="AA12" s="466"/>
      <c r="AB12" s="466"/>
      <c r="AC12" s="466"/>
    </row>
    <row r="13" spans="1:29" ht="20.25" customHeight="1" x14ac:dyDescent="0.2">
      <c r="A13" s="466"/>
      <c r="C13" s="295" t="str">
        <f>Arbeitsplan!C14</f>
        <v>Name der Maßnahme</v>
      </c>
      <c r="D13" s="1055"/>
      <c r="E13" s="1056"/>
      <c r="F13" s="1057"/>
      <c r="G13" s="958"/>
      <c r="H13" s="1048"/>
      <c r="I13" s="1049"/>
      <c r="K13" s="466"/>
      <c r="L13" s="466"/>
      <c r="M13" s="466"/>
      <c r="N13" s="466"/>
      <c r="O13" s="466"/>
      <c r="P13" s="466"/>
      <c r="Q13" s="466"/>
      <c r="R13" s="466"/>
      <c r="S13" s="466"/>
      <c r="T13" s="466"/>
      <c r="U13" s="466"/>
      <c r="V13" s="466"/>
      <c r="W13" s="466"/>
      <c r="X13" s="466"/>
      <c r="Y13" s="466"/>
      <c r="Z13" s="466"/>
      <c r="AA13" s="466"/>
      <c r="AB13" s="466"/>
      <c r="AC13" s="466"/>
    </row>
    <row r="14" spans="1:29" ht="20.25" customHeight="1" x14ac:dyDescent="0.2">
      <c r="A14" s="466"/>
      <c r="C14" s="296" t="str">
        <f>Arbeitsplan!C15</f>
        <v>Nr. /Maßnahmenkatalog</v>
      </c>
      <c r="D14" s="1058"/>
      <c r="E14" s="1059"/>
      <c r="F14" s="1060"/>
      <c r="G14" s="964"/>
      <c r="H14" s="1050"/>
      <c r="I14" s="1051"/>
      <c r="K14" s="466"/>
      <c r="L14" s="466"/>
      <c r="M14" s="466"/>
      <c r="N14" s="466"/>
      <c r="O14" s="466"/>
      <c r="P14" s="466"/>
      <c r="Q14" s="466"/>
      <c r="R14" s="466"/>
      <c r="S14" s="466"/>
      <c r="T14" s="466"/>
      <c r="U14" s="466"/>
      <c r="V14" s="466"/>
      <c r="W14" s="466"/>
      <c r="X14" s="466"/>
      <c r="Y14" s="466"/>
      <c r="Z14" s="466"/>
      <c r="AA14" s="466"/>
      <c r="AB14" s="466"/>
      <c r="AC14" s="466"/>
    </row>
    <row r="15" spans="1:29" ht="20.25" customHeight="1" x14ac:dyDescent="0.2">
      <c r="A15" s="466"/>
      <c r="C15" s="294" t="str">
        <f>Arbeitsplan!C16</f>
        <v>Maßnahme 2</v>
      </c>
      <c r="D15" s="1052" t="str">
        <f>Arbeitsplan!E16</f>
        <v>…</v>
      </c>
      <c r="E15" s="1053"/>
      <c r="F15" s="1054"/>
      <c r="G15" s="957" t="s">
        <v>63</v>
      </c>
      <c r="H15" s="1046"/>
      <c r="I15" s="1047"/>
      <c r="K15" s="466"/>
      <c r="L15" s="466"/>
      <c r="M15" s="466"/>
      <c r="N15" s="466"/>
      <c r="O15" s="466"/>
      <c r="P15" s="466"/>
      <c r="Q15" s="466"/>
      <c r="R15" s="466"/>
      <c r="S15" s="466"/>
      <c r="T15" s="466"/>
      <c r="U15" s="466"/>
      <c r="V15" s="466"/>
      <c r="W15" s="466"/>
      <c r="X15" s="466"/>
      <c r="Y15" s="466"/>
      <c r="Z15" s="466"/>
      <c r="AA15" s="466"/>
      <c r="AB15" s="466"/>
      <c r="AC15" s="466"/>
    </row>
    <row r="16" spans="1:29" ht="20.25" customHeight="1" x14ac:dyDescent="0.2">
      <c r="A16" s="466"/>
      <c r="C16" s="295" t="str">
        <f>Arbeitsplan!C17</f>
        <v>Name der Maßnahme</v>
      </c>
      <c r="D16" s="1055"/>
      <c r="E16" s="1056"/>
      <c r="F16" s="1057"/>
      <c r="G16" s="958"/>
      <c r="H16" s="1048"/>
      <c r="I16" s="1049"/>
      <c r="K16" s="466"/>
      <c r="L16" s="466"/>
      <c r="M16" s="466"/>
      <c r="N16" s="466"/>
      <c r="O16" s="466"/>
      <c r="P16" s="466"/>
      <c r="Q16" s="466"/>
      <c r="R16" s="466"/>
      <c r="S16" s="466"/>
      <c r="T16" s="466"/>
      <c r="U16" s="466"/>
      <c r="V16" s="466"/>
      <c r="W16" s="466"/>
      <c r="X16" s="466"/>
      <c r="Y16" s="466"/>
      <c r="Z16" s="466"/>
      <c r="AA16" s="466"/>
      <c r="AB16" s="466"/>
      <c r="AC16" s="466"/>
    </row>
    <row r="17" spans="1:29" ht="20.25" customHeight="1" x14ac:dyDescent="0.2">
      <c r="A17" s="466"/>
      <c r="C17" s="296" t="str">
        <f>Arbeitsplan!C18</f>
        <v>Nr. /Maßnahmenkatalog</v>
      </c>
      <c r="D17" s="1058"/>
      <c r="E17" s="1059"/>
      <c r="F17" s="1060"/>
      <c r="G17" s="964"/>
      <c r="H17" s="1050"/>
      <c r="I17" s="1051"/>
      <c r="K17" s="466"/>
      <c r="L17" s="466"/>
      <c r="M17" s="466"/>
      <c r="N17" s="466"/>
      <c r="O17" s="466"/>
      <c r="P17" s="466"/>
      <c r="Q17" s="466"/>
      <c r="R17" s="466"/>
      <c r="S17" s="466"/>
      <c r="T17" s="466"/>
      <c r="U17" s="466"/>
      <c r="V17" s="466"/>
      <c r="W17" s="466"/>
      <c r="X17" s="466"/>
      <c r="Y17" s="466"/>
      <c r="Z17" s="466"/>
      <c r="AA17" s="466"/>
      <c r="AB17" s="466"/>
      <c r="AC17" s="466"/>
    </row>
    <row r="18" spans="1:29" ht="20.25" customHeight="1" x14ac:dyDescent="0.2">
      <c r="A18" s="466"/>
      <c r="C18" s="294" t="str">
        <f>Arbeitsplan!C19</f>
        <v>Maßnahme 3</v>
      </c>
      <c r="D18" s="1052" t="str">
        <f>Arbeitsplan!E19</f>
        <v>…</v>
      </c>
      <c r="E18" s="1053"/>
      <c r="F18" s="1054"/>
      <c r="G18" s="957" t="s">
        <v>63</v>
      </c>
      <c r="H18" s="1046"/>
      <c r="I18" s="1047"/>
      <c r="K18" s="466"/>
      <c r="L18" s="466"/>
      <c r="M18" s="466"/>
      <c r="N18" s="466"/>
      <c r="O18" s="466"/>
      <c r="P18" s="466"/>
      <c r="Q18" s="466"/>
      <c r="R18" s="466"/>
      <c r="S18" s="466"/>
      <c r="T18" s="466"/>
      <c r="U18" s="466"/>
      <c r="V18" s="466"/>
      <c r="W18" s="466"/>
      <c r="X18" s="466"/>
      <c r="Y18" s="466"/>
      <c r="Z18" s="466"/>
      <c r="AA18" s="466"/>
      <c r="AB18" s="466"/>
      <c r="AC18" s="466"/>
    </row>
    <row r="19" spans="1:29" ht="20.25" customHeight="1" x14ac:dyDescent="0.2">
      <c r="A19" s="466"/>
      <c r="C19" s="295" t="str">
        <f>Arbeitsplan!C20</f>
        <v>Name der Maßnahme</v>
      </c>
      <c r="D19" s="1055"/>
      <c r="E19" s="1056"/>
      <c r="F19" s="1057"/>
      <c r="G19" s="958"/>
      <c r="H19" s="1048"/>
      <c r="I19" s="1049"/>
      <c r="K19" s="466"/>
      <c r="L19" s="466"/>
      <c r="M19" s="466"/>
      <c r="N19" s="466"/>
      <c r="O19" s="466"/>
      <c r="P19" s="466"/>
      <c r="Q19" s="466"/>
      <c r="R19" s="466"/>
      <c r="S19" s="466"/>
      <c r="T19" s="466"/>
      <c r="U19" s="466"/>
      <c r="V19" s="466"/>
      <c r="W19" s="466"/>
      <c r="X19" s="466"/>
      <c r="Y19" s="466"/>
      <c r="Z19" s="466"/>
      <c r="AA19" s="466"/>
      <c r="AB19" s="466"/>
      <c r="AC19" s="466"/>
    </row>
    <row r="20" spans="1:29" ht="20.25" customHeight="1" x14ac:dyDescent="0.2">
      <c r="A20" s="466"/>
      <c r="C20" s="296" t="str">
        <f>Arbeitsplan!C21</f>
        <v>Nr. /Maßnahmenkatalog</v>
      </c>
      <c r="D20" s="1058"/>
      <c r="E20" s="1059"/>
      <c r="F20" s="1060"/>
      <c r="G20" s="964"/>
      <c r="H20" s="1050"/>
      <c r="I20" s="1051"/>
      <c r="K20" s="466"/>
      <c r="L20" s="466"/>
      <c r="M20" s="466"/>
      <c r="N20" s="466"/>
      <c r="O20" s="466"/>
      <c r="P20" s="466"/>
      <c r="Q20" s="466"/>
      <c r="R20" s="466"/>
      <c r="S20" s="466"/>
      <c r="T20" s="466"/>
      <c r="U20" s="466"/>
      <c r="V20" s="466"/>
      <c r="W20" s="466"/>
      <c r="X20" s="466"/>
      <c r="Y20" s="466"/>
      <c r="Z20" s="466"/>
      <c r="AA20" s="466"/>
      <c r="AB20" s="466"/>
      <c r="AC20" s="466"/>
    </row>
    <row r="21" spans="1:29" ht="20.25" customHeight="1" x14ac:dyDescent="0.2">
      <c r="A21" s="466"/>
      <c r="C21" s="294" t="str">
        <f>Arbeitsplan!C22</f>
        <v>Maßnahme 4</v>
      </c>
      <c r="D21" s="1052" t="str">
        <f>Arbeitsplan!E22</f>
        <v>…</v>
      </c>
      <c r="E21" s="1053"/>
      <c r="F21" s="1054"/>
      <c r="G21" s="957" t="s">
        <v>63</v>
      </c>
      <c r="H21" s="1046"/>
      <c r="I21" s="1047"/>
      <c r="K21" s="466"/>
      <c r="L21" s="466"/>
      <c r="M21" s="466"/>
      <c r="N21" s="466"/>
      <c r="O21" s="466"/>
      <c r="P21" s="466"/>
      <c r="Q21" s="466"/>
      <c r="R21" s="466"/>
      <c r="S21" s="466"/>
      <c r="T21" s="466"/>
      <c r="U21" s="466"/>
      <c r="V21" s="466"/>
      <c r="W21" s="466"/>
      <c r="X21" s="466"/>
      <c r="Y21" s="466"/>
      <c r="Z21" s="466"/>
      <c r="AA21" s="466"/>
      <c r="AB21" s="466"/>
      <c r="AC21" s="466"/>
    </row>
    <row r="22" spans="1:29" ht="20.25" customHeight="1" x14ac:dyDescent="0.2">
      <c r="A22" s="466"/>
      <c r="C22" s="295" t="str">
        <f>Arbeitsplan!C23</f>
        <v>Name der Maßnahme</v>
      </c>
      <c r="D22" s="1055"/>
      <c r="E22" s="1056"/>
      <c r="F22" s="1057"/>
      <c r="G22" s="958"/>
      <c r="H22" s="1048"/>
      <c r="I22" s="1049"/>
      <c r="K22" s="466"/>
      <c r="L22" s="466"/>
      <c r="M22" s="466"/>
      <c r="N22" s="466"/>
      <c r="O22" s="466"/>
      <c r="P22" s="466"/>
      <c r="Q22" s="466"/>
      <c r="R22" s="466"/>
      <c r="S22" s="466"/>
      <c r="T22" s="466"/>
      <c r="U22" s="466"/>
      <c r="V22" s="466"/>
      <c r="W22" s="466"/>
      <c r="X22" s="466"/>
      <c r="Y22" s="466"/>
      <c r="Z22" s="466"/>
      <c r="AA22" s="466"/>
      <c r="AB22" s="466"/>
      <c r="AC22" s="466"/>
    </row>
    <row r="23" spans="1:29" ht="20.25" customHeight="1" x14ac:dyDescent="0.2">
      <c r="A23" s="466"/>
      <c r="C23" s="296" t="str">
        <f>Arbeitsplan!C24</f>
        <v>Nr. /Maßnahmenkatalog</v>
      </c>
      <c r="D23" s="1058"/>
      <c r="E23" s="1059"/>
      <c r="F23" s="1060"/>
      <c r="G23" s="964"/>
      <c r="H23" s="1050"/>
      <c r="I23" s="1051"/>
      <c r="K23" s="466"/>
      <c r="L23" s="466"/>
      <c r="M23" s="466"/>
      <c r="N23" s="466"/>
      <c r="O23" s="466"/>
      <c r="P23" s="466"/>
      <c r="Q23" s="466"/>
      <c r="R23" s="466"/>
      <c r="S23" s="466"/>
      <c r="T23" s="466"/>
      <c r="U23" s="466"/>
      <c r="V23" s="466"/>
      <c r="W23" s="466"/>
      <c r="X23" s="466"/>
      <c r="Y23" s="466"/>
      <c r="Z23" s="466"/>
      <c r="AA23" s="466"/>
      <c r="AB23" s="466"/>
      <c r="AC23" s="466"/>
    </row>
    <row r="24" spans="1:29" ht="20.25" customHeight="1" x14ac:dyDescent="0.2">
      <c r="A24" s="466"/>
      <c r="C24" s="294" t="str">
        <f>Arbeitsplan!C25</f>
        <v>Maßnahme 5</v>
      </c>
      <c r="D24" s="1052" t="str">
        <f>Arbeitsplan!E25</f>
        <v>…</v>
      </c>
      <c r="E24" s="1053"/>
      <c r="F24" s="1054"/>
      <c r="G24" s="957" t="s">
        <v>63</v>
      </c>
      <c r="H24" s="1046"/>
      <c r="I24" s="1047"/>
      <c r="K24" s="466"/>
      <c r="L24" s="466"/>
      <c r="M24" s="466"/>
      <c r="N24" s="466"/>
      <c r="O24" s="466"/>
      <c r="P24" s="466"/>
      <c r="Q24" s="466"/>
      <c r="R24" s="466"/>
      <c r="S24" s="466"/>
      <c r="T24" s="466"/>
      <c r="U24" s="466"/>
      <c r="V24" s="466"/>
      <c r="W24" s="466"/>
      <c r="X24" s="466"/>
      <c r="Y24" s="466"/>
      <c r="Z24" s="466"/>
      <c r="AA24" s="466"/>
      <c r="AB24" s="466"/>
      <c r="AC24" s="466"/>
    </row>
    <row r="25" spans="1:29" ht="20.25" customHeight="1" x14ac:dyDescent="0.2">
      <c r="A25" s="466"/>
      <c r="C25" s="295" t="str">
        <f>Arbeitsplan!C26</f>
        <v>Name der Maßnahme</v>
      </c>
      <c r="D25" s="1055"/>
      <c r="E25" s="1056"/>
      <c r="F25" s="1057"/>
      <c r="G25" s="958"/>
      <c r="H25" s="1048"/>
      <c r="I25" s="1049"/>
      <c r="K25" s="466"/>
      <c r="L25" s="466"/>
      <c r="M25" s="466"/>
      <c r="N25" s="466"/>
      <c r="O25" s="466"/>
      <c r="P25" s="466"/>
      <c r="Q25" s="466"/>
      <c r="R25" s="466"/>
      <c r="S25" s="466"/>
      <c r="T25" s="466"/>
      <c r="U25" s="466"/>
      <c r="V25" s="466"/>
      <c r="W25" s="466"/>
      <c r="X25" s="466"/>
      <c r="Y25" s="466"/>
      <c r="Z25" s="466"/>
      <c r="AA25" s="466"/>
      <c r="AB25" s="466"/>
      <c r="AC25" s="466"/>
    </row>
    <row r="26" spans="1:29" ht="20.25" customHeight="1" x14ac:dyDescent="0.2">
      <c r="A26" s="466"/>
      <c r="C26" s="296" t="str">
        <f>Arbeitsplan!C27</f>
        <v>Nr. /Maßnahmenkatalog</v>
      </c>
      <c r="D26" s="1058"/>
      <c r="E26" s="1059"/>
      <c r="F26" s="1060"/>
      <c r="G26" s="964"/>
      <c r="H26" s="1050"/>
      <c r="I26" s="1051"/>
      <c r="K26" s="466"/>
      <c r="L26" s="466"/>
      <c r="M26" s="466"/>
      <c r="N26" s="466"/>
      <c r="O26" s="466"/>
      <c r="P26" s="466"/>
      <c r="Q26" s="466"/>
      <c r="R26" s="466"/>
      <c r="S26" s="466"/>
      <c r="T26" s="466"/>
      <c r="U26" s="466"/>
      <c r="V26" s="466"/>
      <c r="W26" s="466"/>
      <c r="X26" s="466"/>
      <c r="Y26" s="466"/>
      <c r="Z26" s="466"/>
      <c r="AA26" s="466"/>
      <c r="AB26" s="466"/>
      <c r="AC26" s="466"/>
    </row>
    <row r="27" spans="1:29" ht="20.25" customHeight="1" x14ac:dyDescent="0.2">
      <c r="A27" s="466"/>
      <c r="C27" s="294" t="str">
        <f>Arbeitsplan!C28</f>
        <v>Maßnahme 6</v>
      </c>
      <c r="D27" s="1052" t="str">
        <f>Arbeitsplan!E28</f>
        <v>…</v>
      </c>
      <c r="E27" s="1053"/>
      <c r="F27" s="1054"/>
      <c r="G27" s="957" t="s">
        <v>63</v>
      </c>
      <c r="H27" s="1046"/>
      <c r="I27" s="1047"/>
      <c r="K27" s="466"/>
      <c r="L27" s="466"/>
      <c r="M27" s="466"/>
      <c r="N27" s="466"/>
      <c r="O27" s="466"/>
      <c r="P27" s="466"/>
      <c r="Q27" s="466"/>
      <c r="R27" s="466"/>
      <c r="S27" s="466"/>
      <c r="T27" s="466"/>
      <c r="U27" s="466"/>
      <c r="V27" s="466"/>
      <c r="W27" s="466"/>
      <c r="X27" s="466"/>
      <c r="Y27" s="466"/>
      <c r="Z27" s="466"/>
      <c r="AA27" s="466"/>
      <c r="AB27" s="466"/>
      <c r="AC27" s="466"/>
    </row>
    <row r="28" spans="1:29" ht="20.25" customHeight="1" x14ac:dyDescent="0.2">
      <c r="A28" s="466"/>
      <c r="C28" s="295" t="str">
        <f>Arbeitsplan!C29</f>
        <v>Name der Maßnahme</v>
      </c>
      <c r="D28" s="1055"/>
      <c r="E28" s="1056"/>
      <c r="F28" s="1057"/>
      <c r="G28" s="958"/>
      <c r="H28" s="1048"/>
      <c r="I28" s="1049"/>
      <c r="K28" s="466"/>
      <c r="L28" s="466"/>
      <c r="M28" s="466"/>
      <c r="N28" s="466"/>
      <c r="O28" s="466"/>
      <c r="P28" s="466"/>
      <c r="Q28" s="466"/>
      <c r="R28" s="466"/>
      <c r="S28" s="466"/>
      <c r="T28" s="466"/>
      <c r="U28" s="466"/>
      <c r="V28" s="466"/>
      <c r="W28" s="466"/>
      <c r="X28" s="466"/>
      <c r="Y28" s="466"/>
      <c r="Z28" s="466"/>
      <c r="AA28" s="466"/>
      <c r="AB28" s="466"/>
      <c r="AC28" s="466"/>
    </row>
    <row r="29" spans="1:29" ht="20.25" customHeight="1" x14ac:dyDescent="0.2">
      <c r="A29" s="466"/>
      <c r="C29" s="296" t="str">
        <f>Arbeitsplan!C30</f>
        <v>Nr. /Maßnahmenkatalog</v>
      </c>
      <c r="D29" s="1058"/>
      <c r="E29" s="1059"/>
      <c r="F29" s="1060"/>
      <c r="G29" s="964"/>
      <c r="H29" s="1050"/>
      <c r="I29" s="1051"/>
      <c r="K29" s="466"/>
      <c r="L29" s="466"/>
      <c r="M29" s="466"/>
      <c r="N29" s="466"/>
      <c r="O29" s="466"/>
      <c r="P29" s="466"/>
      <c r="Q29" s="466"/>
      <c r="R29" s="466"/>
      <c r="S29" s="466"/>
      <c r="T29" s="466"/>
      <c r="U29" s="466"/>
      <c r="V29" s="466"/>
      <c r="W29" s="466"/>
      <c r="X29" s="466"/>
      <c r="Y29" s="466"/>
      <c r="Z29" s="466"/>
      <c r="AA29" s="466"/>
      <c r="AB29" s="466"/>
      <c r="AC29" s="466"/>
    </row>
    <row r="30" spans="1:29" ht="20.25" customHeight="1" x14ac:dyDescent="0.2">
      <c r="A30" s="466"/>
      <c r="C30" s="294" t="str">
        <f>Arbeitsplan!C31</f>
        <v>Maßnahme 7</v>
      </c>
      <c r="D30" s="1052" t="str">
        <f>Arbeitsplan!E31</f>
        <v>…</v>
      </c>
      <c r="E30" s="1053"/>
      <c r="F30" s="1054"/>
      <c r="G30" s="957" t="s">
        <v>63</v>
      </c>
      <c r="H30" s="1046"/>
      <c r="I30" s="1047"/>
      <c r="K30" s="466"/>
      <c r="L30" s="466"/>
      <c r="M30" s="466"/>
      <c r="N30" s="466"/>
      <c r="O30" s="466"/>
      <c r="P30" s="466"/>
      <c r="Q30" s="466"/>
      <c r="R30" s="466"/>
      <c r="S30" s="466"/>
      <c r="T30" s="466"/>
      <c r="U30" s="466"/>
      <c r="V30" s="466"/>
      <c r="W30" s="466"/>
      <c r="X30" s="466"/>
      <c r="Y30" s="466"/>
      <c r="Z30" s="466"/>
      <c r="AA30" s="466"/>
      <c r="AB30" s="466"/>
      <c r="AC30" s="466"/>
    </row>
    <row r="31" spans="1:29" ht="20.25" customHeight="1" x14ac:dyDescent="0.2">
      <c r="A31" s="466"/>
      <c r="C31" s="295" t="str">
        <f>Arbeitsplan!C32</f>
        <v>Name der Maßnahme</v>
      </c>
      <c r="D31" s="1055"/>
      <c r="E31" s="1056"/>
      <c r="F31" s="1057"/>
      <c r="G31" s="958"/>
      <c r="H31" s="1048"/>
      <c r="I31" s="1049"/>
      <c r="K31" s="466"/>
      <c r="L31" s="466"/>
      <c r="M31" s="466"/>
      <c r="N31" s="466"/>
      <c r="O31" s="466"/>
      <c r="P31" s="466"/>
      <c r="Q31" s="466"/>
      <c r="R31" s="466"/>
      <c r="S31" s="466"/>
      <c r="T31" s="466"/>
      <c r="U31" s="466"/>
      <c r="V31" s="466"/>
      <c r="W31" s="466"/>
      <c r="X31" s="466"/>
      <c r="Y31" s="466"/>
      <c r="Z31" s="466"/>
      <c r="AA31" s="466"/>
      <c r="AB31" s="466"/>
      <c r="AC31" s="466"/>
    </row>
    <row r="32" spans="1:29" ht="20.25" customHeight="1" x14ac:dyDescent="0.2">
      <c r="A32" s="466"/>
      <c r="C32" s="296" t="str">
        <f>Arbeitsplan!C33</f>
        <v>Nr. /Maßnahmenkatalog</v>
      </c>
      <c r="D32" s="1058"/>
      <c r="E32" s="1059"/>
      <c r="F32" s="1060"/>
      <c r="G32" s="964"/>
      <c r="H32" s="1050"/>
      <c r="I32" s="1051"/>
      <c r="K32" s="466"/>
      <c r="L32" s="466"/>
      <c r="M32" s="466"/>
      <c r="N32" s="466"/>
      <c r="O32" s="466"/>
      <c r="P32" s="466"/>
      <c r="Q32" s="466"/>
      <c r="R32" s="466"/>
      <c r="S32" s="466"/>
      <c r="T32" s="466"/>
      <c r="U32" s="466"/>
      <c r="V32" s="466"/>
      <c r="W32" s="466"/>
      <c r="X32" s="466"/>
      <c r="Y32" s="466"/>
      <c r="Z32" s="466"/>
      <c r="AA32" s="466"/>
      <c r="AB32" s="466"/>
      <c r="AC32" s="466"/>
    </row>
    <row r="33" spans="1:29" ht="20.25" customHeight="1" x14ac:dyDescent="0.2">
      <c r="A33" s="466"/>
      <c r="C33" s="294" t="str">
        <f>Arbeitsplan!C34</f>
        <v>Maßnahme 8</v>
      </c>
      <c r="D33" s="1052" t="str">
        <f>Arbeitsplan!E34</f>
        <v>…</v>
      </c>
      <c r="E33" s="1053"/>
      <c r="F33" s="1054"/>
      <c r="G33" s="957" t="s">
        <v>63</v>
      </c>
      <c r="H33" s="1046"/>
      <c r="I33" s="1047"/>
      <c r="K33" s="466"/>
      <c r="L33" s="466"/>
      <c r="M33" s="466"/>
      <c r="N33" s="466"/>
      <c r="O33" s="466"/>
      <c r="P33" s="466"/>
      <c r="Q33" s="466"/>
      <c r="R33" s="466"/>
      <c r="S33" s="466"/>
      <c r="T33" s="466"/>
      <c r="U33" s="466"/>
      <c r="V33" s="466"/>
      <c r="W33" s="466"/>
      <c r="X33" s="466"/>
      <c r="Y33" s="466"/>
      <c r="Z33" s="466"/>
      <c r="AA33" s="466"/>
      <c r="AB33" s="466"/>
      <c r="AC33" s="466"/>
    </row>
    <row r="34" spans="1:29" ht="20.25" customHeight="1" x14ac:dyDescent="0.2">
      <c r="A34" s="466"/>
      <c r="C34" s="295" t="str">
        <f>Arbeitsplan!C35</f>
        <v>Name der Maßnahme</v>
      </c>
      <c r="D34" s="1055"/>
      <c r="E34" s="1056"/>
      <c r="F34" s="1057"/>
      <c r="G34" s="958"/>
      <c r="H34" s="1048"/>
      <c r="I34" s="1049"/>
      <c r="K34" s="466"/>
      <c r="L34" s="466"/>
      <c r="M34" s="466"/>
      <c r="N34" s="466"/>
      <c r="O34" s="466"/>
      <c r="P34" s="466"/>
      <c r="Q34" s="466"/>
      <c r="R34" s="466"/>
      <c r="S34" s="466"/>
      <c r="T34" s="466"/>
      <c r="U34" s="466"/>
      <c r="V34" s="466"/>
      <c r="W34" s="466"/>
      <c r="X34" s="466"/>
      <c r="Y34" s="466"/>
      <c r="Z34" s="466"/>
      <c r="AA34" s="466"/>
      <c r="AB34" s="466"/>
      <c r="AC34" s="466"/>
    </row>
    <row r="35" spans="1:29" ht="20.25" customHeight="1" x14ac:dyDescent="0.2">
      <c r="A35" s="466"/>
      <c r="C35" s="296" t="str">
        <f>Arbeitsplan!C36</f>
        <v>Nr. /Maßnahmenkatalog</v>
      </c>
      <c r="D35" s="1058"/>
      <c r="E35" s="1059"/>
      <c r="F35" s="1060"/>
      <c r="G35" s="964"/>
      <c r="H35" s="1050"/>
      <c r="I35" s="1051"/>
      <c r="K35" s="466"/>
      <c r="L35" s="466"/>
      <c r="M35" s="466"/>
      <c r="N35" s="466"/>
      <c r="O35" s="466"/>
      <c r="P35" s="466"/>
      <c r="Q35" s="466"/>
      <c r="R35" s="466"/>
      <c r="S35" s="466"/>
      <c r="T35" s="466"/>
      <c r="U35" s="466"/>
      <c r="V35" s="466"/>
      <c r="W35" s="466"/>
      <c r="X35" s="466"/>
      <c r="Y35" s="466"/>
      <c r="Z35" s="466"/>
      <c r="AA35" s="466"/>
      <c r="AB35" s="466"/>
      <c r="AC35" s="466"/>
    </row>
    <row r="36" spans="1:29" ht="20.25" customHeight="1" x14ac:dyDescent="0.2">
      <c r="A36" s="466"/>
      <c r="C36" s="294" t="str">
        <f>Arbeitsplan!C37</f>
        <v>Maßnahme 9</v>
      </c>
      <c r="D36" s="1052" t="str">
        <f>Arbeitsplan!E37</f>
        <v>…</v>
      </c>
      <c r="E36" s="1053"/>
      <c r="F36" s="1054"/>
      <c r="G36" s="957" t="s">
        <v>63</v>
      </c>
      <c r="H36" s="1046"/>
      <c r="I36" s="1047"/>
      <c r="K36" s="466"/>
      <c r="L36" s="466"/>
      <c r="M36" s="466"/>
      <c r="N36" s="466"/>
      <c r="O36" s="466"/>
      <c r="P36" s="466"/>
      <c r="Q36" s="466"/>
      <c r="R36" s="466"/>
      <c r="S36" s="466"/>
      <c r="T36" s="466"/>
      <c r="U36" s="466"/>
      <c r="V36" s="466"/>
      <c r="W36" s="466"/>
      <c r="X36" s="466"/>
      <c r="Y36" s="466"/>
      <c r="Z36" s="466"/>
      <c r="AA36" s="466"/>
      <c r="AB36" s="466"/>
      <c r="AC36" s="466"/>
    </row>
    <row r="37" spans="1:29" ht="20.25" customHeight="1" x14ac:dyDescent="0.2">
      <c r="A37" s="466"/>
      <c r="C37" s="295" t="str">
        <f>Arbeitsplan!C38</f>
        <v>Name der Maßnahme</v>
      </c>
      <c r="D37" s="1055"/>
      <c r="E37" s="1056"/>
      <c r="F37" s="1057"/>
      <c r="G37" s="958"/>
      <c r="H37" s="1048"/>
      <c r="I37" s="1049"/>
      <c r="K37" s="466"/>
      <c r="L37" s="466"/>
      <c r="M37" s="466"/>
      <c r="N37" s="466"/>
      <c r="O37" s="466"/>
      <c r="P37" s="466"/>
      <c r="Q37" s="466"/>
      <c r="R37" s="466"/>
      <c r="S37" s="466"/>
      <c r="T37" s="466"/>
      <c r="U37" s="466"/>
      <c r="V37" s="466"/>
      <c r="W37" s="466"/>
      <c r="X37" s="466"/>
      <c r="Y37" s="466"/>
      <c r="Z37" s="466"/>
      <c r="AA37" s="466"/>
      <c r="AB37" s="466"/>
      <c r="AC37" s="466"/>
    </row>
    <row r="38" spans="1:29" ht="20.25" customHeight="1" x14ac:dyDescent="0.2">
      <c r="A38" s="466"/>
      <c r="C38" s="296" t="str">
        <f>Arbeitsplan!C39</f>
        <v>Nr. /Maßnahmenkatalog</v>
      </c>
      <c r="D38" s="1058"/>
      <c r="E38" s="1059"/>
      <c r="F38" s="1060"/>
      <c r="G38" s="964"/>
      <c r="H38" s="1050"/>
      <c r="I38" s="1051"/>
      <c r="K38" s="466"/>
      <c r="L38" s="466"/>
      <c r="M38" s="466"/>
      <c r="N38" s="466"/>
      <c r="O38" s="466"/>
      <c r="P38" s="466"/>
      <c r="Q38" s="466"/>
      <c r="R38" s="466"/>
      <c r="S38" s="466"/>
      <c r="T38" s="466"/>
      <c r="U38" s="466"/>
      <c r="V38" s="466"/>
      <c r="W38" s="466"/>
      <c r="X38" s="466"/>
      <c r="Y38" s="466"/>
      <c r="Z38" s="466"/>
      <c r="AA38" s="466"/>
      <c r="AB38" s="466"/>
      <c r="AC38" s="466"/>
    </row>
    <row r="39" spans="1:29" ht="20.25" customHeight="1" x14ac:dyDescent="0.2">
      <c r="A39" s="466"/>
      <c r="C39" s="294" t="str">
        <f>Arbeitsplan!C40</f>
        <v>Maßnahme 10</v>
      </c>
      <c r="D39" s="1052" t="str">
        <f>Arbeitsplan!E40</f>
        <v>…</v>
      </c>
      <c r="E39" s="1053"/>
      <c r="F39" s="1054"/>
      <c r="G39" s="957" t="s">
        <v>63</v>
      </c>
      <c r="H39" s="1046"/>
      <c r="I39" s="1047"/>
      <c r="K39" s="466"/>
      <c r="L39" s="466"/>
      <c r="M39" s="466"/>
      <c r="N39" s="466"/>
      <c r="O39" s="466"/>
      <c r="P39" s="466"/>
      <c r="Q39" s="466"/>
      <c r="R39" s="466"/>
      <c r="S39" s="466"/>
      <c r="T39" s="466"/>
      <c r="U39" s="466"/>
      <c r="V39" s="466"/>
      <c r="W39" s="466"/>
      <c r="X39" s="466"/>
      <c r="Y39" s="466"/>
      <c r="Z39" s="466"/>
      <c r="AA39" s="466"/>
      <c r="AB39" s="466"/>
      <c r="AC39" s="466"/>
    </row>
    <row r="40" spans="1:29" ht="20.25" customHeight="1" x14ac:dyDescent="0.2">
      <c r="A40" s="466"/>
      <c r="C40" s="295" t="str">
        <f>Arbeitsplan!C41</f>
        <v>Name der Maßnahme</v>
      </c>
      <c r="D40" s="1055"/>
      <c r="E40" s="1056"/>
      <c r="F40" s="1057"/>
      <c r="G40" s="958"/>
      <c r="H40" s="1048"/>
      <c r="I40" s="1049"/>
      <c r="K40" s="466"/>
      <c r="L40" s="466"/>
      <c r="M40" s="466"/>
      <c r="N40" s="466"/>
      <c r="O40" s="466"/>
      <c r="P40" s="466"/>
      <c r="Q40" s="466"/>
      <c r="R40" s="466"/>
      <c r="S40" s="466"/>
      <c r="T40" s="466"/>
      <c r="U40" s="466"/>
      <c r="V40" s="466"/>
      <c r="W40" s="466"/>
      <c r="X40" s="466"/>
      <c r="Y40" s="466"/>
      <c r="Z40" s="466"/>
      <c r="AA40" s="466"/>
      <c r="AB40" s="466"/>
      <c r="AC40" s="466"/>
    </row>
    <row r="41" spans="1:29" ht="20.25" customHeight="1" thickBot="1" x14ac:dyDescent="0.25">
      <c r="A41" s="466"/>
      <c r="C41" s="297" t="str">
        <f>Arbeitsplan!C42</f>
        <v>Nr. /Maßnahmenkatalog</v>
      </c>
      <c r="D41" s="1061"/>
      <c r="E41" s="1062"/>
      <c r="F41" s="1063"/>
      <c r="G41" s="964"/>
      <c r="H41" s="1050"/>
      <c r="I41" s="1051"/>
      <c r="K41" s="466"/>
      <c r="L41" s="466"/>
      <c r="M41" s="466"/>
      <c r="N41" s="466"/>
      <c r="O41" s="466"/>
      <c r="P41" s="466"/>
      <c r="Q41" s="466"/>
      <c r="R41" s="466"/>
      <c r="S41" s="466"/>
      <c r="T41" s="466"/>
      <c r="U41" s="466"/>
      <c r="V41" s="466"/>
      <c r="W41" s="466"/>
      <c r="X41" s="466"/>
      <c r="Y41" s="466"/>
      <c r="Z41" s="466"/>
      <c r="AA41" s="466"/>
      <c r="AB41" s="466"/>
      <c r="AC41" s="466"/>
    </row>
    <row r="42" spans="1:29" ht="6" customHeight="1" x14ac:dyDescent="0.2">
      <c r="A42" s="466"/>
      <c r="B42" s="81"/>
      <c r="C42" s="81"/>
      <c r="D42" s="81"/>
      <c r="E42" s="81"/>
      <c r="F42" s="81"/>
      <c r="G42" s="81"/>
      <c r="H42" s="81"/>
      <c r="I42" s="81"/>
      <c r="K42" s="466"/>
      <c r="L42" s="466"/>
      <c r="M42" s="466"/>
      <c r="N42" s="466"/>
      <c r="O42" s="466"/>
      <c r="P42" s="466"/>
      <c r="Q42" s="466"/>
      <c r="R42" s="466"/>
      <c r="S42" s="466"/>
      <c r="T42" s="466"/>
      <c r="U42" s="466"/>
      <c r="V42" s="466"/>
      <c r="W42" s="466"/>
      <c r="X42" s="466"/>
      <c r="Y42" s="466"/>
      <c r="Z42" s="466"/>
      <c r="AA42" s="466"/>
      <c r="AB42" s="466"/>
      <c r="AC42" s="466"/>
    </row>
    <row r="43" spans="1:29" ht="12" customHeight="1" x14ac:dyDescent="0.2">
      <c r="A43" s="466"/>
      <c r="B43" s="81"/>
      <c r="C43" s="81"/>
      <c r="D43" s="1064" t="str">
        <f ca="1">Basisdaten!C38</f>
        <v>Vorhabenbeschreibung -  - Vers. 09/2023</v>
      </c>
      <c r="E43" s="1064"/>
      <c r="F43" s="1064"/>
      <c r="G43" s="1064"/>
      <c r="H43" s="1064"/>
      <c r="I43" s="345" t="str">
        <f>I3</f>
        <v>Seite 1</v>
      </c>
      <c r="K43" s="466"/>
      <c r="L43" s="466"/>
      <c r="M43" s="466"/>
      <c r="N43" s="466"/>
      <c r="O43" s="466"/>
      <c r="P43" s="466"/>
      <c r="Q43" s="466"/>
      <c r="R43" s="466"/>
      <c r="S43" s="466"/>
      <c r="T43" s="466"/>
      <c r="U43" s="466"/>
      <c r="V43" s="466"/>
      <c r="W43" s="466"/>
      <c r="X43" s="466"/>
      <c r="Y43" s="466"/>
      <c r="Z43" s="466"/>
      <c r="AA43" s="466"/>
      <c r="AB43" s="466"/>
      <c r="AC43" s="466"/>
    </row>
    <row r="44" spans="1:29" ht="12" customHeight="1" thickBot="1" x14ac:dyDescent="0.25">
      <c r="A44" s="466"/>
      <c r="B44" s="81"/>
      <c r="C44" s="111"/>
      <c r="D44" s="111"/>
      <c r="E44" s="111"/>
      <c r="F44" s="111"/>
      <c r="G44" s="111"/>
      <c r="H44" s="111"/>
      <c r="I44" s="219" t="s">
        <v>230</v>
      </c>
      <c r="K44" s="466"/>
      <c r="L44" s="466"/>
      <c r="M44" s="466"/>
      <c r="N44" s="466"/>
      <c r="O44" s="466"/>
      <c r="P44" s="466"/>
      <c r="Q44" s="466"/>
      <c r="R44" s="466"/>
      <c r="S44" s="466"/>
      <c r="T44" s="466"/>
      <c r="U44" s="466"/>
      <c r="V44" s="466"/>
      <c r="W44" s="466"/>
      <c r="X44" s="466"/>
      <c r="Y44" s="466"/>
      <c r="Z44" s="466"/>
      <c r="AA44" s="466"/>
      <c r="AB44" s="466"/>
      <c r="AC44" s="466"/>
    </row>
    <row r="45" spans="1:29" ht="15" customHeight="1" x14ac:dyDescent="0.2">
      <c r="A45" s="466"/>
      <c r="C45" s="975" t="s">
        <v>229</v>
      </c>
      <c r="D45" s="1065" t="str">
        <f>D9</f>
        <v>Tätigkeiten des KSM (aus Arbeitsplan)</v>
      </c>
      <c r="E45" s="1066"/>
      <c r="F45" s="1067"/>
      <c r="G45" s="1071" t="s">
        <v>326</v>
      </c>
      <c r="H45" s="1073" t="s">
        <v>325</v>
      </c>
      <c r="I45" s="1074"/>
      <c r="K45" s="466"/>
      <c r="L45" s="466"/>
      <c r="M45" s="466"/>
      <c r="N45" s="466"/>
      <c r="O45" s="466"/>
      <c r="P45" s="466"/>
      <c r="Q45" s="466"/>
      <c r="R45" s="466"/>
      <c r="S45" s="466"/>
      <c r="T45" s="466"/>
      <c r="U45" s="466"/>
      <c r="V45" s="466"/>
      <c r="W45" s="466"/>
      <c r="X45" s="466"/>
      <c r="Y45" s="466"/>
      <c r="Z45" s="466"/>
      <c r="AA45" s="466"/>
      <c r="AB45" s="466"/>
      <c r="AC45" s="466"/>
    </row>
    <row r="46" spans="1:29" ht="24" customHeight="1" x14ac:dyDescent="0.2">
      <c r="A46" s="466"/>
      <c r="C46" s="977"/>
      <c r="D46" s="1068"/>
      <c r="E46" s="1069"/>
      <c r="F46" s="1070"/>
      <c r="G46" s="1072"/>
      <c r="H46" s="1075"/>
      <c r="I46" s="1076"/>
      <c r="K46" s="466"/>
      <c r="L46" s="466"/>
      <c r="M46" s="466"/>
      <c r="N46" s="466"/>
      <c r="O46" s="466"/>
      <c r="P46" s="466"/>
      <c r="Q46" s="466"/>
      <c r="R46" s="466"/>
      <c r="S46" s="466"/>
      <c r="T46" s="466"/>
      <c r="U46" s="466"/>
      <c r="V46" s="466"/>
      <c r="W46" s="466"/>
      <c r="X46" s="466"/>
      <c r="Y46" s="466"/>
      <c r="Z46" s="466"/>
      <c r="AA46" s="466"/>
      <c r="AB46" s="466"/>
      <c r="AC46" s="466"/>
    </row>
    <row r="47" spans="1:29" ht="20.25" customHeight="1" x14ac:dyDescent="0.2">
      <c r="A47" s="466"/>
      <c r="C47" s="294" t="str">
        <f>Arbeitsplan!C48</f>
        <v>Maßnahme 11</v>
      </c>
      <c r="D47" s="1052" t="str">
        <f>Arbeitsplan!E48</f>
        <v>…</v>
      </c>
      <c r="E47" s="1053"/>
      <c r="F47" s="1054"/>
      <c r="G47" s="957" t="s">
        <v>63</v>
      </c>
      <c r="H47" s="1046"/>
      <c r="I47" s="1047"/>
      <c r="K47" s="466"/>
      <c r="L47" s="466"/>
      <c r="M47" s="466"/>
      <c r="N47" s="466"/>
      <c r="O47" s="466"/>
      <c r="P47" s="466"/>
      <c r="Q47" s="466"/>
      <c r="R47" s="466"/>
      <c r="S47" s="466"/>
      <c r="T47" s="466"/>
      <c r="U47" s="466"/>
      <c r="V47" s="466"/>
      <c r="W47" s="466"/>
      <c r="X47" s="466"/>
      <c r="Y47" s="466"/>
      <c r="Z47" s="466"/>
      <c r="AA47" s="466"/>
      <c r="AB47" s="466"/>
      <c r="AC47" s="466"/>
    </row>
    <row r="48" spans="1:29" ht="20.25" customHeight="1" x14ac:dyDescent="0.2">
      <c r="A48" s="466"/>
      <c r="C48" s="295" t="str">
        <f>Arbeitsplan!C49</f>
        <v>Name der Maßnahme</v>
      </c>
      <c r="D48" s="1055"/>
      <c r="E48" s="1056"/>
      <c r="F48" s="1057"/>
      <c r="G48" s="958"/>
      <c r="H48" s="1048"/>
      <c r="I48" s="1049"/>
      <c r="K48" s="466"/>
      <c r="L48" s="466"/>
      <c r="M48" s="466"/>
      <c r="N48" s="466"/>
      <c r="O48" s="466"/>
      <c r="P48" s="466"/>
      <c r="Q48" s="466"/>
      <c r="R48" s="466"/>
      <c r="S48" s="466"/>
      <c r="T48" s="466"/>
      <c r="U48" s="466"/>
      <c r="V48" s="466"/>
      <c r="W48" s="466"/>
      <c r="X48" s="466"/>
      <c r="Y48" s="466"/>
      <c r="Z48" s="466"/>
      <c r="AA48" s="466"/>
      <c r="AB48" s="466"/>
      <c r="AC48" s="466"/>
    </row>
    <row r="49" spans="1:29" ht="20.25" customHeight="1" x14ac:dyDescent="0.2">
      <c r="A49" s="466"/>
      <c r="C49" s="296" t="str">
        <f>Arbeitsplan!C50</f>
        <v>Nr. /Maßnahmenkatalog</v>
      </c>
      <c r="D49" s="1058"/>
      <c r="E49" s="1059"/>
      <c r="F49" s="1060"/>
      <c r="G49" s="964"/>
      <c r="H49" s="1050"/>
      <c r="I49" s="1051"/>
      <c r="K49" s="466"/>
      <c r="L49" s="466"/>
      <c r="M49" s="466"/>
      <c r="N49" s="466"/>
      <c r="O49" s="466"/>
      <c r="P49" s="466"/>
      <c r="Q49" s="466"/>
      <c r="R49" s="466"/>
      <c r="S49" s="466"/>
      <c r="T49" s="466"/>
      <c r="U49" s="466"/>
      <c r="V49" s="466"/>
      <c r="W49" s="466"/>
      <c r="X49" s="466"/>
      <c r="Y49" s="466"/>
      <c r="Z49" s="466"/>
      <c r="AA49" s="466"/>
      <c r="AB49" s="466"/>
      <c r="AC49" s="466"/>
    </row>
    <row r="50" spans="1:29" ht="20.25" customHeight="1" x14ac:dyDescent="0.2">
      <c r="A50" s="466"/>
      <c r="C50" s="294" t="str">
        <f>Arbeitsplan!C51</f>
        <v>Maßnahme 12</v>
      </c>
      <c r="D50" s="1052" t="str">
        <f>Arbeitsplan!E51</f>
        <v>…</v>
      </c>
      <c r="E50" s="1053"/>
      <c r="F50" s="1054"/>
      <c r="G50" s="957" t="s">
        <v>63</v>
      </c>
      <c r="H50" s="1046"/>
      <c r="I50" s="1047"/>
      <c r="K50" s="466"/>
      <c r="L50" s="466"/>
      <c r="M50" s="466"/>
      <c r="N50" s="466"/>
      <c r="O50" s="466"/>
      <c r="P50" s="466"/>
      <c r="Q50" s="466"/>
      <c r="R50" s="466"/>
      <c r="S50" s="466"/>
      <c r="T50" s="466"/>
      <c r="U50" s="466"/>
      <c r="V50" s="466"/>
      <c r="W50" s="466"/>
      <c r="X50" s="466"/>
      <c r="Y50" s="466"/>
      <c r="Z50" s="466"/>
      <c r="AA50" s="466"/>
      <c r="AB50" s="466"/>
      <c r="AC50" s="466"/>
    </row>
    <row r="51" spans="1:29" ht="20.25" customHeight="1" x14ac:dyDescent="0.2">
      <c r="A51" s="466"/>
      <c r="C51" s="295" t="str">
        <f>Arbeitsplan!C52</f>
        <v>Name der Maßnahme</v>
      </c>
      <c r="D51" s="1055"/>
      <c r="E51" s="1056"/>
      <c r="F51" s="1057"/>
      <c r="G51" s="958"/>
      <c r="H51" s="1048"/>
      <c r="I51" s="1049"/>
      <c r="K51" s="466"/>
      <c r="L51" s="466"/>
      <c r="M51" s="466"/>
      <c r="N51" s="466"/>
      <c r="O51" s="466"/>
      <c r="P51" s="466"/>
      <c r="Q51" s="466"/>
      <c r="R51" s="466"/>
      <c r="S51" s="466"/>
      <c r="T51" s="466"/>
      <c r="U51" s="466"/>
      <c r="V51" s="466"/>
      <c r="W51" s="466"/>
      <c r="X51" s="466"/>
      <c r="Y51" s="466"/>
      <c r="Z51" s="466"/>
      <c r="AA51" s="466"/>
      <c r="AB51" s="466"/>
      <c r="AC51" s="466"/>
    </row>
    <row r="52" spans="1:29" ht="20.25" customHeight="1" x14ac:dyDescent="0.2">
      <c r="A52" s="466"/>
      <c r="C52" s="296" t="str">
        <f>Arbeitsplan!C53</f>
        <v>Nr. /Maßnahmenkatalog</v>
      </c>
      <c r="D52" s="1058"/>
      <c r="E52" s="1059"/>
      <c r="F52" s="1060"/>
      <c r="G52" s="964"/>
      <c r="H52" s="1050"/>
      <c r="I52" s="1051"/>
      <c r="K52" s="466"/>
      <c r="L52" s="466"/>
      <c r="M52" s="466"/>
      <c r="N52" s="466"/>
      <c r="O52" s="466"/>
      <c r="P52" s="466"/>
      <c r="Q52" s="466"/>
      <c r="R52" s="466"/>
      <c r="S52" s="466"/>
      <c r="T52" s="466"/>
      <c r="U52" s="466"/>
      <c r="V52" s="466"/>
      <c r="W52" s="466"/>
      <c r="X52" s="466"/>
      <c r="Y52" s="466"/>
      <c r="Z52" s="466"/>
      <c r="AA52" s="466"/>
      <c r="AB52" s="466"/>
      <c r="AC52" s="466"/>
    </row>
    <row r="53" spans="1:29" ht="20.25" customHeight="1" x14ac:dyDescent="0.2">
      <c r="A53" s="466"/>
      <c r="C53" s="294" t="str">
        <f>Arbeitsplan!C54</f>
        <v>Maßnahme 13</v>
      </c>
      <c r="D53" s="1052" t="str">
        <f>Arbeitsplan!E54</f>
        <v>…</v>
      </c>
      <c r="E53" s="1053"/>
      <c r="F53" s="1054"/>
      <c r="G53" s="957" t="s">
        <v>63</v>
      </c>
      <c r="H53" s="1046"/>
      <c r="I53" s="1047"/>
      <c r="K53" s="466"/>
      <c r="L53" s="466"/>
      <c r="M53" s="466"/>
      <c r="N53" s="466"/>
      <c r="O53" s="466"/>
      <c r="P53" s="466"/>
      <c r="Q53" s="466"/>
      <c r="R53" s="466"/>
      <c r="S53" s="466"/>
      <c r="T53" s="466"/>
      <c r="U53" s="466"/>
      <c r="V53" s="466"/>
      <c r="W53" s="466"/>
      <c r="X53" s="466"/>
      <c r="Y53" s="466"/>
      <c r="Z53" s="466"/>
      <c r="AA53" s="466"/>
      <c r="AB53" s="466"/>
      <c r="AC53" s="466"/>
    </row>
    <row r="54" spans="1:29" ht="20.25" customHeight="1" x14ac:dyDescent="0.2">
      <c r="A54" s="466"/>
      <c r="C54" s="295" t="str">
        <f>Arbeitsplan!C55</f>
        <v>Name der Maßnahme</v>
      </c>
      <c r="D54" s="1055"/>
      <c r="E54" s="1056"/>
      <c r="F54" s="1057"/>
      <c r="G54" s="958"/>
      <c r="H54" s="1048"/>
      <c r="I54" s="1049"/>
      <c r="K54" s="466"/>
      <c r="L54" s="466"/>
      <c r="M54" s="466"/>
      <c r="N54" s="466"/>
      <c r="O54" s="466"/>
      <c r="P54" s="466"/>
      <c r="Q54" s="466"/>
      <c r="R54" s="466"/>
      <c r="S54" s="466"/>
      <c r="T54" s="466"/>
      <c r="U54" s="466"/>
      <c r="V54" s="466"/>
      <c r="W54" s="466"/>
      <c r="X54" s="466"/>
      <c r="Y54" s="466"/>
      <c r="Z54" s="466"/>
      <c r="AA54" s="466"/>
      <c r="AB54" s="466"/>
      <c r="AC54" s="466"/>
    </row>
    <row r="55" spans="1:29" ht="20.25" customHeight="1" x14ac:dyDescent="0.2">
      <c r="A55" s="466"/>
      <c r="C55" s="296" t="str">
        <f>Arbeitsplan!C56</f>
        <v>Nr. /Maßnahmenkatalog</v>
      </c>
      <c r="D55" s="1058"/>
      <c r="E55" s="1059"/>
      <c r="F55" s="1060"/>
      <c r="G55" s="964"/>
      <c r="H55" s="1050"/>
      <c r="I55" s="1051"/>
      <c r="K55" s="466"/>
      <c r="L55" s="466"/>
      <c r="M55" s="466"/>
      <c r="N55" s="466"/>
      <c r="O55" s="466"/>
      <c r="P55" s="466"/>
      <c r="Q55" s="466"/>
      <c r="R55" s="466"/>
      <c r="S55" s="466"/>
      <c r="T55" s="466"/>
      <c r="U55" s="466"/>
      <c r="V55" s="466"/>
      <c r="W55" s="466"/>
      <c r="X55" s="466"/>
      <c r="Y55" s="466"/>
      <c r="Z55" s="466"/>
      <c r="AA55" s="466"/>
      <c r="AB55" s="466"/>
      <c r="AC55" s="466"/>
    </row>
    <row r="56" spans="1:29" ht="20.25" customHeight="1" x14ac:dyDescent="0.2">
      <c r="A56" s="466"/>
      <c r="C56" s="294" t="str">
        <f>Arbeitsplan!C57</f>
        <v>Maßnahme 14</v>
      </c>
      <c r="D56" s="1052" t="str">
        <f>Arbeitsplan!E57</f>
        <v>…</v>
      </c>
      <c r="E56" s="1053"/>
      <c r="F56" s="1054"/>
      <c r="G56" s="957" t="s">
        <v>63</v>
      </c>
      <c r="H56" s="1046"/>
      <c r="I56" s="1047"/>
      <c r="K56" s="466"/>
      <c r="L56" s="466"/>
      <c r="M56" s="466"/>
      <c r="N56" s="466"/>
      <c r="O56" s="466"/>
      <c r="P56" s="466"/>
      <c r="Q56" s="466"/>
      <c r="R56" s="466"/>
      <c r="S56" s="466"/>
      <c r="T56" s="466"/>
      <c r="U56" s="466"/>
      <c r="V56" s="466"/>
      <c r="W56" s="466"/>
      <c r="X56" s="466"/>
      <c r="Y56" s="466"/>
      <c r="Z56" s="466"/>
      <c r="AA56" s="466"/>
      <c r="AB56" s="466"/>
      <c r="AC56" s="466"/>
    </row>
    <row r="57" spans="1:29" ht="20.25" customHeight="1" x14ac:dyDescent="0.2">
      <c r="A57" s="466"/>
      <c r="C57" s="295" t="str">
        <f>Arbeitsplan!C58</f>
        <v>Name der Maßnahme</v>
      </c>
      <c r="D57" s="1055"/>
      <c r="E57" s="1056"/>
      <c r="F57" s="1057"/>
      <c r="G57" s="958"/>
      <c r="H57" s="1048"/>
      <c r="I57" s="1049"/>
      <c r="K57" s="466"/>
      <c r="L57" s="466"/>
      <c r="M57" s="466"/>
      <c r="N57" s="466"/>
      <c r="O57" s="466"/>
      <c r="P57" s="466"/>
      <c r="Q57" s="466"/>
      <c r="R57" s="466"/>
      <c r="S57" s="466"/>
      <c r="T57" s="466"/>
      <c r="U57" s="466"/>
      <c r="V57" s="466"/>
      <c r="W57" s="466"/>
      <c r="X57" s="466"/>
      <c r="Y57" s="466"/>
      <c r="Z57" s="466"/>
      <c r="AA57" s="466"/>
      <c r="AB57" s="466"/>
      <c r="AC57" s="466"/>
    </row>
    <row r="58" spans="1:29" ht="20.25" customHeight="1" x14ac:dyDescent="0.2">
      <c r="A58" s="466"/>
      <c r="C58" s="296" t="str">
        <f>Arbeitsplan!C59</f>
        <v>Nr. /Maßnahmenkatalog</v>
      </c>
      <c r="D58" s="1058"/>
      <c r="E58" s="1059"/>
      <c r="F58" s="1060"/>
      <c r="G58" s="964"/>
      <c r="H58" s="1050"/>
      <c r="I58" s="1051"/>
      <c r="K58" s="466"/>
      <c r="L58" s="466"/>
      <c r="M58" s="466"/>
      <c r="N58" s="466"/>
      <c r="O58" s="466"/>
      <c r="P58" s="466"/>
      <c r="Q58" s="466"/>
      <c r="R58" s="466"/>
      <c r="S58" s="466"/>
      <c r="T58" s="466"/>
      <c r="U58" s="466"/>
      <c r="V58" s="466"/>
      <c r="W58" s="466"/>
      <c r="X58" s="466"/>
      <c r="Y58" s="466"/>
      <c r="Z58" s="466"/>
      <c r="AA58" s="466"/>
      <c r="AB58" s="466"/>
      <c r="AC58" s="466"/>
    </row>
    <row r="59" spans="1:29" ht="20.25" customHeight="1" x14ac:dyDescent="0.2">
      <c r="A59" s="466"/>
      <c r="C59" s="294" t="str">
        <f>Arbeitsplan!C60</f>
        <v>Maßnahme 15</v>
      </c>
      <c r="D59" s="1052" t="str">
        <f>Arbeitsplan!E60</f>
        <v>…</v>
      </c>
      <c r="E59" s="1053"/>
      <c r="F59" s="1054"/>
      <c r="G59" s="957" t="s">
        <v>63</v>
      </c>
      <c r="H59" s="1046"/>
      <c r="I59" s="1047"/>
      <c r="K59" s="466"/>
      <c r="L59" s="466"/>
      <c r="M59" s="466"/>
      <c r="N59" s="466"/>
      <c r="O59" s="466"/>
      <c r="P59" s="466"/>
      <c r="Q59" s="466"/>
      <c r="R59" s="466"/>
      <c r="S59" s="466"/>
      <c r="T59" s="466"/>
      <c r="U59" s="466"/>
      <c r="V59" s="466"/>
      <c r="W59" s="466"/>
      <c r="X59" s="466"/>
      <c r="Y59" s="466"/>
      <c r="Z59" s="466"/>
      <c r="AA59" s="466"/>
      <c r="AB59" s="466"/>
      <c r="AC59" s="466"/>
    </row>
    <row r="60" spans="1:29" ht="20.25" customHeight="1" x14ac:dyDescent="0.2">
      <c r="A60" s="466"/>
      <c r="C60" s="295" t="str">
        <f>Arbeitsplan!C61</f>
        <v>Name der Maßnahme</v>
      </c>
      <c r="D60" s="1055"/>
      <c r="E60" s="1056"/>
      <c r="F60" s="1057"/>
      <c r="G60" s="958"/>
      <c r="H60" s="1048"/>
      <c r="I60" s="1049"/>
      <c r="K60" s="466"/>
      <c r="L60" s="466"/>
      <c r="M60" s="466"/>
      <c r="N60" s="466"/>
      <c r="O60" s="466"/>
      <c r="P60" s="466"/>
      <c r="Q60" s="466"/>
      <c r="R60" s="466"/>
      <c r="S60" s="466"/>
      <c r="T60" s="466"/>
      <c r="U60" s="466"/>
      <c r="V60" s="466"/>
      <c r="W60" s="466"/>
      <c r="X60" s="466"/>
      <c r="Y60" s="466"/>
      <c r="Z60" s="466"/>
      <c r="AA60" s="466"/>
      <c r="AB60" s="466"/>
      <c r="AC60" s="466"/>
    </row>
    <row r="61" spans="1:29" ht="20.25" customHeight="1" x14ac:dyDescent="0.2">
      <c r="A61" s="466"/>
      <c r="C61" s="296" t="str">
        <f>Arbeitsplan!C62</f>
        <v>Nr. /Maßnahmenkatalog</v>
      </c>
      <c r="D61" s="1058"/>
      <c r="E61" s="1059"/>
      <c r="F61" s="1060"/>
      <c r="G61" s="964"/>
      <c r="H61" s="1050"/>
      <c r="I61" s="1051"/>
      <c r="K61" s="466"/>
      <c r="L61" s="466"/>
      <c r="M61" s="466"/>
      <c r="N61" s="466"/>
      <c r="O61" s="466"/>
      <c r="P61" s="466"/>
      <c r="Q61" s="466"/>
      <c r="R61" s="466"/>
      <c r="S61" s="466"/>
      <c r="T61" s="466"/>
      <c r="U61" s="466"/>
      <c r="V61" s="466"/>
      <c r="W61" s="466"/>
      <c r="X61" s="466"/>
      <c r="Y61" s="466"/>
      <c r="Z61" s="466"/>
      <c r="AA61" s="466"/>
      <c r="AB61" s="466"/>
      <c r="AC61" s="466"/>
    </row>
    <row r="62" spans="1:29" ht="20.25" customHeight="1" x14ac:dyDescent="0.2">
      <c r="A62" s="466"/>
      <c r="C62" s="294" t="str">
        <f>Arbeitsplan!C63</f>
        <v>Maßnahme 16</v>
      </c>
      <c r="D62" s="1052" t="str">
        <f>Arbeitsplan!E63</f>
        <v>…</v>
      </c>
      <c r="E62" s="1053"/>
      <c r="F62" s="1054"/>
      <c r="G62" s="957" t="s">
        <v>63</v>
      </c>
      <c r="H62" s="1046"/>
      <c r="I62" s="1047"/>
      <c r="K62" s="466"/>
      <c r="L62" s="466"/>
      <c r="M62" s="466"/>
      <c r="N62" s="466"/>
      <c r="O62" s="466"/>
      <c r="P62" s="466"/>
      <c r="Q62" s="466"/>
      <c r="R62" s="466"/>
      <c r="S62" s="466"/>
      <c r="T62" s="466"/>
      <c r="U62" s="466"/>
      <c r="V62" s="466"/>
      <c r="W62" s="466"/>
      <c r="X62" s="466"/>
      <c r="Y62" s="466"/>
      <c r="Z62" s="466"/>
      <c r="AA62" s="466"/>
      <c r="AB62" s="466"/>
      <c r="AC62" s="466"/>
    </row>
    <row r="63" spans="1:29" ht="20.25" customHeight="1" x14ac:dyDescent="0.2">
      <c r="A63" s="466"/>
      <c r="C63" s="295" t="str">
        <f>Arbeitsplan!C64</f>
        <v>Name der Maßnahme</v>
      </c>
      <c r="D63" s="1055"/>
      <c r="E63" s="1056"/>
      <c r="F63" s="1057"/>
      <c r="G63" s="958"/>
      <c r="H63" s="1048"/>
      <c r="I63" s="1049"/>
      <c r="K63" s="466"/>
      <c r="L63" s="466"/>
      <c r="M63" s="466"/>
      <c r="N63" s="466"/>
      <c r="O63" s="466"/>
      <c r="P63" s="466"/>
      <c r="Q63" s="466"/>
      <c r="R63" s="466"/>
      <c r="S63" s="466"/>
      <c r="T63" s="466"/>
      <c r="U63" s="466"/>
      <c r="V63" s="466"/>
      <c r="W63" s="466"/>
      <c r="X63" s="466"/>
      <c r="Y63" s="466"/>
      <c r="Z63" s="466"/>
      <c r="AA63" s="466"/>
      <c r="AB63" s="466"/>
      <c r="AC63" s="466"/>
    </row>
    <row r="64" spans="1:29" ht="20.25" customHeight="1" x14ac:dyDescent="0.2">
      <c r="A64" s="466"/>
      <c r="C64" s="296" t="str">
        <f>Arbeitsplan!C65</f>
        <v>Nr. /Maßnahmenkatalog</v>
      </c>
      <c r="D64" s="1058"/>
      <c r="E64" s="1059"/>
      <c r="F64" s="1060"/>
      <c r="G64" s="964"/>
      <c r="H64" s="1050"/>
      <c r="I64" s="1051"/>
      <c r="K64" s="466"/>
      <c r="L64" s="466"/>
      <c r="M64" s="466"/>
      <c r="N64" s="466"/>
      <c r="O64" s="466"/>
      <c r="P64" s="466"/>
      <c r="Q64" s="466"/>
      <c r="R64" s="466"/>
      <c r="S64" s="466"/>
      <c r="T64" s="466"/>
      <c r="U64" s="466"/>
      <c r="V64" s="466"/>
      <c r="W64" s="466"/>
      <c r="X64" s="466"/>
      <c r="Y64" s="466"/>
      <c r="Z64" s="466"/>
      <c r="AA64" s="466"/>
      <c r="AB64" s="466"/>
      <c r="AC64" s="466"/>
    </row>
    <row r="65" spans="1:29" ht="20.25" customHeight="1" x14ac:dyDescent="0.2">
      <c r="A65" s="466"/>
      <c r="C65" s="294" t="str">
        <f>Arbeitsplan!C66</f>
        <v>Maßnahme 17</v>
      </c>
      <c r="D65" s="1052" t="str">
        <f>Arbeitsplan!E66</f>
        <v>…</v>
      </c>
      <c r="E65" s="1053"/>
      <c r="F65" s="1054"/>
      <c r="G65" s="957" t="s">
        <v>63</v>
      </c>
      <c r="H65" s="1046"/>
      <c r="I65" s="1047"/>
      <c r="K65" s="466"/>
      <c r="L65" s="466"/>
      <c r="M65" s="466"/>
      <c r="N65" s="466"/>
      <c r="O65" s="466"/>
      <c r="P65" s="466"/>
      <c r="Q65" s="466"/>
      <c r="R65" s="466"/>
      <c r="S65" s="466"/>
      <c r="T65" s="466"/>
      <c r="U65" s="466"/>
      <c r="V65" s="466"/>
      <c r="W65" s="466"/>
      <c r="X65" s="466"/>
      <c r="Y65" s="466"/>
      <c r="Z65" s="466"/>
      <c r="AA65" s="466"/>
      <c r="AB65" s="466"/>
      <c r="AC65" s="466"/>
    </row>
    <row r="66" spans="1:29" ht="20.25" customHeight="1" x14ac:dyDescent="0.2">
      <c r="A66" s="466"/>
      <c r="C66" s="295" t="str">
        <f>Arbeitsplan!C67</f>
        <v>Name der Maßnahme</v>
      </c>
      <c r="D66" s="1055"/>
      <c r="E66" s="1056"/>
      <c r="F66" s="1057"/>
      <c r="G66" s="958"/>
      <c r="H66" s="1048"/>
      <c r="I66" s="1049"/>
      <c r="K66" s="466"/>
      <c r="L66" s="466"/>
      <c r="M66" s="466"/>
      <c r="N66" s="466"/>
      <c r="O66" s="466"/>
      <c r="P66" s="466"/>
      <c r="Q66" s="466"/>
      <c r="R66" s="466"/>
      <c r="S66" s="466"/>
      <c r="T66" s="466"/>
      <c r="U66" s="466"/>
      <c r="V66" s="466"/>
      <c r="W66" s="466"/>
      <c r="X66" s="466"/>
      <c r="Y66" s="466"/>
      <c r="Z66" s="466"/>
      <c r="AA66" s="466"/>
      <c r="AB66" s="466"/>
      <c r="AC66" s="466"/>
    </row>
    <row r="67" spans="1:29" ht="20.25" customHeight="1" x14ac:dyDescent="0.2">
      <c r="A67" s="466"/>
      <c r="C67" s="296" t="str">
        <f>Arbeitsplan!C68</f>
        <v>Nr. /Maßnahmenkatalog</v>
      </c>
      <c r="D67" s="1058"/>
      <c r="E67" s="1059"/>
      <c r="F67" s="1060"/>
      <c r="G67" s="964"/>
      <c r="H67" s="1050"/>
      <c r="I67" s="1051"/>
      <c r="K67" s="466"/>
      <c r="L67" s="466"/>
      <c r="M67" s="466"/>
      <c r="N67" s="466"/>
      <c r="O67" s="466"/>
      <c r="P67" s="466"/>
      <c r="Q67" s="466"/>
      <c r="R67" s="466"/>
      <c r="S67" s="466"/>
      <c r="T67" s="466"/>
      <c r="U67" s="466"/>
      <c r="V67" s="466"/>
      <c r="W67" s="466"/>
      <c r="X67" s="466"/>
      <c r="Y67" s="466"/>
      <c r="Z67" s="466"/>
      <c r="AA67" s="466"/>
      <c r="AB67" s="466"/>
      <c r="AC67" s="466"/>
    </row>
    <row r="68" spans="1:29" ht="20.25" customHeight="1" x14ac:dyDescent="0.2">
      <c r="A68" s="466"/>
      <c r="C68" s="294" t="str">
        <f>Arbeitsplan!C69</f>
        <v>Maßnahme 18</v>
      </c>
      <c r="D68" s="1052" t="str">
        <f>Arbeitsplan!E69</f>
        <v>…</v>
      </c>
      <c r="E68" s="1053"/>
      <c r="F68" s="1054"/>
      <c r="G68" s="957" t="s">
        <v>63</v>
      </c>
      <c r="H68" s="1046"/>
      <c r="I68" s="1047"/>
      <c r="K68" s="466"/>
      <c r="L68" s="466"/>
      <c r="M68" s="466"/>
      <c r="N68" s="466"/>
      <c r="O68" s="466"/>
      <c r="P68" s="466"/>
      <c r="Q68" s="466"/>
      <c r="R68" s="466"/>
      <c r="S68" s="466"/>
      <c r="T68" s="466"/>
      <c r="U68" s="466"/>
      <c r="V68" s="466"/>
      <c r="W68" s="466"/>
      <c r="X68" s="466"/>
      <c r="Y68" s="466"/>
      <c r="Z68" s="466"/>
      <c r="AA68" s="466"/>
      <c r="AB68" s="466"/>
      <c r="AC68" s="466"/>
    </row>
    <row r="69" spans="1:29" ht="20.25" customHeight="1" x14ac:dyDescent="0.2">
      <c r="A69" s="466"/>
      <c r="C69" s="295" t="str">
        <f>Arbeitsplan!C70</f>
        <v>Name der Maßnahme</v>
      </c>
      <c r="D69" s="1055"/>
      <c r="E69" s="1056"/>
      <c r="F69" s="1057"/>
      <c r="G69" s="958"/>
      <c r="H69" s="1048"/>
      <c r="I69" s="1049"/>
      <c r="K69" s="466"/>
      <c r="L69" s="466"/>
      <c r="M69" s="466"/>
      <c r="N69" s="466"/>
      <c r="O69" s="466"/>
      <c r="P69" s="466"/>
      <c r="Q69" s="466"/>
      <c r="R69" s="466"/>
      <c r="S69" s="466"/>
      <c r="T69" s="466"/>
      <c r="U69" s="466"/>
      <c r="V69" s="466"/>
      <c r="W69" s="466"/>
      <c r="X69" s="466"/>
      <c r="Y69" s="466"/>
      <c r="Z69" s="466"/>
      <c r="AA69" s="466"/>
      <c r="AB69" s="466"/>
      <c r="AC69" s="466"/>
    </row>
    <row r="70" spans="1:29" ht="20.25" customHeight="1" x14ac:dyDescent="0.2">
      <c r="A70" s="466"/>
      <c r="C70" s="296" t="str">
        <f>Arbeitsplan!C71</f>
        <v>Nr. /Maßnahmenkatalog</v>
      </c>
      <c r="D70" s="1058"/>
      <c r="E70" s="1059"/>
      <c r="F70" s="1060"/>
      <c r="G70" s="964"/>
      <c r="H70" s="1050"/>
      <c r="I70" s="1051"/>
      <c r="K70" s="466"/>
      <c r="L70" s="466"/>
      <c r="M70" s="466"/>
      <c r="N70" s="466"/>
      <c r="O70" s="466"/>
      <c r="P70" s="466"/>
      <c r="Q70" s="466"/>
      <c r="R70" s="466"/>
      <c r="S70" s="466"/>
      <c r="T70" s="466"/>
      <c r="U70" s="466"/>
      <c r="V70" s="466"/>
      <c r="W70" s="466"/>
      <c r="X70" s="466"/>
      <c r="Y70" s="466"/>
      <c r="Z70" s="466"/>
      <c r="AA70" s="466"/>
      <c r="AB70" s="466"/>
      <c r="AC70" s="466"/>
    </row>
    <row r="71" spans="1:29" ht="20.25" customHeight="1" x14ac:dyDescent="0.2">
      <c r="A71" s="466"/>
      <c r="C71" s="294" t="str">
        <f>Arbeitsplan!C72</f>
        <v>Maßnahme 19</v>
      </c>
      <c r="D71" s="1052" t="str">
        <f>Arbeitsplan!E72</f>
        <v>…</v>
      </c>
      <c r="E71" s="1053"/>
      <c r="F71" s="1054"/>
      <c r="G71" s="957" t="s">
        <v>63</v>
      </c>
      <c r="H71" s="1046"/>
      <c r="I71" s="1047"/>
      <c r="K71" s="466"/>
      <c r="L71" s="466"/>
      <c r="M71" s="466"/>
      <c r="N71" s="466"/>
      <c r="O71" s="466"/>
      <c r="P71" s="466"/>
      <c r="Q71" s="466"/>
      <c r="R71" s="466"/>
      <c r="S71" s="466"/>
      <c r="T71" s="466"/>
      <c r="U71" s="466"/>
      <c r="V71" s="466"/>
      <c r="W71" s="466"/>
      <c r="X71" s="466"/>
      <c r="Y71" s="466"/>
      <c r="Z71" s="466"/>
      <c r="AA71" s="466"/>
      <c r="AB71" s="466"/>
      <c r="AC71" s="466"/>
    </row>
    <row r="72" spans="1:29" ht="20.25" customHeight="1" x14ac:dyDescent="0.2">
      <c r="A72" s="466"/>
      <c r="C72" s="295" t="str">
        <f>Arbeitsplan!C73</f>
        <v>Name der Maßnahme</v>
      </c>
      <c r="D72" s="1055"/>
      <c r="E72" s="1056"/>
      <c r="F72" s="1057"/>
      <c r="G72" s="958"/>
      <c r="H72" s="1048"/>
      <c r="I72" s="1049"/>
      <c r="K72" s="466"/>
      <c r="L72" s="466"/>
      <c r="M72" s="466"/>
      <c r="N72" s="466"/>
      <c r="O72" s="466"/>
      <c r="P72" s="466"/>
      <c r="Q72" s="466"/>
      <c r="R72" s="466"/>
      <c r="S72" s="466"/>
      <c r="T72" s="466"/>
      <c r="U72" s="466"/>
      <c r="V72" s="466"/>
      <c r="W72" s="466"/>
      <c r="X72" s="466"/>
      <c r="Y72" s="466"/>
      <c r="Z72" s="466"/>
      <c r="AA72" s="466"/>
      <c r="AB72" s="466"/>
      <c r="AC72" s="466"/>
    </row>
    <row r="73" spans="1:29" ht="20.25" customHeight="1" x14ac:dyDescent="0.2">
      <c r="A73" s="466"/>
      <c r="C73" s="296" t="str">
        <f>Arbeitsplan!C74</f>
        <v>Nr. /Maßnahmenkatalog</v>
      </c>
      <c r="D73" s="1058"/>
      <c r="E73" s="1059"/>
      <c r="F73" s="1060"/>
      <c r="G73" s="964"/>
      <c r="H73" s="1050"/>
      <c r="I73" s="1051"/>
      <c r="K73" s="466"/>
      <c r="L73" s="466"/>
      <c r="M73" s="466"/>
      <c r="N73" s="466"/>
      <c r="O73" s="466"/>
      <c r="P73" s="466"/>
      <c r="Q73" s="466"/>
      <c r="R73" s="466"/>
      <c r="S73" s="466"/>
      <c r="T73" s="466"/>
      <c r="U73" s="466"/>
      <c r="V73" s="466"/>
      <c r="W73" s="466"/>
      <c r="X73" s="466"/>
      <c r="Y73" s="466"/>
      <c r="Z73" s="466"/>
      <c r="AA73" s="466"/>
      <c r="AB73" s="466"/>
      <c r="AC73" s="466"/>
    </row>
    <row r="74" spans="1:29" ht="20.25" customHeight="1" x14ac:dyDescent="0.2">
      <c r="A74" s="466"/>
      <c r="C74" s="294" t="str">
        <f>Arbeitsplan!C75</f>
        <v>Maßnahme 20</v>
      </c>
      <c r="D74" s="1052" t="str">
        <f>Arbeitsplan!E75</f>
        <v>…</v>
      </c>
      <c r="E74" s="1053"/>
      <c r="F74" s="1054"/>
      <c r="G74" s="957" t="s">
        <v>63</v>
      </c>
      <c r="H74" s="1046"/>
      <c r="I74" s="1047"/>
      <c r="K74" s="466"/>
      <c r="L74" s="466"/>
      <c r="M74" s="466"/>
      <c r="N74" s="466"/>
      <c r="O74" s="466"/>
      <c r="P74" s="466"/>
      <c r="Q74" s="466"/>
      <c r="R74" s="466"/>
      <c r="S74" s="466"/>
      <c r="T74" s="466"/>
      <c r="U74" s="466"/>
      <c r="V74" s="466"/>
      <c r="W74" s="466"/>
      <c r="X74" s="466"/>
      <c r="Y74" s="466"/>
      <c r="Z74" s="466"/>
      <c r="AA74" s="466"/>
      <c r="AB74" s="466"/>
      <c r="AC74" s="466"/>
    </row>
    <row r="75" spans="1:29" ht="20.25" customHeight="1" x14ac:dyDescent="0.2">
      <c r="A75" s="466"/>
      <c r="C75" s="295" t="str">
        <f>Arbeitsplan!C76</f>
        <v>Name der Maßnahme</v>
      </c>
      <c r="D75" s="1055"/>
      <c r="E75" s="1056"/>
      <c r="F75" s="1057"/>
      <c r="G75" s="958"/>
      <c r="H75" s="1048"/>
      <c r="I75" s="1049"/>
      <c r="K75" s="466"/>
      <c r="L75" s="466"/>
      <c r="M75" s="466"/>
      <c r="N75" s="466"/>
      <c r="O75" s="466"/>
      <c r="P75" s="466"/>
      <c r="Q75" s="466"/>
      <c r="R75" s="466"/>
      <c r="S75" s="466"/>
      <c r="T75" s="466"/>
      <c r="U75" s="466"/>
      <c r="V75" s="466"/>
      <c r="W75" s="466"/>
      <c r="X75" s="466"/>
      <c r="Y75" s="466"/>
      <c r="Z75" s="466"/>
      <c r="AA75" s="466"/>
      <c r="AB75" s="466"/>
      <c r="AC75" s="466"/>
    </row>
    <row r="76" spans="1:29" ht="20.25" customHeight="1" thickBot="1" x14ac:dyDescent="0.25">
      <c r="A76" s="466"/>
      <c r="C76" s="297" t="str">
        <f>Arbeitsplan!C77</f>
        <v>Nr. /Maßnahmenkatalog</v>
      </c>
      <c r="D76" s="1061"/>
      <c r="E76" s="1062"/>
      <c r="F76" s="1063"/>
      <c r="G76" s="959"/>
      <c r="H76" s="1050"/>
      <c r="I76" s="1051"/>
      <c r="K76" s="466"/>
      <c r="L76" s="466"/>
      <c r="M76" s="466"/>
      <c r="N76" s="466"/>
      <c r="O76" s="466"/>
      <c r="P76" s="466"/>
      <c r="Q76" s="466"/>
      <c r="R76" s="466"/>
      <c r="S76" s="466"/>
      <c r="T76" s="466"/>
      <c r="U76" s="466"/>
      <c r="V76" s="466"/>
      <c r="W76" s="466"/>
      <c r="X76" s="466"/>
      <c r="Y76" s="466"/>
      <c r="Z76" s="466"/>
      <c r="AA76" s="466"/>
      <c r="AB76" s="466"/>
      <c r="AC76" s="466"/>
    </row>
    <row r="77" spans="1:29" ht="6" customHeight="1" x14ac:dyDescent="0.2">
      <c r="A77" s="466"/>
      <c r="K77" s="466"/>
      <c r="L77" s="466"/>
      <c r="M77" s="466"/>
      <c r="N77" s="466"/>
      <c r="O77" s="466"/>
      <c r="P77" s="466"/>
      <c r="Q77" s="466"/>
      <c r="R77" s="466"/>
      <c r="S77" s="466"/>
      <c r="T77" s="466"/>
      <c r="U77" s="466"/>
      <c r="V77" s="466"/>
      <c r="W77" s="466"/>
      <c r="X77" s="466"/>
      <c r="Y77" s="466"/>
      <c r="Z77" s="466"/>
      <c r="AA77" s="466"/>
      <c r="AB77" s="466"/>
      <c r="AC77" s="466"/>
    </row>
    <row r="78" spans="1:29" ht="12" customHeight="1" x14ac:dyDescent="0.2">
      <c r="A78" s="466"/>
      <c r="C78" s="342"/>
      <c r="D78" s="1042" t="str">
        <f ca="1">Basisdaten!C38</f>
        <v>Vorhabenbeschreibung -  - Vers. 09/2023</v>
      </c>
      <c r="E78" s="1042"/>
      <c r="F78" s="1042"/>
      <c r="G78" s="1042"/>
      <c r="H78" s="1042"/>
      <c r="I78" s="351" t="str">
        <f>I44</f>
        <v>Seite 2</v>
      </c>
      <c r="K78" s="466"/>
      <c r="L78" s="466"/>
      <c r="M78" s="466"/>
      <c r="N78" s="466"/>
      <c r="O78" s="466"/>
      <c r="P78" s="466"/>
      <c r="Q78" s="466"/>
      <c r="R78" s="466"/>
      <c r="S78" s="466"/>
      <c r="T78" s="466"/>
      <c r="U78" s="466"/>
      <c r="V78" s="466"/>
      <c r="W78" s="466"/>
      <c r="X78" s="466"/>
      <c r="Y78" s="466"/>
      <c r="Z78" s="466"/>
      <c r="AA78" s="466"/>
      <c r="AB78" s="466"/>
      <c r="AC78" s="466"/>
    </row>
    <row r="79" spans="1:29" ht="12" customHeight="1" thickBot="1" x14ac:dyDescent="0.25">
      <c r="A79" s="466"/>
      <c r="B79" s="81"/>
      <c r="C79" s="111"/>
      <c r="D79" s="111"/>
      <c r="E79" s="111"/>
      <c r="F79" s="111"/>
      <c r="G79" s="111"/>
      <c r="H79" s="111"/>
      <c r="I79" s="219" t="s">
        <v>402</v>
      </c>
      <c r="K79" s="466"/>
      <c r="L79" s="466"/>
      <c r="M79" s="466"/>
      <c r="N79" s="466"/>
      <c r="O79" s="466"/>
      <c r="P79" s="466"/>
      <c r="Q79" s="466"/>
      <c r="R79" s="466"/>
      <c r="S79" s="466"/>
      <c r="T79" s="466"/>
      <c r="U79" s="466"/>
      <c r="V79" s="466"/>
      <c r="W79" s="466"/>
      <c r="X79" s="466"/>
      <c r="Y79" s="466"/>
      <c r="Z79" s="466"/>
      <c r="AA79" s="466"/>
      <c r="AB79" s="466"/>
      <c r="AC79" s="466"/>
    </row>
    <row r="80" spans="1:29" ht="15" customHeight="1" x14ac:dyDescent="0.2">
      <c r="A80" s="466"/>
      <c r="C80" s="975" t="s">
        <v>229</v>
      </c>
      <c r="D80" s="1065" t="str">
        <f>D9</f>
        <v>Tätigkeiten des KSM (aus Arbeitsplan)</v>
      </c>
      <c r="E80" s="1066"/>
      <c r="F80" s="1067"/>
      <c r="G80" s="1071" t="s">
        <v>326</v>
      </c>
      <c r="H80" s="1073" t="s">
        <v>325</v>
      </c>
      <c r="I80" s="1074"/>
      <c r="K80" s="466"/>
      <c r="L80" s="466"/>
      <c r="M80" s="466"/>
      <c r="N80" s="466"/>
      <c r="O80" s="466"/>
      <c r="P80" s="466"/>
      <c r="Q80" s="466"/>
      <c r="R80" s="466"/>
      <c r="S80" s="466"/>
      <c r="T80" s="466"/>
      <c r="U80" s="466"/>
      <c r="V80" s="466"/>
      <c r="W80" s="466"/>
      <c r="X80" s="466"/>
      <c r="Y80" s="466"/>
      <c r="Z80" s="466"/>
      <c r="AA80" s="466"/>
      <c r="AB80" s="466"/>
      <c r="AC80" s="466"/>
    </row>
    <row r="81" spans="1:29" ht="24" customHeight="1" x14ac:dyDescent="0.2">
      <c r="A81" s="466"/>
      <c r="C81" s="977"/>
      <c r="D81" s="1068"/>
      <c r="E81" s="1069"/>
      <c r="F81" s="1070"/>
      <c r="G81" s="1072"/>
      <c r="H81" s="1075"/>
      <c r="I81" s="1076"/>
      <c r="K81" s="466"/>
      <c r="L81" s="466"/>
      <c r="M81" s="466"/>
      <c r="N81" s="466"/>
      <c r="O81" s="466"/>
      <c r="P81" s="466"/>
      <c r="Q81" s="466"/>
      <c r="R81" s="466"/>
      <c r="S81" s="466"/>
      <c r="T81" s="466"/>
      <c r="U81" s="466"/>
      <c r="V81" s="466"/>
      <c r="W81" s="466"/>
      <c r="X81" s="466"/>
      <c r="Y81" s="466"/>
      <c r="Z81" s="466"/>
      <c r="AA81" s="466"/>
      <c r="AB81" s="466"/>
      <c r="AC81" s="466"/>
    </row>
    <row r="82" spans="1:29" ht="20.25" customHeight="1" x14ac:dyDescent="0.2">
      <c r="A82" s="466"/>
      <c r="C82" s="294" t="str">
        <f>Arbeitsplan!C83</f>
        <v>Maßnahme 21</v>
      </c>
      <c r="D82" s="1052" t="str">
        <f>Arbeitsplan!E83</f>
        <v>…</v>
      </c>
      <c r="E82" s="1053"/>
      <c r="F82" s="1054"/>
      <c r="G82" s="957" t="s">
        <v>63</v>
      </c>
      <c r="H82" s="1046"/>
      <c r="I82" s="1047"/>
      <c r="K82" s="466"/>
      <c r="L82" s="466"/>
      <c r="M82" s="466"/>
      <c r="N82" s="466"/>
      <c r="O82" s="466"/>
      <c r="P82" s="466"/>
      <c r="Q82" s="466"/>
      <c r="R82" s="466"/>
      <c r="S82" s="466"/>
      <c r="T82" s="466"/>
      <c r="U82" s="466"/>
      <c r="V82" s="466"/>
      <c r="W82" s="466"/>
      <c r="X82" s="466"/>
      <c r="Y82" s="466"/>
      <c r="Z82" s="466"/>
      <c r="AA82" s="466"/>
      <c r="AB82" s="466"/>
      <c r="AC82" s="466"/>
    </row>
    <row r="83" spans="1:29" ht="20.25" customHeight="1" x14ac:dyDescent="0.2">
      <c r="A83" s="466"/>
      <c r="C83" s="295" t="str">
        <f>Arbeitsplan!C84</f>
        <v>Name der Maßnahme</v>
      </c>
      <c r="D83" s="1055"/>
      <c r="E83" s="1056"/>
      <c r="F83" s="1057"/>
      <c r="G83" s="958"/>
      <c r="H83" s="1048"/>
      <c r="I83" s="1049"/>
      <c r="K83" s="466"/>
      <c r="L83" s="466"/>
      <c r="M83" s="466"/>
      <c r="N83" s="466"/>
      <c r="O83" s="466"/>
      <c r="P83" s="466"/>
      <c r="Q83" s="466"/>
      <c r="R83" s="466"/>
      <c r="S83" s="466"/>
      <c r="T83" s="466"/>
      <c r="U83" s="466"/>
      <c r="V83" s="466"/>
      <c r="W83" s="466"/>
      <c r="X83" s="466"/>
      <c r="Y83" s="466"/>
      <c r="Z83" s="466"/>
      <c r="AA83" s="466"/>
      <c r="AB83" s="466"/>
      <c r="AC83" s="466"/>
    </row>
    <row r="84" spans="1:29" ht="20.25" customHeight="1" x14ac:dyDescent="0.2">
      <c r="A84" s="466"/>
      <c r="C84" s="296" t="str">
        <f>Arbeitsplan!C85</f>
        <v>Nr. /Maßnahmenkatalog</v>
      </c>
      <c r="D84" s="1058"/>
      <c r="E84" s="1059"/>
      <c r="F84" s="1060"/>
      <c r="G84" s="964"/>
      <c r="H84" s="1050"/>
      <c r="I84" s="1051"/>
      <c r="K84" s="466"/>
      <c r="L84" s="466"/>
      <c r="M84" s="466"/>
      <c r="N84" s="466"/>
      <c r="O84" s="466"/>
      <c r="P84" s="466"/>
      <c r="Q84" s="466"/>
      <c r="R84" s="466"/>
      <c r="S84" s="466"/>
      <c r="T84" s="466"/>
      <c r="U84" s="466"/>
      <c r="V84" s="466"/>
      <c r="W84" s="466"/>
      <c r="X84" s="466"/>
      <c r="Y84" s="466"/>
      <c r="Z84" s="466"/>
      <c r="AA84" s="466"/>
      <c r="AB84" s="466"/>
      <c r="AC84" s="466"/>
    </row>
    <row r="85" spans="1:29" ht="20.25" customHeight="1" x14ac:dyDescent="0.2">
      <c r="A85" s="466"/>
      <c r="C85" s="294" t="str">
        <f>Arbeitsplan!C86</f>
        <v>Maßnahme 22</v>
      </c>
      <c r="D85" s="1052" t="str">
        <f>Arbeitsplan!E86</f>
        <v>…</v>
      </c>
      <c r="E85" s="1053"/>
      <c r="F85" s="1054"/>
      <c r="G85" s="957" t="s">
        <v>63</v>
      </c>
      <c r="H85" s="1046"/>
      <c r="I85" s="1047"/>
      <c r="K85" s="466"/>
      <c r="L85" s="466"/>
      <c r="M85" s="466"/>
      <c r="N85" s="466"/>
      <c r="O85" s="466"/>
      <c r="P85" s="466"/>
      <c r="Q85" s="466"/>
      <c r="R85" s="466"/>
      <c r="S85" s="466"/>
      <c r="T85" s="466"/>
      <c r="U85" s="466"/>
      <c r="V85" s="466"/>
      <c r="W85" s="466"/>
      <c r="X85" s="466"/>
      <c r="Y85" s="466"/>
      <c r="Z85" s="466"/>
      <c r="AA85" s="466"/>
      <c r="AB85" s="466"/>
      <c r="AC85" s="466"/>
    </row>
    <row r="86" spans="1:29" ht="20.25" customHeight="1" x14ac:dyDescent="0.2">
      <c r="A86" s="466"/>
      <c r="C86" s="295" t="str">
        <f>Arbeitsplan!C87</f>
        <v>Name der Maßnahme</v>
      </c>
      <c r="D86" s="1055"/>
      <c r="E86" s="1056"/>
      <c r="F86" s="1057"/>
      <c r="G86" s="958"/>
      <c r="H86" s="1048"/>
      <c r="I86" s="1049"/>
      <c r="K86" s="466"/>
      <c r="L86" s="466"/>
      <c r="M86" s="466"/>
      <c r="N86" s="466"/>
      <c r="O86" s="466"/>
      <c r="P86" s="466"/>
      <c r="Q86" s="466"/>
      <c r="R86" s="466"/>
      <c r="S86" s="466"/>
      <c r="T86" s="466"/>
      <c r="U86" s="466"/>
      <c r="V86" s="466"/>
      <c r="W86" s="466"/>
      <c r="X86" s="466"/>
      <c r="Y86" s="466"/>
      <c r="Z86" s="466"/>
      <c r="AA86" s="466"/>
      <c r="AB86" s="466"/>
      <c r="AC86" s="466"/>
    </row>
    <row r="87" spans="1:29" ht="20.25" customHeight="1" x14ac:dyDescent="0.2">
      <c r="A87" s="466"/>
      <c r="C87" s="296" t="str">
        <f>Arbeitsplan!C88</f>
        <v>Nr. /Maßnahmenkatalog</v>
      </c>
      <c r="D87" s="1058"/>
      <c r="E87" s="1059"/>
      <c r="F87" s="1060"/>
      <c r="G87" s="964"/>
      <c r="H87" s="1050"/>
      <c r="I87" s="1051"/>
      <c r="K87" s="466"/>
      <c r="L87" s="466"/>
      <c r="M87" s="466"/>
      <c r="N87" s="466"/>
      <c r="O87" s="466"/>
      <c r="P87" s="466"/>
      <c r="Q87" s="466"/>
      <c r="R87" s="466"/>
      <c r="S87" s="466"/>
      <c r="T87" s="466"/>
      <c r="U87" s="466"/>
      <c r="V87" s="466"/>
      <c r="W87" s="466"/>
      <c r="X87" s="466"/>
      <c r="Y87" s="466"/>
      <c r="Z87" s="466"/>
      <c r="AA87" s="466"/>
      <c r="AB87" s="466"/>
      <c r="AC87" s="466"/>
    </row>
    <row r="88" spans="1:29" ht="20.25" customHeight="1" x14ac:dyDescent="0.2">
      <c r="A88" s="466"/>
      <c r="C88" s="294" t="str">
        <f>Arbeitsplan!C89</f>
        <v>Maßnahme 23</v>
      </c>
      <c r="D88" s="1052" t="str">
        <f>Arbeitsplan!E89</f>
        <v>…</v>
      </c>
      <c r="E88" s="1053"/>
      <c r="F88" s="1054"/>
      <c r="G88" s="957" t="s">
        <v>63</v>
      </c>
      <c r="H88" s="1046"/>
      <c r="I88" s="1047"/>
      <c r="K88" s="466"/>
      <c r="L88" s="466"/>
      <c r="M88" s="466"/>
      <c r="N88" s="466"/>
      <c r="O88" s="466"/>
      <c r="P88" s="466"/>
      <c r="Q88" s="466"/>
      <c r="R88" s="466"/>
      <c r="S88" s="466"/>
      <c r="T88" s="466"/>
      <c r="U88" s="466"/>
      <c r="V88" s="466"/>
      <c r="W88" s="466"/>
      <c r="X88" s="466"/>
      <c r="Y88" s="466"/>
      <c r="Z88" s="466"/>
      <c r="AA88" s="466"/>
      <c r="AB88" s="466"/>
      <c r="AC88" s="466"/>
    </row>
    <row r="89" spans="1:29" ht="20.25" customHeight="1" x14ac:dyDescent="0.2">
      <c r="A89" s="466"/>
      <c r="C89" s="295" t="str">
        <f>Arbeitsplan!C90</f>
        <v>Name der Maßnahme</v>
      </c>
      <c r="D89" s="1055"/>
      <c r="E89" s="1056"/>
      <c r="F89" s="1057"/>
      <c r="G89" s="958"/>
      <c r="H89" s="1048"/>
      <c r="I89" s="1049"/>
      <c r="K89" s="466"/>
      <c r="L89" s="466"/>
      <c r="M89" s="466"/>
      <c r="N89" s="466"/>
      <c r="O89" s="466"/>
      <c r="P89" s="466"/>
      <c r="Q89" s="466"/>
      <c r="R89" s="466"/>
      <c r="S89" s="466"/>
      <c r="T89" s="466"/>
      <c r="U89" s="466"/>
      <c r="V89" s="466"/>
      <c r="W89" s="466"/>
      <c r="X89" s="466"/>
      <c r="Y89" s="466"/>
      <c r="Z89" s="466"/>
      <c r="AA89" s="466"/>
      <c r="AB89" s="466"/>
      <c r="AC89" s="466"/>
    </row>
    <row r="90" spans="1:29" ht="20.25" customHeight="1" x14ac:dyDescent="0.2">
      <c r="A90" s="466"/>
      <c r="C90" s="296" t="str">
        <f>Arbeitsplan!C91</f>
        <v>Nr. /Maßnahmenkatalog</v>
      </c>
      <c r="D90" s="1058"/>
      <c r="E90" s="1059"/>
      <c r="F90" s="1060"/>
      <c r="G90" s="964"/>
      <c r="H90" s="1050"/>
      <c r="I90" s="1051"/>
      <c r="K90" s="466"/>
      <c r="L90" s="466"/>
      <c r="M90" s="466"/>
      <c r="N90" s="466"/>
      <c r="O90" s="466"/>
      <c r="P90" s="466"/>
      <c r="Q90" s="466"/>
      <c r="R90" s="466"/>
      <c r="S90" s="466"/>
      <c r="T90" s="466"/>
      <c r="U90" s="466"/>
      <c r="V90" s="466"/>
      <c r="W90" s="466"/>
      <c r="X90" s="466"/>
      <c r="Y90" s="466"/>
      <c r="Z90" s="466"/>
      <c r="AA90" s="466"/>
      <c r="AB90" s="466"/>
      <c r="AC90" s="466"/>
    </row>
    <row r="91" spans="1:29" ht="20.25" customHeight="1" x14ac:dyDescent="0.2">
      <c r="A91" s="466"/>
      <c r="C91" s="294" t="str">
        <f>Arbeitsplan!C92</f>
        <v>Maßnahme 24</v>
      </c>
      <c r="D91" s="1052" t="str">
        <f>Arbeitsplan!E92</f>
        <v>…</v>
      </c>
      <c r="E91" s="1053"/>
      <c r="F91" s="1054"/>
      <c r="G91" s="957" t="s">
        <v>63</v>
      </c>
      <c r="H91" s="1046"/>
      <c r="I91" s="1047"/>
      <c r="K91" s="466"/>
      <c r="L91" s="466"/>
      <c r="M91" s="466"/>
      <c r="N91" s="466"/>
      <c r="O91" s="466"/>
      <c r="P91" s="466"/>
      <c r="Q91" s="466"/>
      <c r="R91" s="466"/>
      <c r="S91" s="466"/>
      <c r="T91" s="466"/>
      <c r="U91" s="466"/>
      <c r="V91" s="466"/>
      <c r="W91" s="466"/>
      <c r="X91" s="466"/>
      <c r="Y91" s="466"/>
      <c r="Z91" s="466"/>
      <c r="AA91" s="466"/>
      <c r="AB91" s="466"/>
      <c r="AC91" s="466"/>
    </row>
    <row r="92" spans="1:29" ht="20.25" customHeight="1" x14ac:dyDescent="0.2">
      <c r="A92" s="466"/>
      <c r="C92" s="295" t="str">
        <f>Arbeitsplan!C93</f>
        <v>Name der Maßnahme</v>
      </c>
      <c r="D92" s="1055"/>
      <c r="E92" s="1056"/>
      <c r="F92" s="1057"/>
      <c r="G92" s="958"/>
      <c r="H92" s="1048"/>
      <c r="I92" s="1049"/>
      <c r="K92" s="466"/>
      <c r="L92" s="466"/>
      <c r="M92" s="466"/>
      <c r="N92" s="466"/>
      <c r="O92" s="466"/>
      <c r="P92" s="466"/>
      <c r="Q92" s="466"/>
      <c r="R92" s="466"/>
      <c r="S92" s="466"/>
      <c r="T92" s="466"/>
      <c r="U92" s="466"/>
      <c r="V92" s="466"/>
      <c r="W92" s="466"/>
      <c r="X92" s="466"/>
      <c r="Y92" s="466"/>
      <c r="Z92" s="466"/>
      <c r="AA92" s="466"/>
      <c r="AB92" s="466"/>
      <c r="AC92" s="466"/>
    </row>
    <row r="93" spans="1:29" ht="20.25" customHeight="1" x14ac:dyDescent="0.2">
      <c r="A93" s="466"/>
      <c r="C93" s="296" t="str">
        <f>Arbeitsplan!C94</f>
        <v>Nr. /Maßnahmenkatalog</v>
      </c>
      <c r="D93" s="1058"/>
      <c r="E93" s="1059"/>
      <c r="F93" s="1060"/>
      <c r="G93" s="964"/>
      <c r="H93" s="1050"/>
      <c r="I93" s="1051"/>
      <c r="K93" s="466"/>
      <c r="L93" s="466"/>
      <c r="M93" s="466"/>
      <c r="N93" s="466"/>
      <c r="O93" s="466"/>
      <c r="P93" s="466"/>
      <c r="Q93" s="466"/>
      <c r="R93" s="466"/>
      <c r="S93" s="466"/>
      <c r="T93" s="466"/>
      <c r="U93" s="466"/>
      <c r="V93" s="466"/>
      <c r="W93" s="466"/>
      <c r="X93" s="466"/>
      <c r="Y93" s="466"/>
      <c r="Z93" s="466"/>
      <c r="AA93" s="466"/>
      <c r="AB93" s="466"/>
      <c r="AC93" s="466"/>
    </row>
    <row r="94" spans="1:29" ht="20.25" customHeight="1" x14ac:dyDescent="0.2">
      <c r="A94" s="466"/>
      <c r="C94" s="294" t="str">
        <f>Arbeitsplan!C95</f>
        <v>Maßnahme 25</v>
      </c>
      <c r="D94" s="1052" t="str">
        <f>Arbeitsplan!E95</f>
        <v>…</v>
      </c>
      <c r="E94" s="1053"/>
      <c r="F94" s="1054"/>
      <c r="G94" s="957" t="s">
        <v>63</v>
      </c>
      <c r="H94" s="1046"/>
      <c r="I94" s="1047"/>
      <c r="K94" s="466"/>
      <c r="L94" s="466"/>
      <c r="M94" s="466"/>
      <c r="N94" s="466"/>
      <c r="O94" s="466"/>
      <c r="P94" s="466"/>
      <c r="Q94" s="466"/>
      <c r="R94" s="466"/>
      <c r="S94" s="466"/>
      <c r="T94" s="466"/>
      <c r="U94" s="466"/>
      <c r="V94" s="466"/>
      <c r="W94" s="466"/>
      <c r="X94" s="466"/>
      <c r="Y94" s="466"/>
      <c r="Z94" s="466"/>
      <c r="AA94" s="466"/>
      <c r="AB94" s="466"/>
      <c r="AC94" s="466"/>
    </row>
    <row r="95" spans="1:29" ht="20.25" customHeight="1" x14ac:dyDescent="0.2">
      <c r="A95" s="466"/>
      <c r="C95" s="295" t="str">
        <f>Arbeitsplan!C96</f>
        <v>Name der Maßnahme</v>
      </c>
      <c r="D95" s="1055"/>
      <c r="E95" s="1056"/>
      <c r="F95" s="1057"/>
      <c r="G95" s="958"/>
      <c r="H95" s="1048"/>
      <c r="I95" s="1049"/>
      <c r="K95" s="466"/>
      <c r="L95" s="466"/>
      <c r="M95" s="466"/>
      <c r="N95" s="466"/>
      <c r="O95" s="466"/>
      <c r="P95" s="466"/>
      <c r="Q95" s="466"/>
      <c r="R95" s="466"/>
      <c r="S95" s="466"/>
      <c r="T95" s="466"/>
      <c r="U95" s="466"/>
      <c r="V95" s="466"/>
      <c r="W95" s="466"/>
      <c r="X95" s="466"/>
      <c r="Y95" s="466"/>
      <c r="Z95" s="466"/>
      <c r="AA95" s="466"/>
      <c r="AB95" s="466"/>
      <c r="AC95" s="466"/>
    </row>
    <row r="96" spans="1:29" ht="20.25" customHeight="1" x14ac:dyDescent="0.2">
      <c r="A96" s="466"/>
      <c r="C96" s="296" t="str">
        <f>Arbeitsplan!C97</f>
        <v>Nr. /Maßnahmenkatalog</v>
      </c>
      <c r="D96" s="1058"/>
      <c r="E96" s="1059"/>
      <c r="F96" s="1060"/>
      <c r="G96" s="964"/>
      <c r="H96" s="1050"/>
      <c r="I96" s="1051"/>
      <c r="K96" s="466"/>
      <c r="L96" s="466"/>
      <c r="M96" s="466"/>
      <c r="N96" s="466"/>
      <c r="O96" s="466"/>
      <c r="P96" s="466"/>
      <c r="Q96" s="466"/>
      <c r="R96" s="466"/>
      <c r="S96" s="466"/>
      <c r="T96" s="466"/>
      <c r="U96" s="466"/>
      <c r="V96" s="466"/>
      <c r="W96" s="466"/>
      <c r="X96" s="466"/>
      <c r="Y96" s="466"/>
      <c r="Z96" s="466"/>
      <c r="AA96" s="466"/>
      <c r="AB96" s="466"/>
      <c r="AC96" s="466"/>
    </row>
    <row r="97" spans="1:29" ht="20.25" customHeight="1" x14ac:dyDescent="0.2">
      <c r="A97" s="466"/>
      <c r="C97" s="294" t="str">
        <f>Arbeitsplan!C98</f>
        <v>Maßnahme 26</v>
      </c>
      <c r="D97" s="1052" t="str">
        <f>Arbeitsplan!E98</f>
        <v>…</v>
      </c>
      <c r="E97" s="1053"/>
      <c r="F97" s="1054"/>
      <c r="G97" s="957" t="s">
        <v>63</v>
      </c>
      <c r="H97" s="1046"/>
      <c r="I97" s="1047"/>
      <c r="K97" s="466"/>
      <c r="L97" s="466"/>
      <c r="M97" s="466"/>
      <c r="N97" s="466"/>
      <c r="O97" s="466"/>
      <c r="P97" s="466"/>
      <c r="Q97" s="466"/>
      <c r="R97" s="466"/>
      <c r="S97" s="466"/>
      <c r="T97" s="466"/>
      <c r="U97" s="466"/>
      <c r="V97" s="466"/>
      <c r="W97" s="466"/>
      <c r="X97" s="466"/>
      <c r="Y97" s="466"/>
      <c r="Z97" s="466"/>
      <c r="AA97" s="466"/>
      <c r="AB97" s="466"/>
      <c r="AC97" s="466"/>
    </row>
    <row r="98" spans="1:29" ht="20.25" customHeight="1" x14ac:dyDescent="0.2">
      <c r="A98" s="466"/>
      <c r="C98" s="295" t="str">
        <f>Arbeitsplan!C99</f>
        <v>Name der Maßnahme</v>
      </c>
      <c r="D98" s="1055"/>
      <c r="E98" s="1056"/>
      <c r="F98" s="1057"/>
      <c r="G98" s="958"/>
      <c r="H98" s="1048"/>
      <c r="I98" s="1049"/>
      <c r="K98" s="466"/>
      <c r="L98" s="466"/>
      <c r="M98" s="466"/>
      <c r="N98" s="466"/>
      <c r="O98" s="466"/>
      <c r="P98" s="466"/>
      <c r="Q98" s="466"/>
      <c r="R98" s="466"/>
      <c r="S98" s="466"/>
      <c r="T98" s="466"/>
      <c r="U98" s="466"/>
      <c r="V98" s="466"/>
      <c r="W98" s="466"/>
      <c r="X98" s="466"/>
      <c r="Y98" s="466"/>
      <c r="Z98" s="466"/>
      <c r="AA98" s="466"/>
      <c r="AB98" s="466"/>
      <c r="AC98" s="466"/>
    </row>
    <row r="99" spans="1:29" ht="20.25" customHeight="1" x14ac:dyDescent="0.2">
      <c r="A99" s="466"/>
      <c r="C99" s="296" t="str">
        <f>Arbeitsplan!C100</f>
        <v>Nr. /Maßnahmenkatalog</v>
      </c>
      <c r="D99" s="1058"/>
      <c r="E99" s="1059"/>
      <c r="F99" s="1060"/>
      <c r="G99" s="964"/>
      <c r="H99" s="1050"/>
      <c r="I99" s="1051"/>
      <c r="K99" s="466"/>
      <c r="L99" s="466"/>
      <c r="M99" s="466"/>
      <c r="N99" s="466"/>
      <c r="O99" s="466"/>
      <c r="P99" s="466"/>
      <c r="Q99" s="466"/>
      <c r="R99" s="466"/>
      <c r="S99" s="466"/>
      <c r="T99" s="466"/>
      <c r="U99" s="466"/>
      <c r="V99" s="466"/>
      <c r="W99" s="466"/>
      <c r="X99" s="466"/>
      <c r="Y99" s="466"/>
      <c r="Z99" s="466"/>
      <c r="AA99" s="466"/>
      <c r="AB99" s="466"/>
      <c r="AC99" s="466"/>
    </row>
    <row r="100" spans="1:29" ht="20.25" customHeight="1" x14ac:dyDescent="0.2">
      <c r="A100" s="466"/>
      <c r="C100" s="294" t="str">
        <f>Arbeitsplan!C101</f>
        <v>Maßnahme 27</v>
      </c>
      <c r="D100" s="1052" t="str">
        <f>Arbeitsplan!E101</f>
        <v>…</v>
      </c>
      <c r="E100" s="1053"/>
      <c r="F100" s="1054"/>
      <c r="G100" s="957" t="s">
        <v>63</v>
      </c>
      <c r="H100" s="1046"/>
      <c r="I100" s="1047"/>
      <c r="K100" s="466"/>
      <c r="L100" s="466"/>
      <c r="M100" s="466"/>
      <c r="N100" s="466"/>
      <c r="O100" s="466"/>
      <c r="P100" s="466"/>
      <c r="Q100" s="466"/>
      <c r="R100" s="466"/>
      <c r="S100" s="466"/>
      <c r="T100" s="466"/>
      <c r="U100" s="466"/>
      <c r="V100" s="466"/>
      <c r="W100" s="466"/>
      <c r="X100" s="466"/>
      <c r="Y100" s="466"/>
      <c r="Z100" s="466"/>
      <c r="AA100" s="466"/>
      <c r="AB100" s="466"/>
      <c r="AC100" s="466" t="s">
        <v>203</v>
      </c>
    </row>
    <row r="101" spans="1:29" ht="20.25" customHeight="1" x14ac:dyDescent="0.2">
      <c r="A101" s="466"/>
      <c r="C101" s="295" t="str">
        <f>Arbeitsplan!C102</f>
        <v>Name der Maßnahme</v>
      </c>
      <c r="D101" s="1055"/>
      <c r="E101" s="1056"/>
      <c r="F101" s="1057"/>
      <c r="G101" s="958"/>
      <c r="H101" s="1048"/>
      <c r="I101" s="1049"/>
      <c r="K101" s="466"/>
      <c r="L101" s="466"/>
      <c r="M101" s="466"/>
      <c r="N101" s="466"/>
      <c r="O101" s="466"/>
      <c r="P101" s="466"/>
      <c r="Q101" s="466"/>
      <c r="R101" s="466"/>
      <c r="S101" s="466"/>
      <c r="T101" s="466"/>
      <c r="U101" s="466"/>
      <c r="V101" s="466"/>
      <c r="W101" s="466"/>
      <c r="X101" s="466"/>
      <c r="Y101" s="466"/>
      <c r="Z101" s="466"/>
      <c r="AA101" s="466"/>
      <c r="AB101" s="466"/>
      <c r="AC101" s="466"/>
    </row>
    <row r="102" spans="1:29" ht="20.25" customHeight="1" x14ac:dyDescent="0.2">
      <c r="A102" s="466"/>
      <c r="C102" s="296" t="str">
        <f>Arbeitsplan!C103</f>
        <v>Nr. /Maßnahmenkatalog</v>
      </c>
      <c r="D102" s="1058"/>
      <c r="E102" s="1059"/>
      <c r="F102" s="1060"/>
      <c r="G102" s="964"/>
      <c r="H102" s="1050"/>
      <c r="I102" s="1051"/>
      <c r="K102" s="466"/>
      <c r="L102" s="466"/>
      <c r="M102" s="466"/>
      <c r="N102" s="466"/>
      <c r="O102" s="466"/>
      <c r="P102" s="466"/>
      <c r="Q102" s="466"/>
      <c r="R102" s="466"/>
      <c r="S102" s="466"/>
      <c r="T102" s="466"/>
      <c r="U102" s="466"/>
      <c r="V102" s="466"/>
      <c r="W102" s="466"/>
      <c r="X102" s="466"/>
      <c r="Y102" s="466"/>
      <c r="Z102" s="466"/>
      <c r="AA102" s="466"/>
      <c r="AB102" s="466"/>
      <c r="AC102" s="466"/>
    </row>
    <row r="103" spans="1:29" ht="20.25" customHeight="1" x14ac:dyDescent="0.2">
      <c r="A103" s="466"/>
      <c r="C103" s="294" t="str">
        <f>Arbeitsplan!C104</f>
        <v>Maßnahme 28</v>
      </c>
      <c r="D103" s="1052" t="str">
        <f>Arbeitsplan!E104</f>
        <v>…</v>
      </c>
      <c r="E103" s="1053"/>
      <c r="F103" s="1054"/>
      <c r="G103" s="957" t="s">
        <v>63</v>
      </c>
      <c r="H103" s="1046"/>
      <c r="I103" s="1047"/>
      <c r="K103" s="466"/>
      <c r="L103" s="466"/>
      <c r="M103" s="466"/>
      <c r="N103" s="466"/>
      <c r="O103" s="466"/>
      <c r="P103" s="466"/>
      <c r="Q103" s="466"/>
      <c r="R103" s="466"/>
      <c r="S103" s="466"/>
      <c r="T103" s="466"/>
      <c r="U103" s="466"/>
      <c r="V103" s="466"/>
      <c r="W103" s="466"/>
      <c r="X103" s="466"/>
      <c r="Y103" s="466"/>
      <c r="Z103" s="466"/>
      <c r="AA103" s="466"/>
      <c r="AB103" s="466"/>
      <c r="AC103" s="466"/>
    </row>
    <row r="104" spans="1:29" ht="20.25" customHeight="1" x14ac:dyDescent="0.2">
      <c r="A104" s="466"/>
      <c r="C104" s="295" t="str">
        <f>Arbeitsplan!C105</f>
        <v>Name der Maßnahme</v>
      </c>
      <c r="D104" s="1055"/>
      <c r="E104" s="1056"/>
      <c r="F104" s="1057"/>
      <c r="G104" s="958"/>
      <c r="H104" s="1048"/>
      <c r="I104" s="1049"/>
      <c r="K104" s="466"/>
      <c r="L104" s="466"/>
      <c r="M104" s="466"/>
      <c r="N104" s="466"/>
      <c r="O104" s="466"/>
      <c r="P104" s="466"/>
      <c r="Q104" s="466"/>
      <c r="R104" s="466"/>
      <c r="S104" s="466"/>
      <c r="T104" s="466"/>
      <c r="U104" s="466"/>
      <c r="V104" s="466"/>
      <c r="W104" s="466"/>
      <c r="X104" s="466"/>
      <c r="Y104" s="466"/>
      <c r="Z104" s="466"/>
      <c r="AA104" s="466"/>
      <c r="AB104" s="466"/>
      <c r="AC104" s="466"/>
    </row>
    <row r="105" spans="1:29" ht="20.25" customHeight="1" x14ac:dyDescent="0.2">
      <c r="A105" s="466"/>
      <c r="C105" s="296" t="str">
        <f>Arbeitsplan!C106</f>
        <v>Nr. /Maßnahmenkatalog</v>
      </c>
      <c r="D105" s="1058"/>
      <c r="E105" s="1059"/>
      <c r="F105" s="1060"/>
      <c r="G105" s="964"/>
      <c r="H105" s="1050"/>
      <c r="I105" s="1051"/>
      <c r="K105" s="466"/>
      <c r="L105" s="466"/>
      <c r="M105" s="466"/>
      <c r="N105" s="466"/>
      <c r="O105" s="466"/>
      <c r="P105" s="466"/>
      <c r="Q105" s="466"/>
      <c r="R105" s="466"/>
      <c r="S105" s="466"/>
      <c r="T105" s="466"/>
      <c r="U105" s="466"/>
      <c r="V105" s="466"/>
      <c r="W105" s="466"/>
      <c r="X105" s="466"/>
      <c r="Y105" s="466"/>
      <c r="Z105" s="466"/>
      <c r="AA105" s="466"/>
      <c r="AB105" s="466"/>
      <c r="AC105" s="466"/>
    </row>
    <row r="106" spans="1:29" ht="20.25" customHeight="1" x14ac:dyDescent="0.2">
      <c r="A106" s="466"/>
      <c r="C106" s="294" t="str">
        <f>Arbeitsplan!C107</f>
        <v>Maßnahme 29</v>
      </c>
      <c r="D106" s="1052" t="str">
        <f>Arbeitsplan!E107</f>
        <v>…</v>
      </c>
      <c r="E106" s="1053"/>
      <c r="F106" s="1054"/>
      <c r="G106" s="957" t="s">
        <v>63</v>
      </c>
      <c r="H106" s="1046"/>
      <c r="I106" s="1047"/>
      <c r="K106" s="466"/>
      <c r="L106" s="466"/>
      <c r="M106" s="466"/>
      <c r="N106" s="466"/>
      <c r="O106" s="466"/>
      <c r="P106" s="466"/>
      <c r="Q106" s="466"/>
      <c r="R106" s="466"/>
      <c r="S106" s="466"/>
      <c r="T106" s="466"/>
      <c r="U106" s="466"/>
      <c r="V106" s="466"/>
      <c r="W106" s="466"/>
      <c r="X106" s="466"/>
      <c r="Y106" s="466"/>
      <c r="Z106" s="466"/>
      <c r="AA106" s="466"/>
      <c r="AB106" s="466"/>
      <c r="AC106" s="466"/>
    </row>
    <row r="107" spans="1:29" ht="20.25" customHeight="1" x14ac:dyDescent="0.2">
      <c r="A107" s="466"/>
      <c r="C107" s="295" t="str">
        <f>Arbeitsplan!C108</f>
        <v>Name der Maßnahme</v>
      </c>
      <c r="D107" s="1055"/>
      <c r="E107" s="1056"/>
      <c r="F107" s="1057"/>
      <c r="G107" s="958"/>
      <c r="H107" s="1048"/>
      <c r="I107" s="1049"/>
      <c r="K107" s="466"/>
      <c r="L107" s="466"/>
      <c r="M107" s="466"/>
      <c r="N107" s="466"/>
      <c r="O107" s="466"/>
      <c r="P107" s="466"/>
      <c r="Q107" s="466"/>
      <c r="R107" s="466"/>
      <c r="S107" s="466"/>
      <c r="T107" s="466"/>
      <c r="U107" s="466"/>
      <c r="V107" s="466"/>
      <c r="W107" s="466"/>
      <c r="X107" s="466"/>
      <c r="Y107" s="466"/>
      <c r="Z107" s="466"/>
      <c r="AA107" s="466"/>
      <c r="AB107" s="466"/>
      <c r="AC107" s="466"/>
    </row>
    <row r="108" spans="1:29" ht="20.25" customHeight="1" x14ac:dyDescent="0.2">
      <c r="A108" s="466"/>
      <c r="C108" s="296" t="str">
        <f>Arbeitsplan!C109</f>
        <v>Nr. /Maßnahmenkatalog</v>
      </c>
      <c r="D108" s="1058"/>
      <c r="E108" s="1059"/>
      <c r="F108" s="1060"/>
      <c r="G108" s="964"/>
      <c r="H108" s="1050"/>
      <c r="I108" s="1051"/>
      <c r="K108" s="466"/>
      <c r="L108" s="466"/>
      <c r="M108" s="466"/>
      <c r="N108" s="466"/>
      <c r="O108" s="466"/>
      <c r="P108" s="466"/>
      <c r="Q108" s="466"/>
      <c r="R108" s="466"/>
      <c r="S108" s="466"/>
      <c r="T108" s="466"/>
      <c r="U108" s="466"/>
      <c r="V108" s="466"/>
      <c r="W108" s="466"/>
      <c r="X108" s="466"/>
      <c r="Y108" s="466"/>
      <c r="Z108" s="466"/>
      <c r="AA108" s="466"/>
      <c r="AB108" s="466"/>
      <c r="AC108" s="466"/>
    </row>
    <row r="109" spans="1:29" ht="20.25" customHeight="1" x14ac:dyDescent="0.2">
      <c r="A109" s="466"/>
      <c r="C109" s="294" t="str">
        <f>Arbeitsplan!C110</f>
        <v>Maßnahme 30</v>
      </c>
      <c r="D109" s="1052" t="str">
        <f>Arbeitsplan!E110</f>
        <v>…</v>
      </c>
      <c r="E109" s="1053"/>
      <c r="F109" s="1054"/>
      <c r="G109" s="957" t="s">
        <v>63</v>
      </c>
      <c r="H109" s="1046"/>
      <c r="I109" s="1047"/>
      <c r="K109" s="466"/>
      <c r="L109" s="466"/>
      <c r="M109" s="466"/>
      <c r="N109" s="466"/>
      <c r="O109" s="466"/>
      <c r="P109" s="466"/>
      <c r="Q109" s="466"/>
      <c r="R109" s="466"/>
      <c r="S109" s="466"/>
      <c r="T109" s="466"/>
      <c r="U109" s="466"/>
      <c r="V109" s="466"/>
      <c r="W109" s="466"/>
      <c r="X109" s="466"/>
      <c r="Y109" s="466"/>
      <c r="Z109" s="466"/>
      <c r="AA109" s="466"/>
      <c r="AB109" s="466"/>
      <c r="AC109" s="466"/>
    </row>
    <row r="110" spans="1:29" ht="20.25" customHeight="1" x14ac:dyDescent="0.2">
      <c r="A110" s="466"/>
      <c r="C110" s="295" t="str">
        <f>Arbeitsplan!C111</f>
        <v>Name der Maßnahme</v>
      </c>
      <c r="D110" s="1055"/>
      <c r="E110" s="1056"/>
      <c r="F110" s="1057"/>
      <c r="G110" s="958"/>
      <c r="H110" s="1048"/>
      <c r="I110" s="1049"/>
      <c r="K110" s="466"/>
      <c r="L110" s="466"/>
      <c r="M110" s="466"/>
      <c r="N110" s="466"/>
      <c r="O110" s="466"/>
      <c r="P110" s="466"/>
      <c r="Q110" s="466"/>
      <c r="R110" s="466"/>
      <c r="S110" s="466"/>
      <c r="T110" s="466"/>
      <c r="U110" s="466"/>
      <c r="V110" s="466"/>
      <c r="W110" s="466"/>
      <c r="X110" s="466"/>
      <c r="Y110" s="466"/>
      <c r="Z110" s="466"/>
      <c r="AA110" s="466"/>
      <c r="AB110" s="466"/>
      <c r="AC110" s="466"/>
    </row>
    <row r="111" spans="1:29" ht="20.25" customHeight="1" thickBot="1" x14ac:dyDescent="0.25">
      <c r="A111" s="466"/>
      <c r="C111" s="297" t="str">
        <f>Arbeitsplan!C112</f>
        <v>Nr. /Maßnahmenkatalog</v>
      </c>
      <c r="D111" s="1061"/>
      <c r="E111" s="1062"/>
      <c r="F111" s="1063"/>
      <c r="G111" s="959"/>
      <c r="H111" s="1050"/>
      <c r="I111" s="1051"/>
      <c r="K111" s="466"/>
      <c r="L111" s="466"/>
      <c r="M111" s="466"/>
      <c r="N111" s="466"/>
      <c r="O111" s="466"/>
      <c r="P111" s="466"/>
      <c r="Q111" s="466"/>
      <c r="R111" s="466"/>
      <c r="S111" s="466"/>
      <c r="T111" s="466"/>
      <c r="U111" s="466"/>
      <c r="V111" s="466"/>
      <c r="W111" s="466"/>
      <c r="X111" s="466"/>
      <c r="Y111" s="466"/>
      <c r="Z111" s="466"/>
      <c r="AA111" s="466"/>
      <c r="AB111" s="466"/>
      <c r="AC111" s="466"/>
    </row>
    <row r="112" spans="1:29" ht="6" customHeight="1" x14ac:dyDescent="0.2">
      <c r="A112" s="466"/>
      <c r="K112" s="466"/>
      <c r="L112" s="466"/>
      <c r="M112" s="466"/>
      <c r="N112" s="466"/>
      <c r="O112" s="466"/>
      <c r="P112" s="466"/>
      <c r="Q112" s="466"/>
      <c r="R112" s="466"/>
      <c r="S112" s="466"/>
      <c r="T112" s="466"/>
      <c r="U112" s="466"/>
      <c r="V112" s="466"/>
      <c r="W112" s="466"/>
      <c r="X112" s="466"/>
      <c r="Y112" s="466"/>
      <c r="Z112" s="466"/>
      <c r="AA112" s="466"/>
      <c r="AB112" s="466"/>
      <c r="AC112" s="466"/>
    </row>
    <row r="113" spans="1:29" x14ac:dyDescent="0.2">
      <c r="A113" s="466"/>
      <c r="C113" s="342"/>
      <c r="D113" s="1042" t="str">
        <f ca="1">Basisdaten!C38</f>
        <v>Vorhabenbeschreibung -  - Vers. 09/2023</v>
      </c>
      <c r="E113" s="1042"/>
      <c r="F113" s="1042"/>
      <c r="G113" s="1042"/>
      <c r="H113" s="1042"/>
      <c r="I113" s="351" t="str">
        <f>I79</f>
        <v>Seite 3</v>
      </c>
      <c r="K113" s="466"/>
      <c r="L113" s="466"/>
      <c r="M113" s="466"/>
      <c r="N113" s="466"/>
      <c r="O113" s="466"/>
      <c r="P113" s="466"/>
      <c r="Q113" s="466"/>
      <c r="R113" s="466"/>
      <c r="S113" s="466"/>
      <c r="T113" s="466"/>
      <c r="U113" s="466"/>
      <c r="V113" s="466"/>
      <c r="W113" s="466"/>
      <c r="X113" s="466"/>
      <c r="Y113" s="466"/>
      <c r="Z113" s="466"/>
      <c r="AA113" s="466"/>
      <c r="AB113" s="466"/>
      <c r="AC113" s="466"/>
    </row>
    <row r="114" spans="1:29" ht="12" customHeight="1" thickBot="1" x14ac:dyDescent="0.25">
      <c r="A114" s="466"/>
      <c r="B114" s="81"/>
      <c r="C114" s="111"/>
      <c r="D114" s="111"/>
      <c r="E114" s="111"/>
      <c r="F114" s="111"/>
      <c r="G114" s="111"/>
      <c r="H114" s="111"/>
      <c r="I114" s="219" t="s">
        <v>465</v>
      </c>
      <c r="K114" s="466"/>
      <c r="L114" s="466"/>
      <c r="M114" s="466"/>
      <c r="N114" s="466"/>
      <c r="O114" s="466"/>
      <c r="P114" s="466"/>
      <c r="Q114" s="466"/>
      <c r="R114" s="466"/>
      <c r="S114" s="466"/>
      <c r="T114" s="466"/>
      <c r="U114" s="466"/>
      <c r="V114" s="466"/>
      <c r="W114" s="466"/>
      <c r="X114" s="466"/>
      <c r="Y114" s="466"/>
      <c r="Z114" s="466"/>
      <c r="AA114" s="466"/>
      <c r="AB114" s="466"/>
      <c r="AC114" s="466"/>
    </row>
    <row r="115" spans="1:29" ht="15" customHeight="1" x14ac:dyDescent="0.2">
      <c r="A115" s="466"/>
      <c r="C115" s="975" t="s">
        <v>229</v>
      </c>
      <c r="D115" s="1065" t="str">
        <f>D9</f>
        <v>Tätigkeiten des KSM (aus Arbeitsplan)</v>
      </c>
      <c r="E115" s="1066"/>
      <c r="F115" s="1067"/>
      <c r="G115" s="1071" t="s">
        <v>326</v>
      </c>
      <c r="H115" s="1073" t="s">
        <v>325</v>
      </c>
      <c r="I115" s="1074"/>
      <c r="K115" s="466"/>
      <c r="L115" s="466"/>
      <c r="M115" s="466"/>
      <c r="N115" s="466"/>
      <c r="O115" s="466"/>
      <c r="P115" s="466"/>
      <c r="Q115" s="466"/>
      <c r="R115" s="466"/>
      <c r="S115" s="466"/>
      <c r="T115" s="466"/>
      <c r="U115" s="466"/>
      <c r="V115" s="466"/>
      <c r="W115" s="466"/>
      <c r="X115" s="466"/>
      <c r="Y115" s="466"/>
      <c r="Z115" s="466"/>
      <c r="AA115" s="466"/>
      <c r="AB115" s="466"/>
      <c r="AC115" s="466"/>
    </row>
    <row r="116" spans="1:29" ht="24" customHeight="1" x14ac:dyDescent="0.2">
      <c r="A116" s="466"/>
      <c r="C116" s="977"/>
      <c r="D116" s="1068"/>
      <c r="E116" s="1069"/>
      <c r="F116" s="1070"/>
      <c r="G116" s="1072"/>
      <c r="H116" s="1075"/>
      <c r="I116" s="1076"/>
      <c r="K116" s="466"/>
      <c r="L116" s="466"/>
      <c r="M116" s="466"/>
      <c r="N116" s="466"/>
      <c r="O116" s="466"/>
      <c r="P116" s="466"/>
      <c r="Q116" s="466"/>
      <c r="R116" s="466"/>
      <c r="S116" s="466"/>
      <c r="T116" s="466"/>
      <c r="U116" s="466"/>
      <c r="V116" s="466"/>
      <c r="W116" s="466"/>
      <c r="X116" s="466"/>
      <c r="Y116" s="466"/>
      <c r="Z116" s="466"/>
      <c r="AA116" s="466"/>
      <c r="AB116" s="466"/>
      <c r="AC116" s="466"/>
    </row>
    <row r="117" spans="1:29" ht="20.25" customHeight="1" x14ac:dyDescent="0.2">
      <c r="A117" s="466"/>
      <c r="C117" s="294" t="str">
        <f>Arbeitsplan!C118</f>
        <v>Maßnahme 31</v>
      </c>
      <c r="D117" s="1052" t="str">
        <f>Arbeitsplan!E118</f>
        <v>…</v>
      </c>
      <c r="E117" s="1053"/>
      <c r="F117" s="1054"/>
      <c r="G117" s="957" t="s">
        <v>63</v>
      </c>
      <c r="H117" s="1046"/>
      <c r="I117" s="1047"/>
      <c r="K117" s="466"/>
      <c r="L117" s="466"/>
      <c r="M117" s="466"/>
      <c r="N117" s="466"/>
      <c r="O117" s="466"/>
      <c r="P117" s="466"/>
      <c r="Q117" s="466"/>
      <c r="R117" s="466"/>
      <c r="S117" s="466"/>
      <c r="T117" s="466"/>
      <c r="U117" s="466"/>
      <c r="V117" s="466"/>
      <c r="W117" s="466"/>
      <c r="X117" s="466"/>
      <c r="Y117" s="466"/>
      <c r="Z117" s="466"/>
      <c r="AA117" s="466"/>
      <c r="AB117" s="466"/>
      <c r="AC117" s="466"/>
    </row>
    <row r="118" spans="1:29" ht="20.25" customHeight="1" x14ac:dyDescent="0.2">
      <c r="A118" s="466"/>
      <c r="C118" s="295" t="str">
        <f>Arbeitsplan!C119</f>
        <v>Name der Maßnahme</v>
      </c>
      <c r="D118" s="1055"/>
      <c r="E118" s="1056"/>
      <c r="F118" s="1057"/>
      <c r="G118" s="958"/>
      <c r="H118" s="1048"/>
      <c r="I118" s="1049"/>
      <c r="K118" s="466"/>
      <c r="L118" s="466"/>
      <c r="M118" s="466"/>
      <c r="N118" s="466"/>
      <c r="O118" s="466"/>
      <c r="P118" s="466"/>
      <c r="Q118" s="466"/>
      <c r="R118" s="466"/>
      <c r="S118" s="466"/>
      <c r="T118" s="466"/>
      <c r="U118" s="466"/>
      <c r="V118" s="466"/>
      <c r="W118" s="466"/>
      <c r="X118" s="466"/>
      <c r="Y118" s="466"/>
      <c r="Z118" s="466"/>
      <c r="AA118" s="466"/>
      <c r="AB118" s="466"/>
      <c r="AC118" s="466"/>
    </row>
    <row r="119" spans="1:29" ht="20.25" customHeight="1" x14ac:dyDescent="0.2">
      <c r="A119" s="466"/>
      <c r="C119" s="296" t="str">
        <f>Arbeitsplan!C120</f>
        <v>Nr. /Maßnahmenkatalog</v>
      </c>
      <c r="D119" s="1058"/>
      <c r="E119" s="1059"/>
      <c r="F119" s="1060"/>
      <c r="G119" s="964"/>
      <c r="H119" s="1050"/>
      <c r="I119" s="1051"/>
      <c r="K119" s="466"/>
      <c r="L119" s="466"/>
      <c r="M119" s="466"/>
      <c r="N119" s="466"/>
      <c r="O119" s="466"/>
      <c r="P119" s="466"/>
      <c r="Q119" s="466"/>
      <c r="R119" s="466"/>
      <c r="S119" s="466"/>
      <c r="T119" s="466"/>
      <c r="U119" s="466"/>
      <c r="V119" s="466"/>
      <c r="W119" s="466"/>
      <c r="X119" s="466"/>
      <c r="Y119" s="466"/>
      <c r="Z119" s="466"/>
      <c r="AA119" s="466"/>
      <c r="AB119" s="466"/>
      <c r="AC119" s="466"/>
    </row>
    <row r="120" spans="1:29" ht="20.25" customHeight="1" x14ac:dyDescent="0.2">
      <c r="A120" s="466"/>
      <c r="C120" s="294" t="str">
        <f>Arbeitsplan!C121</f>
        <v>Maßnahme 32</v>
      </c>
      <c r="D120" s="1052" t="str">
        <f>Arbeitsplan!E121</f>
        <v>…</v>
      </c>
      <c r="E120" s="1053"/>
      <c r="F120" s="1054"/>
      <c r="G120" s="957" t="s">
        <v>63</v>
      </c>
      <c r="H120" s="1046"/>
      <c r="I120" s="1047"/>
      <c r="K120" s="466"/>
      <c r="L120" s="466"/>
      <c r="M120" s="466"/>
      <c r="N120" s="466"/>
      <c r="O120" s="466"/>
      <c r="P120" s="466"/>
      <c r="Q120" s="466"/>
      <c r="R120" s="466"/>
      <c r="S120" s="466"/>
      <c r="T120" s="466"/>
      <c r="U120" s="466"/>
      <c r="V120" s="466"/>
      <c r="W120" s="466"/>
      <c r="X120" s="466"/>
      <c r="Y120" s="466"/>
      <c r="Z120" s="466"/>
      <c r="AA120" s="466"/>
      <c r="AB120" s="466"/>
      <c r="AC120" s="466"/>
    </row>
    <row r="121" spans="1:29" ht="20.25" customHeight="1" x14ac:dyDescent="0.2">
      <c r="A121" s="466"/>
      <c r="C121" s="295" t="str">
        <f>Arbeitsplan!C122</f>
        <v>Name der Maßnahme</v>
      </c>
      <c r="D121" s="1055"/>
      <c r="E121" s="1056"/>
      <c r="F121" s="1057"/>
      <c r="G121" s="958"/>
      <c r="H121" s="1048"/>
      <c r="I121" s="1049"/>
      <c r="K121" s="466"/>
      <c r="L121" s="466"/>
      <c r="M121" s="466"/>
      <c r="N121" s="466"/>
      <c r="O121" s="466"/>
      <c r="P121" s="466"/>
      <c r="Q121" s="466"/>
      <c r="R121" s="466"/>
      <c r="S121" s="466"/>
      <c r="T121" s="466"/>
      <c r="U121" s="466"/>
      <c r="V121" s="466"/>
      <c r="W121" s="466"/>
      <c r="X121" s="466"/>
      <c r="Y121" s="466"/>
      <c r="Z121" s="466"/>
      <c r="AA121" s="466"/>
      <c r="AB121" s="466"/>
      <c r="AC121" s="466"/>
    </row>
    <row r="122" spans="1:29" ht="20.25" customHeight="1" x14ac:dyDescent="0.2">
      <c r="A122" s="466"/>
      <c r="C122" s="296" t="str">
        <f>Arbeitsplan!C123</f>
        <v>Nr. /Maßnahmenkatalog</v>
      </c>
      <c r="D122" s="1058"/>
      <c r="E122" s="1059"/>
      <c r="F122" s="1060"/>
      <c r="G122" s="964"/>
      <c r="H122" s="1050"/>
      <c r="I122" s="1051"/>
      <c r="K122" s="466"/>
      <c r="L122" s="466"/>
      <c r="M122" s="466"/>
      <c r="N122" s="466"/>
      <c r="O122" s="466"/>
      <c r="P122" s="466"/>
      <c r="Q122" s="466"/>
      <c r="R122" s="466"/>
      <c r="S122" s="466"/>
      <c r="T122" s="466"/>
      <c r="U122" s="466"/>
      <c r="V122" s="466"/>
      <c r="W122" s="466"/>
      <c r="X122" s="466"/>
      <c r="Y122" s="466"/>
      <c r="Z122" s="466"/>
      <c r="AA122" s="466"/>
      <c r="AB122" s="466"/>
      <c r="AC122" s="466"/>
    </row>
    <row r="123" spans="1:29" ht="20.25" customHeight="1" x14ac:dyDescent="0.2">
      <c r="A123" s="466"/>
      <c r="C123" s="294" t="str">
        <f>Arbeitsplan!C124</f>
        <v>Maßnahme 33</v>
      </c>
      <c r="D123" s="1052" t="str">
        <f>Arbeitsplan!E124</f>
        <v>…</v>
      </c>
      <c r="E123" s="1053"/>
      <c r="F123" s="1054"/>
      <c r="G123" s="957" t="s">
        <v>63</v>
      </c>
      <c r="H123" s="1046"/>
      <c r="I123" s="1047"/>
      <c r="K123" s="466"/>
      <c r="L123" s="466"/>
      <c r="M123" s="466"/>
      <c r="N123" s="466"/>
      <c r="O123" s="466"/>
      <c r="P123" s="466"/>
      <c r="Q123" s="466"/>
      <c r="R123" s="466"/>
      <c r="S123" s="466"/>
      <c r="T123" s="466"/>
      <c r="U123" s="466"/>
      <c r="V123" s="466"/>
      <c r="W123" s="466"/>
      <c r="X123" s="466"/>
      <c r="Y123" s="466"/>
      <c r="Z123" s="466"/>
      <c r="AA123" s="466"/>
      <c r="AB123" s="466"/>
      <c r="AC123" s="466"/>
    </row>
    <row r="124" spans="1:29" ht="20.25" customHeight="1" x14ac:dyDescent="0.2">
      <c r="A124" s="466"/>
      <c r="C124" s="295" t="str">
        <f>Arbeitsplan!C125</f>
        <v>Name der Maßnahme</v>
      </c>
      <c r="D124" s="1055"/>
      <c r="E124" s="1056"/>
      <c r="F124" s="1057"/>
      <c r="G124" s="958"/>
      <c r="H124" s="1048"/>
      <c r="I124" s="1049"/>
      <c r="K124" s="466"/>
      <c r="L124" s="466"/>
      <c r="M124" s="466"/>
      <c r="N124" s="466"/>
      <c r="O124" s="466"/>
      <c r="P124" s="466"/>
      <c r="Q124" s="466"/>
      <c r="R124" s="466"/>
      <c r="S124" s="466"/>
      <c r="T124" s="466"/>
      <c r="U124" s="466"/>
      <c r="V124" s="466"/>
      <c r="W124" s="466"/>
      <c r="X124" s="466"/>
      <c r="Y124" s="466"/>
      <c r="Z124" s="466"/>
      <c r="AA124" s="466"/>
      <c r="AB124" s="466"/>
      <c r="AC124" s="466"/>
    </row>
    <row r="125" spans="1:29" ht="20.25" customHeight="1" x14ac:dyDescent="0.2">
      <c r="A125" s="466"/>
      <c r="C125" s="296" t="str">
        <f>Arbeitsplan!C126</f>
        <v>Nr. /Maßnahmenkatalog</v>
      </c>
      <c r="D125" s="1058"/>
      <c r="E125" s="1059"/>
      <c r="F125" s="1060"/>
      <c r="G125" s="964"/>
      <c r="H125" s="1050"/>
      <c r="I125" s="1051"/>
      <c r="K125" s="466"/>
      <c r="L125" s="466"/>
      <c r="M125" s="466"/>
      <c r="N125" s="466"/>
      <c r="O125" s="466"/>
      <c r="P125" s="466"/>
      <c r="Q125" s="466"/>
      <c r="R125" s="466"/>
      <c r="S125" s="466"/>
      <c r="T125" s="466"/>
      <c r="U125" s="466"/>
      <c r="V125" s="466"/>
      <c r="W125" s="466"/>
      <c r="X125" s="466"/>
      <c r="Y125" s="466"/>
      <c r="Z125" s="466"/>
      <c r="AA125" s="466"/>
      <c r="AB125" s="466"/>
      <c r="AC125" s="466"/>
    </row>
    <row r="126" spans="1:29" ht="20.25" customHeight="1" x14ac:dyDescent="0.2">
      <c r="A126" s="466"/>
      <c r="C126" s="294" t="str">
        <f>Arbeitsplan!C127</f>
        <v>Maßnahme 34</v>
      </c>
      <c r="D126" s="1052" t="str">
        <f>Arbeitsplan!E127</f>
        <v>…</v>
      </c>
      <c r="E126" s="1053"/>
      <c r="F126" s="1054"/>
      <c r="G126" s="957" t="s">
        <v>63</v>
      </c>
      <c r="H126" s="1046"/>
      <c r="I126" s="1047"/>
      <c r="K126" s="466"/>
      <c r="L126" s="466"/>
      <c r="M126" s="466"/>
      <c r="N126" s="466"/>
      <c r="O126" s="466"/>
      <c r="P126" s="466"/>
      <c r="Q126" s="466"/>
      <c r="R126" s="466"/>
      <c r="S126" s="466"/>
      <c r="T126" s="466"/>
      <c r="U126" s="466"/>
      <c r="V126" s="466"/>
      <c r="W126" s="466"/>
      <c r="X126" s="466"/>
      <c r="Y126" s="466"/>
      <c r="Z126" s="466"/>
      <c r="AA126" s="466"/>
      <c r="AB126" s="466"/>
      <c r="AC126" s="466"/>
    </row>
    <row r="127" spans="1:29" ht="20.25" customHeight="1" x14ac:dyDescent="0.2">
      <c r="A127" s="466"/>
      <c r="C127" s="295" t="str">
        <f>Arbeitsplan!C128</f>
        <v>Name der Maßnahme</v>
      </c>
      <c r="D127" s="1055"/>
      <c r="E127" s="1056"/>
      <c r="F127" s="1057"/>
      <c r="G127" s="958"/>
      <c r="H127" s="1048"/>
      <c r="I127" s="1049"/>
      <c r="K127" s="466"/>
      <c r="L127" s="466"/>
      <c r="M127" s="466"/>
      <c r="N127" s="466"/>
      <c r="O127" s="466"/>
      <c r="P127" s="466"/>
      <c r="Q127" s="466"/>
      <c r="R127" s="466"/>
      <c r="S127" s="466"/>
      <c r="T127" s="466"/>
      <c r="U127" s="466"/>
      <c r="V127" s="466"/>
      <c r="W127" s="466"/>
      <c r="X127" s="466"/>
      <c r="Y127" s="466"/>
      <c r="Z127" s="466"/>
      <c r="AA127" s="466"/>
      <c r="AB127" s="466"/>
      <c r="AC127" s="466"/>
    </row>
    <row r="128" spans="1:29" ht="20.25" customHeight="1" x14ac:dyDescent="0.2">
      <c r="A128" s="466"/>
      <c r="C128" s="296" t="str">
        <f>Arbeitsplan!C129</f>
        <v>Nr. /Maßnahmenkatalog</v>
      </c>
      <c r="D128" s="1058"/>
      <c r="E128" s="1059"/>
      <c r="F128" s="1060"/>
      <c r="G128" s="964"/>
      <c r="H128" s="1050"/>
      <c r="I128" s="1051"/>
      <c r="K128" s="466"/>
      <c r="L128" s="466"/>
      <c r="M128" s="466"/>
      <c r="N128" s="466"/>
      <c r="O128" s="466"/>
      <c r="P128" s="466"/>
      <c r="Q128" s="466"/>
      <c r="R128" s="466"/>
      <c r="S128" s="466"/>
      <c r="T128" s="466"/>
      <c r="U128" s="466"/>
      <c r="V128" s="466"/>
      <c r="W128" s="466"/>
      <c r="X128" s="466"/>
      <c r="Y128" s="466"/>
      <c r="Z128" s="466"/>
      <c r="AA128" s="466"/>
      <c r="AB128" s="466"/>
      <c r="AC128" s="466"/>
    </row>
    <row r="129" spans="1:29" ht="20.25" customHeight="1" x14ac:dyDescent="0.2">
      <c r="A129" s="466"/>
      <c r="C129" s="294" t="str">
        <f>Arbeitsplan!C130</f>
        <v>Maßnahme 35</v>
      </c>
      <c r="D129" s="1052" t="str">
        <f>Arbeitsplan!E130</f>
        <v>…</v>
      </c>
      <c r="E129" s="1053"/>
      <c r="F129" s="1054"/>
      <c r="G129" s="957" t="s">
        <v>63</v>
      </c>
      <c r="H129" s="1046"/>
      <c r="I129" s="1047"/>
      <c r="K129" s="466"/>
      <c r="L129" s="466"/>
      <c r="M129" s="466"/>
      <c r="N129" s="466"/>
      <c r="O129" s="466"/>
      <c r="P129" s="466"/>
      <c r="Q129" s="466"/>
      <c r="R129" s="466"/>
      <c r="S129" s="466"/>
      <c r="T129" s="466"/>
      <c r="U129" s="466"/>
      <c r="V129" s="466"/>
      <c r="W129" s="466"/>
      <c r="X129" s="466"/>
      <c r="Y129" s="466"/>
      <c r="Z129" s="466"/>
      <c r="AA129" s="466"/>
      <c r="AB129" s="466"/>
      <c r="AC129" s="466"/>
    </row>
    <row r="130" spans="1:29" ht="20.25" customHeight="1" x14ac:dyDescent="0.2">
      <c r="A130" s="466"/>
      <c r="C130" s="295" t="str">
        <f>Arbeitsplan!C131</f>
        <v>Name der Maßnahme</v>
      </c>
      <c r="D130" s="1055"/>
      <c r="E130" s="1056"/>
      <c r="F130" s="1057"/>
      <c r="G130" s="958"/>
      <c r="H130" s="1048"/>
      <c r="I130" s="1049"/>
      <c r="K130" s="466"/>
      <c r="L130" s="466"/>
      <c r="M130" s="466"/>
      <c r="N130" s="466"/>
      <c r="O130" s="466"/>
      <c r="P130" s="466"/>
      <c r="Q130" s="466"/>
      <c r="R130" s="466"/>
      <c r="S130" s="466"/>
      <c r="T130" s="466"/>
      <c r="U130" s="466"/>
      <c r="V130" s="466"/>
      <c r="W130" s="466"/>
      <c r="X130" s="466"/>
      <c r="Y130" s="466"/>
      <c r="Z130" s="466"/>
      <c r="AA130" s="466"/>
      <c r="AB130" s="466"/>
      <c r="AC130" s="466"/>
    </row>
    <row r="131" spans="1:29" ht="20.25" customHeight="1" x14ac:dyDescent="0.2">
      <c r="A131" s="466"/>
      <c r="C131" s="296" t="str">
        <f>Arbeitsplan!C132</f>
        <v>Nr. /Maßnahmenkatalog</v>
      </c>
      <c r="D131" s="1058"/>
      <c r="E131" s="1059"/>
      <c r="F131" s="1060"/>
      <c r="G131" s="964"/>
      <c r="H131" s="1050"/>
      <c r="I131" s="1051"/>
      <c r="K131" s="466"/>
      <c r="L131" s="466"/>
      <c r="M131" s="466"/>
      <c r="N131" s="466"/>
      <c r="O131" s="466"/>
      <c r="P131" s="466"/>
      <c r="Q131" s="466"/>
      <c r="R131" s="466"/>
      <c r="S131" s="466"/>
      <c r="T131" s="466"/>
      <c r="U131" s="466"/>
      <c r="V131" s="466"/>
      <c r="W131" s="466"/>
      <c r="X131" s="466"/>
      <c r="Y131" s="466"/>
      <c r="Z131" s="466"/>
      <c r="AA131" s="466"/>
      <c r="AB131" s="466"/>
      <c r="AC131" s="466"/>
    </row>
    <row r="132" spans="1:29" ht="20.25" customHeight="1" x14ac:dyDescent="0.2">
      <c r="A132" s="466"/>
      <c r="C132" s="294" t="str">
        <f>Arbeitsplan!C133</f>
        <v>Maßnahme 36</v>
      </c>
      <c r="D132" s="1052" t="str">
        <f>Arbeitsplan!E133</f>
        <v>…</v>
      </c>
      <c r="E132" s="1053"/>
      <c r="F132" s="1054"/>
      <c r="G132" s="957" t="s">
        <v>63</v>
      </c>
      <c r="H132" s="1046"/>
      <c r="I132" s="1047"/>
      <c r="K132" s="466"/>
      <c r="L132" s="466"/>
      <c r="M132" s="466"/>
      <c r="N132" s="466"/>
      <c r="O132" s="466"/>
      <c r="P132" s="466"/>
      <c r="Q132" s="466"/>
      <c r="R132" s="466"/>
      <c r="S132" s="466"/>
      <c r="T132" s="466"/>
      <c r="U132" s="466"/>
      <c r="V132" s="466"/>
      <c r="W132" s="466"/>
      <c r="X132" s="466"/>
      <c r="Y132" s="466"/>
      <c r="Z132" s="466"/>
      <c r="AA132" s="466"/>
      <c r="AB132" s="466"/>
      <c r="AC132" s="466"/>
    </row>
    <row r="133" spans="1:29" ht="20.25" customHeight="1" x14ac:dyDescent="0.2">
      <c r="A133" s="466"/>
      <c r="C133" s="295" t="str">
        <f>Arbeitsplan!C134</f>
        <v>Name der Maßnahme</v>
      </c>
      <c r="D133" s="1055"/>
      <c r="E133" s="1056"/>
      <c r="F133" s="1057"/>
      <c r="G133" s="958"/>
      <c r="H133" s="1048"/>
      <c r="I133" s="1049"/>
      <c r="K133" s="466"/>
      <c r="L133" s="466"/>
      <c r="M133" s="466"/>
      <c r="N133" s="466"/>
      <c r="O133" s="466"/>
      <c r="P133" s="466"/>
      <c r="Q133" s="466"/>
      <c r="R133" s="466"/>
      <c r="S133" s="466"/>
      <c r="T133" s="466"/>
      <c r="U133" s="466"/>
      <c r="V133" s="466"/>
      <c r="W133" s="466"/>
      <c r="X133" s="466"/>
      <c r="Y133" s="466"/>
      <c r="Z133" s="466"/>
      <c r="AA133" s="466"/>
      <c r="AB133" s="466"/>
      <c r="AC133" s="466"/>
    </row>
    <row r="134" spans="1:29" ht="20.25" customHeight="1" x14ac:dyDescent="0.2">
      <c r="A134" s="466"/>
      <c r="C134" s="296" t="str">
        <f>Arbeitsplan!C135</f>
        <v>Nr. /Maßnahmenkatalog</v>
      </c>
      <c r="D134" s="1058"/>
      <c r="E134" s="1059"/>
      <c r="F134" s="1060"/>
      <c r="G134" s="964"/>
      <c r="H134" s="1050"/>
      <c r="I134" s="1051"/>
      <c r="K134" s="466"/>
      <c r="L134" s="466"/>
      <c r="M134" s="466"/>
      <c r="N134" s="466"/>
      <c r="O134" s="466"/>
      <c r="P134" s="466"/>
      <c r="Q134" s="466"/>
      <c r="R134" s="466"/>
      <c r="S134" s="466"/>
      <c r="T134" s="466"/>
      <c r="U134" s="466"/>
      <c r="V134" s="466"/>
      <c r="W134" s="466"/>
      <c r="X134" s="466"/>
      <c r="Y134" s="466"/>
      <c r="Z134" s="466"/>
      <c r="AA134" s="466"/>
      <c r="AB134" s="466"/>
      <c r="AC134" s="466"/>
    </row>
    <row r="135" spans="1:29" ht="20.25" customHeight="1" x14ac:dyDescent="0.2">
      <c r="A135" s="466"/>
      <c r="C135" s="294" t="str">
        <f>Arbeitsplan!C136</f>
        <v>Maßnahme 37</v>
      </c>
      <c r="D135" s="1052" t="str">
        <f>Arbeitsplan!E136</f>
        <v>…</v>
      </c>
      <c r="E135" s="1053"/>
      <c r="F135" s="1054"/>
      <c r="G135" s="957" t="s">
        <v>63</v>
      </c>
      <c r="H135" s="1046"/>
      <c r="I135" s="1047"/>
      <c r="K135" s="466"/>
      <c r="L135" s="466"/>
      <c r="M135" s="466"/>
      <c r="N135" s="466"/>
      <c r="O135" s="466"/>
      <c r="P135" s="466"/>
      <c r="Q135" s="466"/>
      <c r="R135" s="466"/>
      <c r="S135" s="466"/>
      <c r="T135" s="466"/>
      <c r="U135" s="466"/>
      <c r="V135" s="466"/>
      <c r="W135" s="466"/>
      <c r="X135" s="466"/>
      <c r="Y135" s="466"/>
      <c r="Z135" s="466"/>
      <c r="AA135" s="466"/>
      <c r="AB135" s="466"/>
      <c r="AC135" s="466"/>
    </row>
    <row r="136" spans="1:29" ht="20.25" customHeight="1" x14ac:dyDescent="0.2">
      <c r="A136" s="466"/>
      <c r="C136" s="295" t="str">
        <f>Arbeitsplan!C137</f>
        <v>Name der Maßnahme</v>
      </c>
      <c r="D136" s="1055"/>
      <c r="E136" s="1056"/>
      <c r="F136" s="1057"/>
      <c r="G136" s="958"/>
      <c r="H136" s="1048"/>
      <c r="I136" s="1049"/>
      <c r="K136" s="466"/>
      <c r="L136" s="466"/>
      <c r="M136" s="466"/>
      <c r="N136" s="466"/>
      <c r="O136" s="466"/>
      <c r="P136" s="466"/>
      <c r="Q136" s="466"/>
      <c r="R136" s="466"/>
      <c r="S136" s="466"/>
      <c r="T136" s="466"/>
      <c r="U136" s="466"/>
      <c r="V136" s="466"/>
      <c r="W136" s="466"/>
      <c r="X136" s="466"/>
      <c r="Y136" s="466"/>
      <c r="Z136" s="466"/>
      <c r="AA136" s="466"/>
      <c r="AB136" s="466"/>
      <c r="AC136" s="466"/>
    </row>
    <row r="137" spans="1:29" ht="20.25" customHeight="1" x14ac:dyDescent="0.2">
      <c r="A137" s="466"/>
      <c r="C137" s="296" t="str">
        <f>Arbeitsplan!C138</f>
        <v>Nr. /Maßnahmenkatalog</v>
      </c>
      <c r="D137" s="1058"/>
      <c r="E137" s="1059"/>
      <c r="F137" s="1060"/>
      <c r="G137" s="964"/>
      <c r="H137" s="1050"/>
      <c r="I137" s="1051"/>
      <c r="K137" s="466"/>
      <c r="L137" s="466"/>
      <c r="M137" s="466"/>
      <c r="N137" s="466"/>
      <c r="O137" s="466"/>
      <c r="P137" s="466"/>
      <c r="Q137" s="466"/>
      <c r="R137" s="466"/>
      <c r="S137" s="466"/>
      <c r="T137" s="466"/>
      <c r="U137" s="466"/>
      <c r="V137" s="466"/>
      <c r="W137" s="466"/>
      <c r="X137" s="466"/>
      <c r="Y137" s="466"/>
      <c r="Z137" s="466"/>
      <c r="AA137" s="466"/>
      <c r="AB137" s="466"/>
      <c r="AC137" s="466"/>
    </row>
    <row r="138" spans="1:29" ht="20.25" customHeight="1" x14ac:dyDescent="0.2">
      <c r="A138" s="466"/>
      <c r="C138" s="294" t="str">
        <f>Arbeitsplan!C139</f>
        <v>Maßnahme 38</v>
      </c>
      <c r="D138" s="1052" t="str">
        <f>Arbeitsplan!E139</f>
        <v>…</v>
      </c>
      <c r="E138" s="1053"/>
      <c r="F138" s="1054"/>
      <c r="G138" s="957" t="s">
        <v>63</v>
      </c>
      <c r="H138" s="1046"/>
      <c r="I138" s="1047"/>
      <c r="K138" s="466"/>
      <c r="L138" s="466"/>
      <c r="M138" s="466"/>
      <c r="N138" s="466"/>
      <c r="O138" s="466"/>
      <c r="P138" s="466"/>
      <c r="Q138" s="466"/>
      <c r="R138" s="466"/>
      <c r="S138" s="466"/>
      <c r="T138" s="466"/>
      <c r="U138" s="466"/>
      <c r="V138" s="466"/>
      <c r="W138" s="466"/>
      <c r="X138" s="466"/>
      <c r="Y138" s="466"/>
      <c r="Z138" s="466"/>
      <c r="AA138" s="466"/>
      <c r="AB138" s="466"/>
      <c r="AC138" s="466"/>
    </row>
    <row r="139" spans="1:29" ht="20.25" customHeight="1" x14ac:dyDescent="0.2">
      <c r="A139" s="466"/>
      <c r="C139" s="295" t="str">
        <f>Arbeitsplan!C140</f>
        <v>Name der Maßnahme</v>
      </c>
      <c r="D139" s="1055"/>
      <c r="E139" s="1056"/>
      <c r="F139" s="1057"/>
      <c r="G139" s="958"/>
      <c r="H139" s="1048"/>
      <c r="I139" s="1049"/>
      <c r="K139" s="466"/>
      <c r="L139" s="466"/>
      <c r="M139" s="466"/>
      <c r="N139" s="466"/>
      <c r="O139" s="466"/>
      <c r="P139" s="466"/>
      <c r="Q139" s="466"/>
      <c r="R139" s="466"/>
      <c r="S139" s="466"/>
      <c r="T139" s="466"/>
      <c r="U139" s="466"/>
      <c r="V139" s="466"/>
      <c r="W139" s="466"/>
      <c r="X139" s="466"/>
      <c r="Y139" s="466"/>
      <c r="Z139" s="466"/>
      <c r="AA139" s="466"/>
      <c r="AB139" s="466"/>
      <c r="AC139" s="466"/>
    </row>
    <row r="140" spans="1:29" ht="20.25" customHeight="1" x14ac:dyDescent="0.2">
      <c r="A140" s="466"/>
      <c r="C140" s="296" t="str">
        <f>Arbeitsplan!C141</f>
        <v>Nr. /Maßnahmenkatalog</v>
      </c>
      <c r="D140" s="1058"/>
      <c r="E140" s="1059"/>
      <c r="F140" s="1060"/>
      <c r="G140" s="964"/>
      <c r="H140" s="1050"/>
      <c r="I140" s="1051"/>
      <c r="K140" s="466"/>
      <c r="L140" s="466"/>
      <c r="M140" s="466"/>
      <c r="N140" s="466"/>
      <c r="O140" s="466"/>
      <c r="P140" s="466"/>
      <c r="Q140" s="466"/>
      <c r="R140" s="466"/>
      <c r="S140" s="466"/>
      <c r="T140" s="466"/>
      <c r="U140" s="466"/>
      <c r="V140" s="466"/>
      <c r="W140" s="466"/>
      <c r="X140" s="466"/>
      <c r="Y140" s="466"/>
      <c r="Z140" s="466"/>
      <c r="AA140" s="466"/>
      <c r="AB140" s="466"/>
      <c r="AC140" s="466"/>
    </row>
    <row r="141" spans="1:29" ht="20.25" customHeight="1" x14ac:dyDescent="0.2">
      <c r="A141" s="466"/>
      <c r="C141" s="294" t="str">
        <f>Arbeitsplan!C142</f>
        <v>Maßnahme 39</v>
      </c>
      <c r="D141" s="1052" t="str">
        <f>Arbeitsplan!E142</f>
        <v>…</v>
      </c>
      <c r="E141" s="1053"/>
      <c r="F141" s="1054"/>
      <c r="G141" s="957" t="s">
        <v>63</v>
      </c>
      <c r="H141" s="1046"/>
      <c r="I141" s="1047"/>
      <c r="K141" s="466"/>
      <c r="L141" s="466"/>
      <c r="M141" s="466"/>
      <c r="N141" s="466"/>
      <c r="O141" s="466"/>
      <c r="P141" s="466"/>
      <c r="Q141" s="466"/>
      <c r="R141" s="466"/>
      <c r="S141" s="466"/>
      <c r="T141" s="466"/>
      <c r="U141" s="466"/>
      <c r="V141" s="466"/>
      <c r="W141" s="466"/>
      <c r="X141" s="466"/>
      <c r="Y141" s="466"/>
      <c r="Z141" s="466"/>
      <c r="AA141" s="466"/>
      <c r="AB141" s="466"/>
      <c r="AC141" s="466"/>
    </row>
    <row r="142" spans="1:29" ht="20.25" customHeight="1" x14ac:dyDescent="0.2">
      <c r="A142" s="466"/>
      <c r="C142" s="295" t="str">
        <f>Arbeitsplan!C143</f>
        <v>Name der Maßnahme</v>
      </c>
      <c r="D142" s="1055"/>
      <c r="E142" s="1056"/>
      <c r="F142" s="1057"/>
      <c r="G142" s="958"/>
      <c r="H142" s="1048"/>
      <c r="I142" s="1049"/>
      <c r="K142" s="466"/>
      <c r="L142" s="466"/>
      <c r="M142" s="466"/>
      <c r="N142" s="466"/>
      <c r="O142" s="466"/>
      <c r="P142" s="466"/>
      <c r="Q142" s="466"/>
      <c r="R142" s="466"/>
      <c r="S142" s="466"/>
      <c r="T142" s="466"/>
      <c r="U142" s="466"/>
      <c r="V142" s="466"/>
      <c r="W142" s="466"/>
      <c r="X142" s="466"/>
      <c r="Y142" s="466"/>
      <c r="Z142" s="466"/>
      <c r="AA142" s="466"/>
      <c r="AB142" s="466"/>
      <c r="AC142" s="466"/>
    </row>
    <row r="143" spans="1:29" ht="20.25" customHeight="1" x14ac:dyDescent="0.2">
      <c r="A143" s="466"/>
      <c r="C143" s="296" t="str">
        <f>Arbeitsplan!C144</f>
        <v>Nr. /Maßnahmenkatalog</v>
      </c>
      <c r="D143" s="1058"/>
      <c r="E143" s="1059"/>
      <c r="F143" s="1060"/>
      <c r="G143" s="964"/>
      <c r="H143" s="1050"/>
      <c r="I143" s="1051"/>
      <c r="K143" s="466"/>
      <c r="L143" s="466"/>
      <c r="M143" s="466"/>
      <c r="N143" s="466"/>
      <c r="O143" s="466"/>
      <c r="P143" s="466"/>
      <c r="Q143" s="466"/>
      <c r="R143" s="466"/>
      <c r="S143" s="466"/>
      <c r="T143" s="466"/>
      <c r="U143" s="466"/>
      <c r="V143" s="466"/>
      <c r="W143" s="466"/>
      <c r="X143" s="466"/>
      <c r="Y143" s="466"/>
      <c r="Z143" s="466"/>
      <c r="AA143" s="466"/>
      <c r="AB143" s="466"/>
      <c r="AC143" s="466"/>
    </row>
    <row r="144" spans="1:29" ht="20.25" customHeight="1" x14ac:dyDescent="0.2">
      <c r="A144" s="466"/>
      <c r="C144" s="294" t="str">
        <f>Arbeitsplan!C145</f>
        <v>Maßnahme 40</v>
      </c>
      <c r="D144" s="1052" t="str">
        <f>Arbeitsplan!E145</f>
        <v>…</v>
      </c>
      <c r="E144" s="1053"/>
      <c r="F144" s="1054"/>
      <c r="G144" s="957" t="s">
        <v>63</v>
      </c>
      <c r="H144" s="1046"/>
      <c r="I144" s="1047"/>
      <c r="K144" s="466"/>
      <c r="L144" s="466"/>
      <c r="M144" s="466"/>
      <c r="N144" s="466"/>
      <c r="O144" s="466"/>
      <c r="P144" s="466"/>
      <c r="Q144" s="466"/>
      <c r="R144" s="466"/>
      <c r="S144" s="466"/>
      <c r="T144" s="466"/>
      <c r="U144" s="466"/>
      <c r="V144" s="466"/>
      <c r="W144" s="466"/>
      <c r="X144" s="466"/>
      <c r="Y144" s="466"/>
      <c r="Z144" s="466"/>
      <c r="AA144" s="466"/>
      <c r="AB144" s="466"/>
      <c r="AC144" s="466"/>
    </row>
    <row r="145" spans="1:29" ht="20.25" customHeight="1" x14ac:dyDescent="0.2">
      <c r="A145" s="466"/>
      <c r="C145" s="295" t="str">
        <f>Arbeitsplan!C146</f>
        <v>Name der Maßnahme</v>
      </c>
      <c r="D145" s="1055"/>
      <c r="E145" s="1056"/>
      <c r="F145" s="1057"/>
      <c r="G145" s="958"/>
      <c r="H145" s="1048"/>
      <c r="I145" s="1049"/>
      <c r="K145" s="466"/>
      <c r="L145" s="466"/>
      <c r="M145" s="466"/>
      <c r="N145" s="466"/>
      <c r="O145" s="466"/>
      <c r="P145" s="466"/>
      <c r="Q145" s="466"/>
      <c r="R145" s="466"/>
      <c r="S145" s="466"/>
      <c r="T145" s="466"/>
      <c r="U145" s="466"/>
      <c r="V145" s="466"/>
      <c r="W145" s="466"/>
      <c r="X145" s="466"/>
      <c r="Y145" s="466"/>
      <c r="Z145" s="466"/>
      <c r="AA145" s="466"/>
      <c r="AB145" s="466"/>
      <c r="AC145" s="466"/>
    </row>
    <row r="146" spans="1:29" ht="20.25" customHeight="1" thickBot="1" x14ac:dyDescent="0.25">
      <c r="A146" s="466"/>
      <c r="C146" s="297" t="str">
        <f>Arbeitsplan!C147</f>
        <v>Nr. /Maßnahmenkatalog</v>
      </c>
      <c r="D146" s="1061"/>
      <c r="E146" s="1062"/>
      <c r="F146" s="1063"/>
      <c r="G146" s="959"/>
      <c r="H146" s="1050"/>
      <c r="I146" s="1051"/>
      <c r="K146" s="466"/>
      <c r="L146" s="466"/>
      <c r="M146" s="466"/>
      <c r="N146" s="466"/>
      <c r="O146" s="466"/>
      <c r="P146" s="466"/>
      <c r="Q146" s="466"/>
      <c r="R146" s="466"/>
      <c r="S146" s="466"/>
      <c r="T146" s="466"/>
      <c r="U146" s="466"/>
      <c r="V146" s="466"/>
      <c r="W146" s="466"/>
      <c r="X146" s="466"/>
      <c r="Y146" s="466"/>
      <c r="Z146" s="466"/>
      <c r="AA146" s="466"/>
      <c r="AB146" s="466"/>
      <c r="AC146" s="466"/>
    </row>
    <row r="147" spans="1:29" ht="6" customHeight="1" x14ac:dyDescent="0.2">
      <c r="A147" s="466"/>
      <c r="K147" s="466"/>
      <c r="L147" s="466"/>
      <c r="M147" s="466"/>
      <c r="N147" s="466"/>
      <c r="O147" s="466"/>
      <c r="P147" s="466"/>
      <c r="Q147" s="466"/>
      <c r="R147" s="466"/>
      <c r="S147" s="466"/>
      <c r="T147" s="466"/>
      <c r="U147" s="466"/>
      <c r="V147" s="466"/>
      <c r="W147" s="466"/>
      <c r="X147" s="466"/>
      <c r="Y147" s="466"/>
      <c r="Z147" s="466"/>
      <c r="AA147" s="466"/>
      <c r="AB147" s="466"/>
      <c r="AC147" s="466"/>
    </row>
    <row r="148" spans="1:29" x14ac:dyDescent="0.2">
      <c r="A148" s="466"/>
      <c r="C148" s="342"/>
      <c r="D148" s="1042" t="str">
        <f ca="1">Basisdaten!C38</f>
        <v>Vorhabenbeschreibung -  - Vers. 09/2023</v>
      </c>
      <c r="E148" s="1042"/>
      <c r="F148" s="1042"/>
      <c r="G148" s="1042"/>
      <c r="H148" s="1042"/>
      <c r="I148" s="351" t="str">
        <f>I114</f>
        <v>Seite 4</v>
      </c>
      <c r="K148" s="466"/>
      <c r="L148" s="466"/>
      <c r="M148" s="466"/>
      <c r="N148" s="466"/>
      <c r="O148" s="466"/>
      <c r="P148" s="466"/>
      <c r="Q148" s="466"/>
      <c r="R148" s="466"/>
      <c r="S148" s="466"/>
      <c r="T148" s="466"/>
      <c r="U148" s="466"/>
      <c r="V148" s="466"/>
      <c r="W148" s="466"/>
      <c r="X148" s="466"/>
      <c r="Y148" s="466"/>
      <c r="Z148" s="466"/>
      <c r="AA148" s="466"/>
      <c r="AB148" s="466"/>
      <c r="AC148" s="466"/>
    </row>
    <row r="149" spans="1:29" x14ac:dyDescent="0.2">
      <c r="A149" s="466"/>
      <c r="B149" s="466"/>
      <c r="C149" s="466"/>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6"/>
    </row>
    <row r="150" spans="1:29" x14ac:dyDescent="0.2">
      <c r="A150" s="466"/>
      <c r="B150" s="466"/>
      <c r="C150" s="466"/>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row>
    <row r="151" spans="1:29" x14ac:dyDescent="0.2">
      <c r="A151" s="466"/>
      <c r="B151" s="466"/>
      <c r="C151" s="466"/>
      <c r="D151" s="46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c r="AC151" s="466"/>
    </row>
    <row r="152" spans="1:29" x14ac:dyDescent="0.2">
      <c r="A152" s="466"/>
      <c r="B152" s="466"/>
      <c r="C152" s="466"/>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c r="AC152" s="466"/>
    </row>
    <row r="153" spans="1:29" x14ac:dyDescent="0.2">
      <c r="A153" s="466"/>
      <c r="B153" s="466"/>
      <c r="C153" s="466"/>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row>
    <row r="154" spans="1:29" x14ac:dyDescent="0.2">
      <c r="A154" s="466"/>
      <c r="B154" s="466"/>
      <c r="C154" s="466"/>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row>
    <row r="155" spans="1:29" x14ac:dyDescent="0.2">
      <c r="A155" s="466"/>
      <c r="B155" s="466"/>
      <c r="C155" s="466"/>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row>
    <row r="156" spans="1:29" x14ac:dyDescent="0.2">
      <c r="A156" s="466"/>
      <c r="B156" s="466"/>
      <c r="C156" s="466"/>
      <c r="D156" s="466"/>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c r="AC156" s="466"/>
    </row>
    <row r="157" spans="1:29" x14ac:dyDescent="0.2">
      <c r="A157" s="466"/>
      <c r="B157" s="466"/>
      <c r="C157" s="466"/>
      <c r="D157" s="466"/>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row>
    <row r="158" spans="1:29" x14ac:dyDescent="0.2">
      <c r="A158" s="466"/>
      <c r="B158" s="466"/>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c r="AC158" s="466"/>
    </row>
    <row r="159" spans="1:29" x14ac:dyDescent="0.2">
      <c r="A159" s="466"/>
      <c r="B159" s="466"/>
      <c r="C159" s="466"/>
      <c r="D159" s="466"/>
      <c r="E159" s="466"/>
      <c r="F159" s="466"/>
      <c r="G159" s="466"/>
      <c r="H159" s="466"/>
      <c r="I159" s="466"/>
      <c r="J159" s="466"/>
      <c r="K159" s="466"/>
      <c r="L159" s="466"/>
      <c r="M159" s="466"/>
      <c r="N159" s="466"/>
      <c r="O159" s="466"/>
      <c r="P159" s="466"/>
      <c r="Q159" s="466"/>
      <c r="R159" s="466"/>
      <c r="S159" s="466"/>
      <c r="T159" s="466"/>
      <c r="U159" s="466"/>
      <c r="V159" s="466"/>
      <c r="W159" s="466"/>
      <c r="X159" s="466"/>
      <c r="Y159" s="466"/>
      <c r="Z159" s="466"/>
      <c r="AA159" s="466"/>
      <c r="AB159" s="466"/>
      <c r="AC159" s="466"/>
    </row>
    <row r="160" spans="1:29" x14ac:dyDescent="0.2">
      <c r="A160" s="466"/>
      <c r="B160" s="466"/>
      <c r="C160" s="466"/>
      <c r="D160" s="466"/>
      <c r="E160" s="466"/>
      <c r="F160" s="466"/>
      <c r="G160" s="466"/>
      <c r="H160" s="466"/>
      <c r="I160" s="466"/>
      <c r="J160" s="466"/>
      <c r="K160" s="466"/>
      <c r="L160" s="466"/>
      <c r="M160" s="466"/>
      <c r="N160" s="466"/>
      <c r="O160" s="466"/>
      <c r="P160" s="466"/>
      <c r="Q160" s="466"/>
      <c r="R160" s="466"/>
      <c r="S160" s="466"/>
      <c r="T160" s="466"/>
      <c r="U160" s="466"/>
      <c r="V160" s="466"/>
      <c r="W160" s="466"/>
      <c r="X160" s="466"/>
      <c r="Y160" s="466"/>
      <c r="Z160" s="466"/>
      <c r="AA160" s="466"/>
      <c r="AB160" s="466"/>
      <c r="AC160" s="466"/>
    </row>
    <row r="161" spans="1:29" x14ac:dyDescent="0.2">
      <c r="A161" s="466"/>
      <c r="B161" s="466"/>
      <c r="C161" s="466"/>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6"/>
      <c r="AB161" s="466"/>
      <c r="AC161" s="466"/>
    </row>
    <row r="162" spans="1:29" x14ac:dyDescent="0.2">
      <c r="A162" s="466"/>
      <c r="B162" s="466"/>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row>
    <row r="163" spans="1:29" x14ac:dyDescent="0.2">
      <c r="A163" s="466"/>
      <c r="B163" s="466"/>
      <c r="C163" s="466"/>
      <c r="D163" s="466"/>
      <c r="E163" s="466"/>
      <c r="F163" s="466"/>
      <c r="G163" s="466"/>
      <c r="H163" s="466"/>
      <c r="I163" s="466"/>
      <c r="J163" s="466"/>
      <c r="K163" s="466"/>
      <c r="L163" s="466"/>
      <c r="M163" s="466"/>
      <c r="N163" s="466"/>
      <c r="O163" s="466"/>
      <c r="P163" s="466"/>
      <c r="Q163" s="466"/>
      <c r="R163" s="466"/>
      <c r="S163" s="466"/>
      <c r="T163" s="466"/>
      <c r="U163" s="466"/>
      <c r="V163" s="466"/>
      <c r="W163" s="466"/>
      <c r="X163" s="466"/>
      <c r="Y163" s="466"/>
      <c r="Z163" s="466"/>
      <c r="AA163" s="466"/>
      <c r="AB163" s="466"/>
      <c r="AC163" s="466"/>
    </row>
    <row r="164" spans="1:29" x14ac:dyDescent="0.2">
      <c r="A164" s="466"/>
      <c r="B164" s="466"/>
      <c r="C164" s="466"/>
      <c r="D164" s="466"/>
      <c r="E164" s="466"/>
      <c r="F164" s="466"/>
      <c r="G164" s="466"/>
      <c r="H164" s="466"/>
      <c r="I164" s="466"/>
      <c r="J164" s="466"/>
      <c r="K164" s="466"/>
      <c r="L164" s="466"/>
      <c r="M164" s="466"/>
      <c r="N164" s="466"/>
      <c r="O164" s="466"/>
      <c r="P164" s="466"/>
      <c r="Q164" s="466"/>
      <c r="R164" s="466"/>
      <c r="S164" s="466"/>
      <c r="T164" s="466"/>
      <c r="U164" s="466"/>
      <c r="V164" s="466"/>
      <c r="W164" s="466"/>
      <c r="X164" s="466"/>
      <c r="Y164" s="466"/>
      <c r="Z164" s="466"/>
      <c r="AA164" s="466"/>
      <c r="AB164" s="466"/>
      <c r="AC164" s="466"/>
    </row>
    <row r="165" spans="1:29" x14ac:dyDescent="0.2">
      <c r="A165" s="466"/>
      <c r="B165" s="466"/>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row>
    <row r="166" spans="1:29" x14ac:dyDescent="0.2">
      <c r="A166" s="466"/>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row>
    <row r="167" spans="1:29" x14ac:dyDescent="0.2">
      <c r="A167" s="466"/>
      <c r="B167" s="466"/>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c r="AC167" s="466"/>
    </row>
    <row r="168" spans="1:29" x14ac:dyDescent="0.2">
      <c r="A168" s="466"/>
      <c r="B168" s="466"/>
      <c r="C168" s="466"/>
      <c r="D168" s="466"/>
      <c r="E168" s="466"/>
      <c r="F168" s="466"/>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row>
    <row r="169" spans="1:29" x14ac:dyDescent="0.2">
      <c r="A169" s="466"/>
      <c r="B169" s="466"/>
      <c r="C169" s="466"/>
      <c r="D169" s="466"/>
      <c r="E169" s="466"/>
      <c r="F169" s="466"/>
      <c r="G169" s="466"/>
      <c r="H169" s="466"/>
      <c r="I169" s="466"/>
      <c r="J169" s="466"/>
      <c r="K169" s="466"/>
      <c r="L169" s="466"/>
      <c r="M169" s="466"/>
      <c r="N169" s="466"/>
      <c r="O169" s="466"/>
      <c r="P169" s="466"/>
      <c r="Q169" s="466"/>
      <c r="R169" s="466"/>
      <c r="S169" s="466"/>
      <c r="T169" s="466"/>
      <c r="U169" s="466"/>
      <c r="V169" s="466"/>
      <c r="W169" s="466"/>
      <c r="X169" s="466"/>
      <c r="Y169" s="466"/>
      <c r="Z169" s="466"/>
      <c r="AA169" s="466"/>
      <c r="AB169" s="466"/>
      <c r="AC169" s="466"/>
    </row>
    <row r="170" spans="1:29" x14ac:dyDescent="0.2">
      <c r="A170" s="466"/>
      <c r="B170" s="466"/>
      <c r="C170" s="466"/>
      <c r="D170" s="466"/>
      <c r="E170" s="466"/>
      <c r="F170" s="466"/>
      <c r="G170" s="466"/>
      <c r="H170" s="466"/>
      <c r="I170" s="466"/>
      <c r="J170" s="466"/>
      <c r="K170" s="466"/>
      <c r="L170" s="466"/>
      <c r="M170" s="466"/>
      <c r="N170" s="466"/>
      <c r="O170" s="466"/>
      <c r="P170" s="466"/>
      <c r="Q170" s="466"/>
      <c r="R170" s="466"/>
      <c r="S170" s="466"/>
      <c r="T170" s="466"/>
      <c r="U170" s="466"/>
      <c r="V170" s="466"/>
      <c r="W170" s="466"/>
      <c r="X170" s="466"/>
      <c r="Y170" s="466"/>
      <c r="Z170" s="466"/>
      <c r="AA170" s="466"/>
      <c r="AB170" s="466"/>
      <c r="AC170" s="466"/>
    </row>
    <row r="171" spans="1:29" x14ac:dyDescent="0.2">
      <c r="A171" s="466"/>
      <c r="B171" s="466"/>
      <c r="C171" s="466"/>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row>
    <row r="172" spans="1:29" x14ac:dyDescent="0.2">
      <c r="A172" s="466"/>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row>
    <row r="173" spans="1:29" x14ac:dyDescent="0.2">
      <c r="A173" s="466"/>
      <c r="B173" s="466"/>
      <c r="C173" s="466"/>
      <c r="D173" s="466"/>
      <c r="E173" s="466"/>
      <c r="F173" s="466"/>
      <c r="G173" s="466"/>
      <c r="H173" s="466"/>
      <c r="I173" s="466"/>
      <c r="J173" s="466"/>
      <c r="K173" s="466"/>
      <c r="L173" s="466"/>
      <c r="M173" s="466"/>
      <c r="N173" s="466"/>
      <c r="O173" s="466"/>
      <c r="P173" s="466"/>
      <c r="Q173" s="466"/>
      <c r="R173" s="466"/>
      <c r="S173" s="466"/>
      <c r="T173" s="466"/>
      <c r="U173" s="466"/>
      <c r="V173" s="466"/>
      <c r="W173" s="466"/>
      <c r="X173" s="466"/>
      <c r="Y173" s="466"/>
      <c r="Z173" s="466"/>
      <c r="AA173" s="466"/>
      <c r="AB173" s="466"/>
      <c r="AC173" s="466"/>
    </row>
    <row r="174" spans="1:29" x14ac:dyDescent="0.2">
      <c r="A174" s="466"/>
      <c r="B174" s="466"/>
      <c r="C174" s="466"/>
      <c r="D174" s="466"/>
      <c r="E174" s="466"/>
      <c r="F174" s="466"/>
      <c r="G174" s="466"/>
      <c r="H174" s="466"/>
      <c r="I174" s="466"/>
      <c r="J174" s="466"/>
      <c r="K174" s="466"/>
      <c r="L174" s="466"/>
      <c r="M174" s="466"/>
      <c r="N174" s="466"/>
      <c r="O174" s="466"/>
      <c r="P174" s="466"/>
      <c r="Q174" s="466"/>
      <c r="R174" s="466"/>
      <c r="S174" s="466"/>
      <c r="T174" s="466"/>
      <c r="U174" s="466"/>
      <c r="V174" s="466"/>
      <c r="W174" s="466"/>
      <c r="X174" s="466"/>
      <c r="Y174" s="466"/>
      <c r="Z174" s="466"/>
      <c r="AA174" s="466"/>
      <c r="AB174" s="466"/>
      <c r="AC174" s="466"/>
    </row>
    <row r="175" spans="1:29" x14ac:dyDescent="0.2">
      <c r="A175" s="466"/>
      <c r="B175" s="466"/>
      <c r="C175" s="466"/>
      <c r="D175" s="466"/>
      <c r="E175" s="466"/>
      <c r="F175" s="466"/>
      <c r="G175" s="466"/>
      <c r="H175" s="466"/>
      <c r="I175" s="466"/>
      <c r="J175" s="466"/>
      <c r="K175" s="466"/>
      <c r="L175" s="466"/>
      <c r="M175" s="466"/>
      <c r="N175" s="466"/>
      <c r="O175" s="466"/>
      <c r="P175" s="466"/>
      <c r="Q175" s="466"/>
      <c r="R175" s="466"/>
      <c r="S175" s="466"/>
      <c r="T175" s="466"/>
      <c r="U175" s="466"/>
      <c r="V175" s="466"/>
      <c r="W175" s="466"/>
      <c r="X175" s="466"/>
      <c r="Y175" s="466"/>
      <c r="Z175" s="466"/>
      <c r="AA175" s="466"/>
      <c r="AB175" s="466"/>
      <c r="AC175" s="466"/>
    </row>
    <row r="176" spans="1:29" x14ac:dyDescent="0.2">
      <c r="A176" s="466"/>
      <c r="B176" s="466"/>
      <c r="C176" s="466"/>
      <c r="D176" s="466"/>
      <c r="E176" s="466"/>
      <c r="F176" s="466"/>
      <c r="G176" s="466"/>
      <c r="H176" s="466"/>
      <c r="I176" s="466"/>
      <c r="J176" s="466"/>
      <c r="K176" s="466"/>
      <c r="L176" s="466"/>
      <c r="M176" s="466"/>
      <c r="N176" s="466"/>
      <c r="O176" s="466"/>
      <c r="P176" s="466"/>
      <c r="Q176" s="466"/>
      <c r="R176" s="466"/>
      <c r="S176" s="466"/>
      <c r="T176" s="466"/>
      <c r="U176" s="466"/>
      <c r="V176" s="466"/>
      <c r="W176" s="466"/>
      <c r="X176" s="466"/>
      <c r="Y176" s="466"/>
      <c r="Z176" s="466"/>
      <c r="AA176" s="466"/>
      <c r="AB176" s="466"/>
      <c r="AC176" s="466"/>
    </row>
    <row r="177" spans="1:29" x14ac:dyDescent="0.2">
      <c r="A177" s="466"/>
      <c r="B177" s="466"/>
      <c r="C177" s="466"/>
      <c r="D177" s="466"/>
      <c r="E177" s="466"/>
      <c r="F177" s="466"/>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row>
    <row r="178" spans="1:29" x14ac:dyDescent="0.2">
      <c r="A178" s="466"/>
      <c r="B178" s="466"/>
      <c r="C178" s="466"/>
      <c r="D178" s="466"/>
      <c r="E178" s="466"/>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row>
    <row r="179" spans="1:29" x14ac:dyDescent="0.2">
      <c r="A179" s="466"/>
      <c r="B179" s="466"/>
      <c r="C179" s="466"/>
      <c r="D179" s="466"/>
      <c r="E179" s="466"/>
      <c r="F179" s="466"/>
      <c r="G179" s="466"/>
      <c r="H179" s="466"/>
      <c r="I179" s="466"/>
      <c r="J179" s="466"/>
      <c r="K179" s="466"/>
      <c r="L179" s="466"/>
      <c r="M179" s="466"/>
      <c r="N179" s="466"/>
      <c r="O179" s="466"/>
      <c r="P179" s="466"/>
      <c r="Q179" s="466"/>
      <c r="R179" s="466"/>
      <c r="S179" s="466"/>
      <c r="T179" s="466"/>
      <c r="U179" s="466"/>
      <c r="V179" s="466"/>
      <c r="W179" s="466"/>
      <c r="X179" s="466"/>
      <c r="Y179" s="466"/>
      <c r="Z179" s="466"/>
      <c r="AA179" s="466"/>
      <c r="AB179" s="466"/>
      <c r="AC179" s="466"/>
    </row>
    <row r="180" spans="1:29" x14ac:dyDescent="0.2">
      <c r="A180" s="466"/>
      <c r="B180" s="466"/>
      <c r="C180" s="466"/>
      <c r="D180" s="466"/>
      <c r="E180" s="466"/>
      <c r="F180" s="466"/>
      <c r="G180" s="466"/>
      <c r="H180" s="466"/>
      <c r="I180" s="466"/>
      <c r="J180" s="466"/>
      <c r="K180" s="466"/>
      <c r="L180" s="466"/>
      <c r="M180" s="466"/>
      <c r="N180" s="466"/>
      <c r="O180" s="466"/>
      <c r="P180" s="466"/>
      <c r="Q180" s="466"/>
      <c r="R180" s="466"/>
      <c r="S180" s="466"/>
      <c r="T180" s="466"/>
      <c r="U180" s="466"/>
      <c r="V180" s="466"/>
      <c r="W180" s="466"/>
      <c r="X180" s="466"/>
      <c r="Y180" s="466"/>
      <c r="Z180" s="466"/>
      <c r="AA180" s="466"/>
      <c r="AB180" s="466"/>
      <c r="AC180" s="466"/>
    </row>
    <row r="181" spans="1:29" x14ac:dyDescent="0.2">
      <c r="A181" s="466"/>
      <c r="B181" s="466"/>
      <c r="C181" s="466"/>
      <c r="D181" s="466"/>
      <c r="E181" s="466"/>
      <c r="F181" s="466"/>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row>
    <row r="182" spans="1:29" x14ac:dyDescent="0.2">
      <c r="A182" s="466"/>
      <c r="B182" s="466"/>
      <c r="C182" s="466"/>
      <c r="D182" s="466"/>
      <c r="E182" s="466"/>
      <c r="F182" s="466"/>
      <c r="G182" s="466"/>
      <c r="H182" s="466"/>
      <c r="I182" s="466"/>
      <c r="J182" s="466"/>
      <c r="K182" s="466"/>
      <c r="L182" s="466"/>
      <c r="M182" s="466"/>
      <c r="N182" s="466"/>
      <c r="O182" s="466"/>
      <c r="P182" s="466"/>
      <c r="Q182" s="466"/>
      <c r="R182" s="466"/>
      <c r="S182" s="466"/>
      <c r="T182" s="466"/>
      <c r="U182" s="466"/>
      <c r="V182" s="466"/>
      <c r="W182" s="466"/>
      <c r="X182" s="466"/>
      <c r="Y182" s="466"/>
      <c r="Z182" s="466"/>
      <c r="AA182" s="466"/>
      <c r="AB182" s="466"/>
      <c r="AC182" s="466"/>
    </row>
    <row r="183" spans="1:29" x14ac:dyDescent="0.2">
      <c r="A183" s="466"/>
      <c r="B183" s="466"/>
      <c r="C183" s="466"/>
      <c r="D183" s="466"/>
      <c r="E183" s="466"/>
      <c r="F183" s="466"/>
      <c r="G183" s="466"/>
      <c r="H183" s="466"/>
      <c r="I183" s="466"/>
      <c r="J183" s="466"/>
      <c r="K183" s="466"/>
      <c r="L183" s="466"/>
      <c r="M183" s="466"/>
      <c r="N183" s="466"/>
      <c r="O183" s="466"/>
      <c r="P183" s="466"/>
      <c r="Q183" s="466"/>
      <c r="R183" s="466"/>
      <c r="S183" s="466"/>
      <c r="T183" s="466"/>
      <c r="U183" s="466"/>
      <c r="V183" s="466"/>
      <c r="W183" s="466"/>
      <c r="X183" s="466"/>
      <c r="Y183" s="466"/>
      <c r="Z183" s="466"/>
      <c r="AA183" s="466"/>
      <c r="AB183" s="466"/>
      <c r="AC183" s="466"/>
    </row>
    <row r="184" spans="1:29" x14ac:dyDescent="0.2">
      <c r="A184" s="466"/>
      <c r="B184" s="466"/>
      <c r="C184" s="466"/>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66"/>
      <c r="AA184" s="466"/>
      <c r="AB184" s="466"/>
      <c r="AC184" s="466"/>
    </row>
    <row r="185" spans="1:29" x14ac:dyDescent="0.2">
      <c r="A185" s="466"/>
      <c r="B185" s="466"/>
      <c r="C185" s="466"/>
      <c r="D185" s="466"/>
      <c r="E185" s="466"/>
      <c r="F185" s="466"/>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row>
    <row r="186" spans="1:29" x14ac:dyDescent="0.2">
      <c r="A186" s="466"/>
      <c r="B186" s="466"/>
      <c r="C186" s="466"/>
      <c r="D186" s="466"/>
      <c r="E186" s="466"/>
      <c r="F186" s="466"/>
      <c r="G186" s="466"/>
      <c r="H186" s="466"/>
      <c r="I186" s="466"/>
      <c r="J186" s="466"/>
      <c r="K186" s="466"/>
      <c r="L186" s="466"/>
      <c r="M186" s="466"/>
      <c r="N186" s="466"/>
      <c r="O186" s="466"/>
      <c r="P186" s="466"/>
      <c r="Q186" s="466"/>
      <c r="R186" s="466"/>
      <c r="S186" s="466"/>
      <c r="T186" s="466"/>
      <c r="U186" s="466"/>
      <c r="V186" s="466"/>
      <c r="W186" s="466"/>
      <c r="X186" s="466"/>
      <c r="Y186" s="466"/>
      <c r="Z186" s="466"/>
      <c r="AA186" s="466"/>
      <c r="AB186" s="466"/>
      <c r="AC186" s="466"/>
    </row>
  </sheetData>
  <sheetProtection password="C730" sheet="1" objects="1" scenarios="1" selectLockedCells="1"/>
  <mergeCells count="145">
    <mergeCell ref="D148:H148"/>
    <mergeCell ref="D113:H113"/>
    <mergeCell ref="D78:H78"/>
    <mergeCell ref="D126:F128"/>
    <mergeCell ref="D129:F131"/>
    <mergeCell ref="G126:G128"/>
    <mergeCell ref="G129:G131"/>
    <mergeCell ref="H126:I128"/>
    <mergeCell ref="H129:I131"/>
    <mergeCell ref="D132:F134"/>
    <mergeCell ref="D135:F137"/>
    <mergeCell ref="D138:F140"/>
    <mergeCell ref="G132:G134"/>
    <mergeCell ref="G135:G137"/>
    <mergeCell ref="G138:G140"/>
    <mergeCell ref="H132:I134"/>
    <mergeCell ref="H135:I137"/>
    <mergeCell ref="H138:I140"/>
    <mergeCell ref="H88:I90"/>
    <mergeCell ref="H91:I93"/>
    <mergeCell ref="D91:F93"/>
    <mergeCell ref="D94:F96"/>
    <mergeCell ref="D103:F105"/>
    <mergeCell ref="D106:F108"/>
    <mergeCell ref="C115:C116"/>
    <mergeCell ref="D115:F116"/>
    <mergeCell ref="G115:G116"/>
    <mergeCell ref="H115:I116"/>
    <mergeCell ref="D117:F119"/>
    <mergeCell ref="G117:G119"/>
    <mergeCell ref="H117:I119"/>
    <mergeCell ref="D120:F122"/>
    <mergeCell ref="D123:F125"/>
    <mergeCell ref="G120:G122"/>
    <mergeCell ref="G123:G125"/>
    <mergeCell ref="H120:I122"/>
    <mergeCell ref="H123:I125"/>
    <mergeCell ref="D24:F26"/>
    <mergeCell ref="D27:F29"/>
    <mergeCell ref="D30:F32"/>
    <mergeCell ref="C9:C11"/>
    <mergeCell ref="C7:F7"/>
    <mergeCell ref="D12:F14"/>
    <mergeCell ref="D15:F17"/>
    <mergeCell ref="D18:F20"/>
    <mergeCell ref="D21:F23"/>
    <mergeCell ref="C80:C81"/>
    <mergeCell ref="D80:F81"/>
    <mergeCell ref="G80:G81"/>
    <mergeCell ref="H80:I81"/>
    <mergeCell ref="C4:E4"/>
    <mergeCell ref="H7:I7"/>
    <mergeCell ref="F3:H3"/>
    <mergeCell ref="H45:I46"/>
    <mergeCell ref="G45:G46"/>
    <mergeCell ref="C5:I5"/>
    <mergeCell ref="G9:G11"/>
    <mergeCell ref="H9:I11"/>
    <mergeCell ref="D9:F11"/>
    <mergeCell ref="D53:F55"/>
    <mergeCell ref="D56:F58"/>
    <mergeCell ref="D59:F61"/>
    <mergeCell ref="D62:F64"/>
    <mergeCell ref="C45:C46"/>
    <mergeCell ref="D45:F46"/>
    <mergeCell ref="D47:F49"/>
    <mergeCell ref="D50:F52"/>
    <mergeCell ref="D33:F35"/>
    <mergeCell ref="D36:F38"/>
    <mergeCell ref="D39:F41"/>
    <mergeCell ref="D109:F111"/>
    <mergeCell ref="G103:G105"/>
    <mergeCell ref="G106:G108"/>
    <mergeCell ref="G109:G111"/>
    <mergeCell ref="H103:I105"/>
    <mergeCell ref="H106:I108"/>
    <mergeCell ref="H109:I111"/>
    <mergeCell ref="D100:F102"/>
    <mergeCell ref="G100:G102"/>
    <mergeCell ref="H100:I102"/>
    <mergeCell ref="G97:G99"/>
    <mergeCell ref="H94:I96"/>
    <mergeCell ref="H97:I99"/>
    <mergeCell ref="G91:G93"/>
    <mergeCell ref="G82:G84"/>
    <mergeCell ref="G85:G87"/>
    <mergeCell ref="D65:F67"/>
    <mergeCell ref="D68:F70"/>
    <mergeCell ref="D71:F73"/>
    <mergeCell ref="D74:F76"/>
    <mergeCell ref="D82:F84"/>
    <mergeCell ref="D85:F87"/>
    <mergeCell ref="D88:F90"/>
    <mergeCell ref="G88:G90"/>
    <mergeCell ref="H82:I84"/>
    <mergeCell ref="H85:I87"/>
    <mergeCell ref="H74:I76"/>
    <mergeCell ref="D141:F143"/>
    <mergeCell ref="D144:F146"/>
    <mergeCell ref="G12:G14"/>
    <mergeCell ref="G15:G17"/>
    <mergeCell ref="G18:G20"/>
    <mergeCell ref="G21:G23"/>
    <mergeCell ref="G24:G26"/>
    <mergeCell ref="G27:G29"/>
    <mergeCell ref="G30:G32"/>
    <mergeCell ref="G33:G35"/>
    <mergeCell ref="G36:G38"/>
    <mergeCell ref="G39:G41"/>
    <mergeCell ref="G47:G49"/>
    <mergeCell ref="G50:G52"/>
    <mergeCell ref="G53:G55"/>
    <mergeCell ref="G56:G58"/>
    <mergeCell ref="G59:G61"/>
    <mergeCell ref="G62:G64"/>
    <mergeCell ref="G65:G67"/>
    <mergeCell ref="G68:G70"/>
    <mergeCell ref="G71:G73"/>
    <mergeCell ref="G74:G76"/>
    <mergeCell ref="D97:F99"/>
    <mergeCell ref="D43:H43"/>
    <mergeCell ref="H141:I143"/>
    <mergeCell ref="H144:I146"/>
    <mergeCell ref="G141:G143"/>
    <mergeCell ref="G144:G146"/>
    <mergeCell ref="H12:I14"/>
    <mergeCell ref="H15:I17"/>
    <mergeCell ref="H18:I20"/>
    <mergeCell ref="H21:I23"/>
    <mergeCell ref="H24:I26"/>
    <mergeCell ref="H27:I29"/>
    <mergeCell ref="H30:I32"/>
    <mergeCell ref="H33:I35"/>
    <mergeCell ref="H36:I38"/>
    <mergeCell ref="H39:I41"/>
    <mergeCell ref="H47:I49"/>
    <mergeCell ref="H50:I52"/>
    <mergeCell ref="H53:I55"/>
    <mergeCell ref="H56:I58"/>
    <mergeCell ref="H59:I61"/>
    <mergeCell ref="H62:I64"/>
    <mergeCell ref="H65:I67"/>
    <mergeCell ref="H68:I70"/>
    <mergeCell ref="H71:I73"/>
    <mergeCell ref="G94:G96"/>
  </mergeCells>
  <conditionalFormatting sqref="C43:D43 I43 C5:I42 C44:I148">
    <cfRule type="expression" dxfId="482" priority="25">
      <formula>$F$3&lt;&gt;""</formula>
    </cfRule>
  </conditionalFormatting>
  <conditionalFormatting sqref="H12:I14">
    <cfRule type="expression" dxfId="481" priority="22">
      <formula>G12="bitte auswählen"</formula>
    </cfRule>
    <cfRule type="expression" dxfId="480" priority="23">
      <formula>AND(G12&lt;&gt;"weiterentwickelte Maßnahme",G12&lt;&gt;"kontinuierliche Maßnahme")</formula>
    </cfRule>
    <cfRule type="expression" dxfId="479" priority="24">
      <formula>OR(AND(G12="weiterentwickelte Maßnahme",H12=""),AND(G12="kontinuierliche Maßnahme",H12=""))</formula>
    </cfRule>
  </conditionalFormatting>
  <conditionalFormatting sqref="H15:I41">
    <cfRule type="expression" dxfId="478" priority="19">
      <formula>G15="bitte auswählen"</formula>
    </cfRule>
    <cfRule type="expression" dxfId="477" priority="20">
      <formula>AND(G15&lt;&gt;"weiterentwickelte Maßnahme",G15&lt;&gt;"kontinuierliche Maßnahme")</formula>
    </cfRule>
    <cfRule type="expression" dxfId="476" priority="21">
      <formula>OR(AND(G15="weiterentwickelte Maßnahme",H15=""),AND(G15="kontinuierliche Maßnahme",H15=""))</formula>
    </cfRule>
  </conditionalFormatting>
  <conditionalFormatting sqref="H47:I49">
    <cfRule type="expression" dxfId="475" priority="16">
      <formula>G47="bitte auswählen"</formula>
    </cfRule>
    <cfRule type="expression" dxfId="474" priority="17">
      <formula>AND(G47&lt;&gt;"weiterentwickelte Maßnahme",G47&lt;&gt;"kontinuierliche Maßnahme")</formula>
    </cfRule>
    <cfRule type="expression" dxfId="473" priority="18">
      <formula>OR(AND(G47="weiterentwickelte Maßnahme",H47=""),AND(G47="kontinuierliche Maßnahme",H47=""))</formula>
    </cfRule>
  </conditionalFormatting>
  <conditionalFormatting sqref="H50:I76">
    <cfRule type="expression" dxfId="472" priority="13">
      <formula>G50="bitte auswählen"</formula>
    </cfRule>
    <cfRule type="expression" dxfId="471" priority="14">
      <formula>AND(G50&lt;&gt;"weiterentwickelte Maßnahme",G50&lt;&gt;"kontinuierliche Maßnahme")</formula>
    </cfRule>
    <cfRule type="expression" dxfId="470" priority="15">
      <formula>OR(AND(G50="weiterentwickelte Maßnahme",H50=""),AND(G50="kontinuierliche Maßnahme",H50=""))</formula>
    </cfRule>
  </conditionalFormatting>
  <conditionalFormatting sqref="H82:I84">
    <cfRule type="expression" dxfId="469" priority="10">
      <formula>G82="bitte auswählen"</formula>
    </cfRule>
    <cfRule type="expression" dxfId="468" priority="11">
      <formula>AND(G82&lt;&gt;"weiterentwickelte Maßnahme",G82&lt;&gt;"kontinuierliche Maßnahme")</formula>
    </cfRule>
    <cfRule type="expression" dxfId="467" priority="12">
      <formula>OR(AND(G82="weiterentwickelte Maßnahme",H82=""),AND(G82="kontinuierliche Maßnahme",H82=""))</formula>
    </cfRule>
  </conditionalFormatting>
  <conditionalFormatting sqref="H85:I111">
    <cfRule type="expression" dxfId="466" priority="7">
      <formula>G85="bitte auswählen"</formula>
    </cfRule>
    <cfRule type="expression" dxfId="465" priority="8">
      <formula>AND(G85&lt;&gt;"weiterentwickelte Maßnahme",G85&lt;&gt;"kontinuierliche Maßnahme")</formula>
    </cfRule>
    <cfRule type="expression" dxfId="464" priority="9">
      <formula>OR(AND(G85="weiterentwickelte Maßnahme",H85=""),AND(G85="kontinuierliche Maßnahme",H85=""))</formula>
    </cfRule>
  </conditionalFormatting>
  <conditionalFormatting sqref="H117:I119">
    <cfRule type="expression" dxfId="463" priority="4">
      <formula>G117="bitte auswählen"</formula>
    </cfRule>
    <cfRule type="expression" dxfId="462" priority="5">
      <formula>AND(G117&lt;&gt;"weiterentwickelte Maßnahme",G117&lt;&gt;"kontinuierliche Maßnahme")</formula>
    </cfRule>
    <cfRule type="expression" dxfId="461" priority="6">
      <formula>OR(AND(G117="weiterentwickelte Maßnahme",H117=""),AND(G117="kontinuierliche Maßnahme",H117=""))</formula>
    </cfRule>
  </conditionalFormatting>
  <conditionalFormatting sqref="H120:I146">
    <cfRule type="expression" dxfId="460" priority="1">
      <formula>G120="bitte auswählen"</formula>
    </cfRule>
    <cfRule type="expression" dxfId="459" priority="2">
      <formula>AND(G120&lt;&gt;"weiterentwickelte Maßnahme",G120&lt;&gt;"kontinuierliche Maßnahme")</formula>
    </cfRule>
    <cfRule type="expression" dxfId="458" priority="3">
      <formula>OR(AND(G120="weiterentwickelte Maßnahme",H120=""),AND(G120="kontinuierliche Maßnahme",H120=""))</formula>
    </cfRule>
  </conditionalFormatting>
  <printOptions horizontalCentered="1"/>
  <pageMargins left="0" right="0" top="0" bottom="0" header="0" footer="0"/>
  <pageSetup paperSize="9" scale="69" orientation="landscape" r:id="rId1"/>
  <rowBreaks count="3" manualBreakCount="3">
    <brk id="43" min="1" max="9" man="1"/>
    <brk id="78" min="1" max="9" man="1"/>
    <brk id="113" min="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menu!$N$57:$N$61</xm:f>
          </x14:formula1>
          <xm:sqref>G12:G41 G47:G76 G82:G111 G117:G146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CF2F7"/>
    <pageSetUpPr fitToPage="1"/>
  </sheetPr>
  <dimension ref="A1:AC96"/>
  <sheetViews>
    <sheetView workbookViewId="0"/>
  </sheetViews>
  <sheetFormatPr baseColWidth="10" defaultColWidth="11.42578125" defaultRowHeight="12" x14ac:dyDescent="0.2"/>
  <cols>
    <col min="1" max="2" width="2.28515625" style="72" customWidth="1"/>
    <col min="3" max="3" width="6" style="72" customWidth="1"/>
    <col min="4" max="4" width="4.42578125" style="72" customWidth="1"/>
    <col min="5" max="5" width="17.7109375" style="72" customWidth="1"/>
    <col min="6" max="6" width="14.42578125" style="72" customWidth="1"/>
    <col min="7" max="7" width="14.5703125" style="72" customWidth="1"/>
    <col min="8" max="8" width="14.140625" style="72" customWidth="1"/>
    <col min="9" max="9" width="4.7109375" style="72" customWidth="1"/>
    <col min="10" max="10" width="9.7109375" style="72" customWidth="1"/>
    <col min="11" max="11" width="18.7109375" style="72" customWidth="1"/>
    <col min="12" max="12" width="16.140625" style="72" customWidth="1"/>
    <col min="13" max="13" width="3.28515625" style="72" customWidth="1"/>
    <col min="14" max="14" width="2.28515625" style="72" customWidth="1"/>
    <col min="15" max="16384" width="11.42578125" style="72"/>
  </cols>
  <sheetData>
    <row r="1" spans="1:29"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row>
    <row r="2" spans="1:29" x14ac:dyDescent="0.2">
      <c r="A2" s="466"/>
      <c r="O2" s="466"/>
      <c r="P2" s="466"/>
      <c r="Q2" s="466"/>
      <c r="R2" s="466"/>
      <c r="S2" s="466"/>
      <c r="T2" s="466"/>
      <c r="U2" s="466"/>
      <c r="V2" s="466"/>
      <c r="W2" s="466"/>
      <c r="X2" s="466"/>
      <c r="Y2" s="466"/>
      <c r="Z2" s="466"/>
      <c r="AA2" s="466"/>
      <c r="AB2" s="466"/>
      <c r="AC2" s="466"/>
    </row>
    <row r="3" spans="1:29" ht="17.25" customHeight="1" x14ac:dyDescent="0.2">
      <c r="A3" s="466"/>
      <c r="C3" s="971" t="s">
        <v>753</v>
      </c>
      <c r="D3" s="971"/>
      <c r="E3" s="971"/>
      <c r="F3" s="971"/>
      <c r="G3" s="971"/>
      <c r="H3" s="574"/>
      <c r="I3" s="73"/>
      <c r="J3" s="74" t="s">
        <v>59</v>
      </c>
      <c r="K3" s="97"/>
      <c r="L3" s="97"/>
      <c r="O3" s="466"/>
      <c r="P3" s="466"/>
      <c r="Q3" s="466"/>
      <c r="R3" s="466"/>
      <c r="S3" s="466"/>
      <c r="T3" s="466"/>
      <c r="U3" s="466"/>
      <c r="V3" s="466"/>
      <c r="W3" s="466"/>
      <c r="X3" s="466"/>
      <c r="Y3" s="466"/>
      <c r="Z3" s="466"/>
      <c r="AA3" s="466"/>
      <c r="AB3" s="466"/>
      <c r="AC3" s="466"/>
    </row>
    <row r="4" spans="1:29" ht="17.25" customHeight="1" x14ac:dyDescent="0.2">
      <c r="A4" s="466"/>
      <c r="C4" s="971"/>
      <c r="D4" s="971"/>
      <c r="E4" s="971"/>
      <c r="F4" s="971"/>
      <c r="G4" s="971"/>
      <c r="H4" s="574"/>
      <c r="I4" s="150"/>
      <c r="J4" s="75" t="s">
        <v>58</v>
      </c>
      <c r="K4" s="97"/>
      <c r="L4" s="97"/>
      <c r="O4" s="466"/>
      <c r="P4" s="466"/>
      <c r="Q4" s="466"/>
      <c r="R4" s="466"/>
      <c r="S4" s="466"/>
      <c r="T4" s="466"/>
      <c r="U4" s="466"/>
      <c r="V4" s="466"/>
      <c r="W4" s="466"/>
      <c r="X4" s="466"/>
      <c r="Y4" s="466"/>
      <c r="Z4" s="466"/>
      <c r="AA4" s="466"/>
      <c r="AB4" s="466"/>
      <c r="AC4" s="466"/>
    </row>
    <row r="5" spans="1:29" ht="17.25" customHeight="1" x14ac:dyDescent="0.2">
      <c r="A5" s="466"/>
      <c r="I5" s="76"/>
      <c r="J5" s="75" t="s">
        <v>57</v>
      </c>
      <c r="O5" s="466"/>
      <c r="P5" s="466"/>
      <c r="Q5" s="466"/>
      <c r="R5" s="466"/>
      <c r="S5" s="466"/>
      <c r="T5" s="466"/>
      <c r="U5" s="466"/>
      <c r="V5" s="466"/>
      <c r="W5" s="466"/>
      <c r="X5" s="466"/>
      <c r="Y5" s="466"/>
      <c r="Z5" s="466"/>
      <c r="AA5" s="466"/>
      <c r="AB5" s="466"/>
      <c r="AC5" s="466"/>
    </row>
    <row r="6" spans="1:29" ht="17.25" customHeight="1" x14ac:dyDescent="0.2">
      <c r="A6" s="466"/>
      <c r="C6" s="154" t="s">
        <v>4</v>
      </c>
      <c r="G6" s="441">
        <f>H14</f>
        <v>0</v>
      </c>
      <c r="H6" s="428"/>
      <c r="I6" s="77"/>
      <c r="J6" s="75" t="s">
        <v>45</v>
      </c>
      <c r="O6" s="466"/>
      <c r="P6" s="466"/>
      <c r="Q6" s="466"/>
      <c r="R6" s="466"/>
      <c r="S6" s="466"/>
      <c r="T6" s="466"/>
      <c r="U6" s="466"/>
      <c r="V6" s="466"/>
      <c r="W6" s="466"/>
      <c r="X6" s="466"/>
      <c r="Y6" s="466"/>
      <c r="Z6" s="466"/>
      <c r="AA6" s="466"/>
      <c r="AB6" s="466"/>
      <c r="AC6" s="466"/>
    </row>
    <row r="7" spans="1:29" ht="17.25" customHeight="1" x14ac:dyDescent="0.2">
      <c r="A7" s="466"/>
      <c r="I7" s="78"/>
      <c r="J7" s="75" t="s">
        <v>46</v>
      </c>
      <c r="O7" s="466"/>
      <c r="P7" s="466"/>
      <c r="Q7" s="466"/>
      <c r="R7" s="466"/>
      <c r="S7" s="466"/>
      <c r="T7" s="466"/>
      <c r="U7" s="466"/>
      <c r="V7" s="466"/>
      <c r="W7" s="466"/>
      <c r="X7" s="466"/>
      <c r="Y7" s="466"/>
      <c r="Z7" s="466"/>
      <c r="AA7" s="466"/>
      <c r="AB7" s="466"/>
      <c r="AC7" s="466"/>
    </row>
    <row r="8" spans="1:29" ht="5.25" customHeight="1" x14ac:dyDescent="0.2">
      <c r="A8" s="466"/>
      <c r="B8" s="155"/>
      <c r="C8" s="155"/>
      <c r="D8" s="155"/>
      <c r="E8" s="155"/>
      <c r="F8" s="155"/>
      <c r="G8" s="155"/>
      <c r="H8" s="155"/>
      <c r="I8" s="157"/>
      <c r="J8" s="216"/>
      <c r="K8" s="155"/>
      <c r="L8" s="155"/>
      <c r="O8" s="466"/>
      <c r="P8" s="466"/>
      <c r="Q8" s="466"/>
      <c r="R8" s="466"/>
      <c r="S8" s="466"/>
      <c r="T8" s="466"/>
      <c r="U8" s="466"/>
      <c r="V8" s="466"/>
      <c r="W8" s="466"/>
      <c r="X8" s="466"/>
      <c r="Y8" s="466"/>
      <c r="Z8" s="466"/>
      <c r="AA8" s="466"/>
      <c r="AB8" s="466"/>
      <c r="AC8" s="466"/>
    </row>
    <row r="9" spans="1:29" ht="12" customHeight="1" x14ac:dyDescent="0.2">
      <c r="A9" s="466"/>
      <c r="B9" s="155"/>
      <c r="C9" s="1106" t="s">
        <v>7</v>
      </c>
      <c r="D9" s="1107"/>
      <c r="E9" s="1107"/>
      <c r="F9" s="1107"/>
      <c r="G9" s="1107"/>
      <c r="H9" s="1107"/>
      <c r="I9" s="1107"/>
      <c r="J9" s="1107"/>
      <c r="K9" s="1107"/>
      <c r="L9" s="1108"/>
      <c r="O9" s="466"/>
      <c r="P9" s="466"/>
      <c r="Q9" s="466"/>
      <c r="R9" s="466"/>
      <c r="S9" s="466"/>
      <c r="T9" s="466"/>
      <c r="U9" s="466"/>
      <c r="V9" s="466"/>
      <c r="W9" s="466"/>
      <c r="X9" s="466"/>
      <c r="Y9" s="466"/>
      <c r="Z9" s="466"/>
      <c r="AA9" s="466"/>
      <c r="AB9" s="466"/>
      <c r="AC9" s="466"/>
    </row>
    <row r="10" spans="1:29" ht="14.25" customHeight="1" x14ac:dyDescent="0.2">
      <c r="A10" s="466"/>
      <c r="B10" s="155"/>
      <c r="C10" s="763"/>
      <c r="D10" s="1109"/>
      <c r="E10" s="1109"/>
      <c r="F10" s="1109"/>
      <c r="G10" s="1109"/>
      <c r="H10" s="1109"/>
      <c r="I10" s="1109"/>
      <c r="J10" s="1109"/>
      <c r="K10" s="1109"/>
      <c r="L10" s="1110"/>
      <c r="O10" s="466"/>
      <c r="P10" s="466"/>
      <c r="Q10" s="466"/>
      <c r="R10" s="466"/>
      <c r="S10" s="466"/>
      <c r="T10" s="466"/>
      <c r="U10" s="466"/>
      <c r="V10" s="466"/>
      <c r="W10" s="466"/>
      <c r="X10" s="466"/>
      <c r="Y10" s="466"/>
      <c r="Z10" s="466"/>
      <c r="AA10" s="466"/>
      <c r="AB10" s="466"/>
      <c r="AC10" s="466"/>
    </row>
    <row r="11" spans="1:29" ht="6" customHeight="1" x14ac:dyDescent="0.2">
      <c r="A11" s="466"/>
      <c r="O11" s="465"/>
      <c r="P11" s="465"/>
      <c r="Q11" s="465"/>
      <c r="R11" s="466"/>
      <c r="S11" s="466"/>
      <c r="T11" s="466"/>
      <c r="U11" s="466"/>
      <c r="V11" s="466"/>
      <c r="W11" s="466"/>
      <c r="X11" s="466"/>
      <c r="Y11" s="466"/>
      <c r="Z11" s="466"/>
      <c r="AA11" s="466"/>
      <c r="AB11" s="466"/>
      <c r="AC11" s="466"/>
    </row>
    <row r="12" spans="1:29" ht="15" customHeight="1" thickBot="1" x14ac:dyDescent="0.25">
      <c r="A12" s="466"/>
      <c r="C12" s="1111"/>
      <c r="D12" s="1111"/>
      <c r="E12" s="1112"/>
      <c r="F12" s="1112"/>
      <c r="G12" s="1112"/>
      <c r="H12" s="1112"/>
      <c r="I12" s="1112"/>
      <c r="J12" s="1112"/>
      <c r="K12" s="1112"/>
      <c r="L12" s="1112"/>
      <c r="O12" s="465"/>
      <c r="P12" s="465" t="s">
        <v>777</v>
      </c>
      <c r="Q12" s="465"/>
      <c r="R12" s="466"/>
      <c r="S12" s="466"/>
      <c r="T12" s="466"/>
      <c r="U12" s="466"/>
      <c r="V12" s="466"/>
      <c r="W12" s="466"/>
      <c r="X12" s="466"/>
      <c r="Y12" s="466"/>
      <c r="Z12" s="466"/>
      <c r="AA12" s="466"/>
      <c r="AB12" s="466"/>
      <c r="AC12" s="466"/>
    </row>
    <row r="13" spans="1:29" ht="30" customHeight="1" x14ac:dyDescent="0.2">
      <c r="A13" s="466"/>
      <c r="B13" s="81"/>
      <c r="C13" s="94"/>
      <c r="D13" s="94"/>
      <c r="E13" s="94"/>
      <c r="F13" s="575"/>
      <c r="G13" s="208"/>
      <c r="H13" s="1113" t="s">
        <v>8</v>
      </c>
      <c r="I13" s="1114"/>
      <c r="J13" s="205"/>
      <c r="K13" s="206"/>
      <c r="L13" s="207"/>
      <c r="M13" s="102"/>
      <c r="N13" s="102"/>
      <c r="O13" s="478"/>
      <c r="P13" s="478" t="s">
        <v>776</v>
      </c>
      <c r="Q13" s="465"/>
      <c r="R13" s="466"/>
      <c r="S13" s="466"/>
      <c r="T13" s="466"/>
      <c r="U13" s="466"/>
      <c r="V13" s="466"/>
      <c r="W13" s="466"/>
      <c r="X13" s="466"/>
      <c r="Y13" s="466"/>
      <c r="Z13" s="466"/>
      <c r="AA13" s="466"/>
      <c r="AB13" s="466"/>
      <c r="AC13" s="466"/>
    </row>
    <row r="14" spans="1:29" ht="30.75" customHeight="1" thickBot="1" x14ac:dyDescent="0.25">
      <c r="A14" s="466"/>
      <c r="B14" s="81"/>
      <c r="C14" s="94"/>
      <c r="D14" s="94"/>
      <c r="E14" s="94"/>
      <c r="F14" s="209"/>
      <c r="G14" s="201"/>
      <c r="H14" s="1115">
        <f>G14*F14</f>
        <v>0</v>
      </c>
      <c r="I14" s="1116"/>
      <c r="J14" s="144">
        <f>IF(F14&gt;5*menu!I47,1,IF(G14&gt;1000,0.5,0))</f>
        <v>0</v>
      </c>
      <c r="K14" s="400" t="s">
        <v>546</v>
      </c>
      <c r="M14" s="429"/>
      <c r="N14" s="86"/>
      <c r="O14" s="465"/>
      <c r="P14" s="465"/>
      <c r="Q14" s="465"/>
      <c r="R14" s="466"/>
      <c r="S14" s="466"/>
      <c r="T14" s="466"/>
      <c r="U14" s="466"/>
      <c r="V14" s="466"/>
      <c r="W14" s="466"/>
      <c r="X14" s="466"/>
      <c r="Y14" s="466"/>
      <c r="Z14" s="466"/>
      <c r="AA14" s="466"/>
      <c r="AB14" s="466"/>
      <c r="AC14" s="466"/>
    </row>
    <row r="15" spans="1:29" ht="6" customHeight="1" x14ac:dyDescent="0.2">
      <c r="A15" s="466"/>
      <c r="C15" s="200"/>
      <c r="D15" s="167"/>
      <c r="E15" s="1099"/>
      <c r="F15" s="1099"/>
      <c r="G15" s="1099"/>
      <c r="H15" s="576"/>
      <c r="I15" s="576"/>
      <c r="J15" s="576"/>
      <c r="K15" s="169"/>
      <c r="L15" s="153"/>
      <c r="M15" s="81"/>
      <c r="N15" s="81"/>
      <c r="O15" s="466"/>
      <c r="P15" s="466"/>
      <c r="Q15" s="466"/>
      <c r="R15" s="466"/>
      <c r="S15" s="466"/>
      <c r="T15" s="466"/>
      <c r="U15" s="466"/>
      <c r="V15" s="466"/>
      <c r="W15" s="466"/>
      <c r="X15" s="466"/>
      <c r="Y15" s="466"/>
      <c r="Z15" s="466"/>
      <c r="AA15" s="466"/>
      <c r="AB15" s="466"/>
      <c r="AC15" s="466"/>
    </row>
    <row r="16" spans="1:29" ht="15" customHeight="1" x14ac:dyDescent="0.2">
      <c r="A16" s="466"/>
      <c r="C16" s="431" t="str">
        <f>IF(G14&gt;980,Texte!C31,"")</f>
        <v/>
      </c>
      <c r="D16" s="167"/>
      <c r="E16" s="576"/>
      <c r="F16" s="576"/>
      <c r="G16" s="576"/>
      <c r="H16" s="576"/>
      <c r="I16" s="576"/>
      <c r="J16" s="576"/>
      <c r="K16" s="169"/>
      <c r="L16" s="402" t="s">
        <v>166</v>
      </c>
      <c r="M16" s="81"/>
      <c r="N16" s="81"/>
      <c r="O16" s="466"/>
      <c r="P16" s="466"/>
      <c r="Q16" s="466"/>
      <c r="R16" s="466"/>
      <c r="S16" s="466"/>
      <c r="T16" s="466"/>
      <c r="U16" s="466"/>
      <c r="V16" s="466"/>
      <c r="W16" s="466"/>
      <c r="X16" s="466"/>
      <c r="Y16" s="466"/>
      <c r="Z16" s="466"/>
      <c r="AA16" s="466"/>
      <c r="AB16" s="466"/>
      <c r="AC16" s="466"/>
    </row>
    <row r="17" spans="1:29" ht="6" customHeight="1" x14ac:dyDescent="0.2">
      <c r="A17" s="466"/>
      <c r="C17" s="81"/>
      <c r="D17" s="81"/>
      <c r="E17" s="86"/>
      <c r="F17" s="86"/>
      <c r="G17" s="86"/>
      <c r="H17" s="86"/>
      <c r="I17" s="86"/>
      <c r="J17" s="86"/>
      <c r="K17" s="106"/>
      <c r="L17" s="107"/>
      <c r="M17" s="81"/>
      <c r="N17" s="81"/>
      <c r="O17" s="466"/>
      <c r="P17" s="466"/>
      <c r="Q17" s="466"/>
      <c r="R17" s="466"/>
      <c r="S17" s="466"/>
      <c r="T17" s="466"/>
      <c r="U17" s="466"/>
      <c r="V17" s="466"/>
      <c r="W17" s="466"/>
      <c r="X17" s="466"/>
      <c r="Y17" s="466"/>
      <c r="Z17" s="466"/>
      <c r="AA17" s="466"/>
      <c r="AB17" s="466"/>
      <c r="AC17" s="466"/>
    </row>
    <row r="18" spans="1:29" ht="351" customHeight="1" x14ac:dyDescent="0.2">
      <c r="A18" s="466"/>
      <c r="B18" s="109"/>
      <c r="C18" s="1100"/>
      <c r="D18" s="1101"/>
      <c r="E18" s="1101"/>
      <c r="F18" s="1101"/>
      <c r="G18" s="1101"/>
      <c r="H18" s="1101"/>
      <c r="I18" s="1101"/>
      <c r="J18" s="1101"/>
      <c r="K18" s="1101"/>
      <c r="L18" s="1102"/>
      <c r="O18" s="466"/>
      <c r="P18" s="466"/>
      <c r="Q18" s="466"/>
      <c r="R18" s="466"/>
      <c r="S18" s="466"/>
      <c r="T18" s="466"/>
      <c r="U18" s="466"/>
      <c r="V18" s="466"/>
      <c r="W18" s="466"/>
      <c r="X18" s="466"/>
      <c r="Y18" s="466"/>
      <c r="Z18" s="466"/>
      <c r="AA18" s="466"/>
      <c r="AB18" s="466"/>
      <c r="AC18" s="466"/>
    </row>
    <row r="19" spans="1:29" ht="6" customHeight="1" x14ac:dyDescent="0.2">
      <c r="A19" s="466"/>
      <c r="B19" s="109"/>
      <c r="C19" s="740"/>
      <c r="D19" s="741"/>
      <c r="E19" s="741"/>
      <c r="F19" s="741"/>
      <c r="G19" s="741"/>
      <c r="H19" s="741"/>
      <c r="I19" s="741"/>
      <c r="J19" s="741"/>
      <c r="K19" s="741"/>
      <c r="L19" s="742"/>
      <c r="O19" s="466"/>
      <c r="P19" s="466"/>
      <c r="Q19" s="466"/>
      <c r="R19" s="466"/>
      <c r="S19" s="466"/>
      <c r="T19" s="466"/>
      <c r="U19" s="466"/>
      <c r="V19" s="466"/>
      <c r="W19" s="466"/>
      <c r="X19" s="466"/>
      <c r="Y19" s="466"/>
      <c r="Z19" s="466"/>
      <c r="AA19" s="466"/>
      <c r="AB19" s="466"/>
      <c r="AC19" s="466"/>
    </row>
    <row r="20" spans="1:29" ht="6.75" customHeight="1" x14ac:dyDescent="0.2">
      <c r="A20" s="466"/>
      <c r="C20" s="95"/>
      <c r="D20" s="95"/>
      <c r="E20" s="95"/>
      <c r="F20" s="95"/>
      <c r="G20" s="95"/>
      <c r="H20" s="95"/>
      <c r="I20" s="95"/>
      <c r="J20" s="95"/>
      <c r="K20" s="95"/>
      <c r="L20" s="107"/>
      <c r="O20" s="466"/>
      <c r="P20" s="466"/>
      <c r="Q20" s="466"/>
      <c r="R20" s="466"/>
      <c r="S20" s="466"/>
      <c r="T20" s="466"/>
      <c r="U20" s="466"/>
      <c r="V20" s="466"/>
      <c r="W20" s="466"/>
      <c r="X20" s="466"/>
      <c r="Y20" s="466"/>
      <c r="Z20" s="466"/>
      <c r="AA20" s="466"/>
      <c r="AB20" s="466"/>
      <c r="AC20" s="466"/>
    </row>
    <row r="21" spans="1:29" ht="12.75" customHeight="1" x14ac:dyDescent="0.2">
      <c r="A21" s="466"/>
      <c r="C21" s="1103" t="s">
        <v>169</v>
      </c>
      <c r="D21" s="1103"/>
      <c r="E21" s="1103"/>
      <c r="F21" s="1103"/>
      <c r="G21" s="1103"/>
      <c r="H21" s="1103"/>
      <c r="I21" s="1103"/>
      <c r="J21" s="1103"/>
      <c r="K21" s="1103"/>
      <c r="L21" s="1103"/>
      <c r="M21" s="1103"/>
      <c r="O21" s="466"/>
      <c r="P21" s="466"/>
      <c r="Q21" s="466"/>
      <c r="R21" s="466"/>
      <c r="S21" s="466"/>
      <c r="T21" s="466"/>
      <c r="U21" s="466"/>
      <c r="V21" s="466"/>
      <c r="W21" s="466"/>
      <c r="X21" s="466"/>
      <c r="Y21" s="466"/>
      <c r="Z21" s="466"/>
      <c r="AA21" s="466"/>
      <c r="AB21" s="466"/>
      <c r="AC21" s="466"/>
    </row>
    <row r="22" spans="1:29" ht="17.25" customHeight="1" x14ac:dyDescent="0.2">
      <c r="A22" s="466"/>
      <c r="C22" s="1104" t="str">
        <f ca="1">Basisdaten!C38</f>
        <v>Vorhabenbeschreibung -  - Vers. 09/2023</v>
      </c>
      <c r="D22" s="1105"/>
      <c r="E22" s="1105"/>
      <c r="F22" s="1105"/>
      <c r="G22" s="1105"/>
      <c r="H22" s="1105"/>
      <c r="I22" s="1105"/>
      <c r="J22" s="1105"/>
      <c r="K22" s="1105"/>
      <c r="L22" s="1105"/>
      <c r="O22" s="466"/>
      <c r="P22" s="466"/>
      <c r="Q22" s="466"/>
      <c r="R22" s="466"/>
      <c r="S22" s="466"/>
      <c r="T22" s="466"/>
      <c r="U22" s="466"/>
      <c r="V22" s="466"/>
      <c r="W22" s="466"/>
      <c r="X22" s="466"/>
      <c r="Y22" s="466"/>
      <c r="Z22" s="466"/>
      <c r="AA22" s="466"/>
      <c r="AB22" s="466"/>
      <c r="AC22" s="466"/>
    </row>
    <row r="23" spans="1:29" x14ac:dyDescent="0.2">
      <c r="A23" s="466"/>
      <c r="O23" s="466"/>
      <c r="P23" s="466"/>
      <c r="Q23" s="466"/>
      <c r="R23" s="466"/>
      <c r="S23" s="466"/>
      <c r="T23" s="466"/>
      <c r="U23" s="466"/>
      <c r="V23" s="466"/>
      <c r="W23" s="466"/>
      <c r="X23" s="466"/>
      <c r="Y23" s="466"/>
      <c r="Z23" s="466"/>
      <c r="AA23" s="466"/>
      <c r="AB23" s="466"/>
      <c r="AC23" s="466"/>
    </row>
    <row r="24" spans="1:29" x14ac:dyDescent="0.2">
      <c r="A24" s="466"/>
      <c r="B24" s="466"/>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row>
    <row r="25" spans="1:29" x14ac:dyDescent="0.2">
      <c r="A25" s="466"/>
      <c r="B25" s="466"/>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row>
    <row r="26" spans="1:29" x14ac:dyDescent="0.2">
      <c r="A26" s="466"/>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row>
    <row r="27" spans="1:29" x14ac:dyDescent="0.2">
      <c r="A27" s="466"/>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row>
    <row r="28" spans="1:29" x14ac:dyDescent="0.2">
      <c r="A28" s="466"/>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row>
    <row r="29" spans="1:29" x14ac:dyDescent="0.2">
      <c r="A29" s="466"/>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row>
    <row r="30" spans="1:29" x14ac:dyDescent="0.2">
      <c r="A30" s="466"/>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row>
    <row r="31" spans="1:29" x14ac:dyDescent="0.2">
      <c r="A31" s="466"/>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row>
    <row r="32" spans="1:29" x14ac:dyDescent="0.2">
      <c r="A32" s="466"/>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row>
    <row r="33" spans="1:29" x14ac:dyDescent="0.2">
      <c r="A33" s="466"/>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row>
    <row r="34" spans="1:29" x14ac:dyDescent="0.2">
      <c r="A34" s="466"/>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row>
    <row r="35" spans="1:29" x14ac:dyDescent="0.2">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row>
    <row r="36" spans="1:29" x14ac:dyDescent="0.2">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row>
    <row r="37" spans="1:29" x14ac:dyDescent="0.2">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row>
    <row r="38" spans="1:29" x14ac:dyDescent="0.2">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row>
    <row r="39" spans="1:29" x14ac:dyDescent="0.2">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row>
    <row r="40" spans="1:29" x14ac:dyDescent="0.2">
      <c r="A40" s="466"/>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row>
    <row r="41" spans="1:29" x14ac:dyDescent="0.2">
      <c r="A41" s="466"/>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row>
    <row r="42" spans="1:29" x14ac:dyDescent="0.2">
      <c r="A42" s="466"/>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row>
    <row r="43" spans="1:29" x14ac:dyDescent="0.2">
      <c r="A43" s="466"/>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row>
    <row r="44" spans="1:29" x14ac:dyDescent="0.2">
      <c r="A44" s="466"/>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row>
    <row r="45" spans="1:29" x14ac:dyDescent="0.2">
      <c r="A45" s="466"/>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row>
    <row r="46" spans="1:29" x14ac:dyDescent="0.2">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row>
    <row r="47" spans="1:29" x14ac:dyDescent="0.2">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row>
    <row r="48" spans="1:29" x14ac:dyDescent="0.2">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row>
    <row r="49" spans="1:29" x14ac:dyDescent="0.2">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row>
    <row r="50" spans="1:29" x14ac:dyDescent="0.2">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row>
    <row r="51" spans="1:29" x14ac:dyDescent="0.2">
      <c r="A51" s="466"/>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row>
    <row r="52" spans="1:29" x14ac:dyDescent="0.2">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row>
    <row r="53" spans="1:29" x14ac:dyDescent="0.2">
      <c r="A53" s="466"/>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row>
    <row r="54" spans="1:29" x14ac:dyDescent="0.2">
      <c r="A54" s="466"/>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row>
    <row r="55" spans="1:29" x14ac:dyDescent="0.2">
      <c r="A55" s="466"/>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row>
    <row r="56" spans="1:29" x14ac:dyDescent="0.2">
      <c r="A56" s="466"/>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row>
    <row r="57" spans="1:29" x14ac:dyDescent="0.2">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row>
    <row r="58" spans="1:29" x14ac:dyDescent="0.2">
      <c r="A58" s="466"/>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row>
    <row r="59" spans="1:29" x14ac:dyDescent="0.2">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row>
    <row r="60" spans="1:29" x14ac:dyDescent="0.2">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row>
    <row r="61" spans="1:29" x14ac:dyDescent="0.2">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row>
    <row r="62" spans="1:29" x14ac:dyDescent="0.2">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row>
    <row r="63" spans="1:29" x14ac:dyDescent="0.2">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row>
    <row r="64" spans="1:29" x14ac:dyDescent="0.2">
      <c r="A64" s="466"/>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row>
    <row r="65" spans="1:29" x14ac:dyDescent="0.2">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row>
    <row r="66" spans="1:29" x14ac:dyDescent="0.2">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row>
    <row r="67" spans="1:29" x14ac:dyDescent="0.2">
      <c r="A67" s="466"/>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row>
    <row r="68" spans="1:29" x14ac:dyDescent="0.2">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row>
    <row r="69" spans="1:29" x14ac:dyDescent="0.2">
      <c r="A69" s="466"/>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row>
    <row r="70" spans="1:29" x14ac:dyDescent="0.2">
      <c r="A70" s="46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row>
    <row r="71" spans="1:29" x14ac:dyDescent="0.2">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row>
    <row r="72" spans="1:29" x14ac:dyDescent="0.2">
      <c r="A72" s="466"/>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row>
    <row r="73" spans="1:29" x14ac:dyDescent="0.2">
      <c r="A73" s="466"/>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row>
    <row r="74" spans="1:29" x14ac:dyDescent="0.2">
      <c r="A74" s="466"/>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row>
    <row r="75" spans="1:29" x14ac:dyDescent="0.2">
      <c r="A75" s="466"/>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row>
    <row r="76" spans="1:29" x14ac:dyDescent="0.2">
      <c r="A76" s="466"/>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row>
    <row r="77" spans="1:29" x14ac:dyDescent="0.2">
      <c r="A77" s="466"/>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row>
    <row r="78" spans="1:29" x14ac:dyDescent="0.2">
      <c r="A78" s="466"/>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row>
    <row r="79" spans="1:29" x14ac:dyDescent="0.2">
      <c r="A79" s="466"/>
      <c r="B79" s="466"/>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row>
    <row r="80" spans="1:29" x14ac:dyDescent="0.2">
      <c r="A80" s="466"/>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row>
    <row r="81" spans="1:29" x14ac:dyDescent="0.2">
      <c r="A81" s="466"/>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row>
    <row r="82" spans="1:29" x14ac:dyDescent="0.2">
      <c r="A82" s="466"/>
      <c r="B82" s="46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row>
    <row r="83" spans="1:29" x14ac:dyDescent="0.2">
      <c r="A83" s="466"/>
      <c r="B83" s="466"/>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row>
    <row r="84" spans="1:29" x14ac:dyDescent="0.2">
      <c r="A84" s="466"/>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row>
    <row r="85" spans="1:29" x14ac:dyDescent="0.2">
      <c r="A85" s="466"/>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row>
    <row r="86" spans="1:29" x14ac:dyDescent="0.2">
      <c r="A86" s="466"/>
      <c r="B86" s="466"/>
      <c r="C86" s="466"/>
      <c r="D86" s="466"/>
      <c r="E86" s="466"/>
      <c r="F86" s="466"/>
      <c r="G86" s="466"/>
      <c r="H86" s="466"/>
      <c r="I86" s="466"/>
      <c r="J86" s="466"/>
      <c r="K86" s="466"/>
      <c r="L86" s="466"/>
      <c r="M86" s="466"/>
      <c r="N86" s="466"/>
      <c r="O86" s="466"/>
      <c r="P86" s="466"/>
      <c r="Q86" s="466"/>
      <c r="R86" s="466"/>
      <c r="S86" s="466"/>
      <c r="T86" s="466"/>
      <c r="U86" s="466"/>
      <c r="V86" s="466"/>
      <c r="W86" s="466"/>
      <c r="X86" s="466"/>
      <c r="Y86" s="466"/>
      <c r="Z86" s="466"/>
      <c r="AA86" s="466"/>
      <c r="AB86" s="466"/>
      <c r="AC86" s="466"/>
    </row>
    <row r="87" spans="1:29" x14ac:dyDescent="0.2">
      <c r="A87" s="466"/>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66"/>
      <c r="AA87" s="466"/>
      <c r="AB87" s="466"/>
      <c r="AC87" s="466"/>
    </row>
    <row r="88" spans="1:29" x14ac:dyDescent="0.2">
      <c r="A88" s="466"/>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row>
    <row r="89" spans="1:29" x14ac:dyDescent="0.2">
      <c r="A89" s="466"/>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row>
    <row r="90" spans="1:29" x14ac:dyDescent="0.2">
      <c r="A90" s="466"/>
      <c r="B90" s="466"/>
      <c r="C90" s="466"/>
      <c r="D90" s="466"/>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c r="AC90" s="466"/>
    </row>
    <row r="91" spans="1:29" x14ac:dyDescent="0.2">
      <c r="A91" s="466"/>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row>
    <row r="92" spans="1:29" x14ac:dyDescent="0.2">
      <c r="A92" s="466"/>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row>
    <row r="93" spans="1:29" x14ac:dyDescent="0.2">
      <c r="A93" s="466"/>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row>
    <row r="94" spans="1:29" x14ac:dyDescent="0.2">
      <c r="A94" s="466"/>
      <c r="B94" s="466"/>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row>
    <row r="95" spans="1:29" x14ac:dyDescent="0.2">
      <c r="A95" s="466"/>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row>
    <row r="96" spans="1:29" x14ac:dyDescent="0.2">
      <c r="A96" s="466"/>
      <c r="B96" s="466"/>
      <c r="C96" s="466"/>
      <c r="D96" s="466"/>
      <c r="E96" s="466"/>
      <c r="F96" s="466"/>
      <c r="G96" s="466"/>
      <c r="H96" s="466"/>
      <c r="I96" s="466"/>
      <c r="J96" s="466"/>
      <c r="K96" s="466"/>
      <c r="L96" s="466"/>
      <c r="M96" s="466"/>
      <c r="N96" s="466"/>
      <c r="O96" s="466"/>
      <c r="P96" s="466"/>
      <c r="Q96" s="466"/>
      <c r="R96" s="466"/>
      <c r="S96" s="466"/>
      <c r="T96" s="466"/>
      <c r="U96" s="466"/>
      <c r="V96" s="466"/>
      <c r="W96" s="466"/>
      <c r="X96" s="466"/>
      <c r="Y96" s="466"/>
      <c r="Z96" s="466"/>
      <c r="AA96" s="466"/>
      <c r="AB96" s="466"/>
      <c r="AC96" s="466" t="s">
        <v>203</v>
      </c>
    </row>
  </sheetData>
  <mergeCells count="10">
    <mergeCell ref="E15:G15"/>
    <mergeCell ref="C18:L19"/>
    <mergeCell ref="C21:M21"/>
    <mergeCell ref="C22:L22"/>
    <mergeCell ref="C3:G4"/>
    <mergeCell ref="C9:L9"/>
    <mergeCell ref="C10:L10"/>
    <mergeCell ref="C12:L12"/>
    <mergeCell ref="H13:I13"/>
    <mergeCell ref="H14:I14"/>
  </mergeCells>
  <conditionalFormatting sqref="F14">
    <cfRule type="expression" dxfId="457" priority="10">
      <formula>$F$14&gt;0</formula>
    </cfRule>
  </conditionalFormatting>
  <conditionalFormatting sqref="G14">
    <cfRule type="expression" dxfId="456" priority="11">
      <formula>$G$14&gt;0</formula>
    </cfRule>
  </conditionalFormatting>
  <conditionalFormatting sqref="K14 L16">
    <cfRule type="expression" dxfId="455" priority="4">
      <formula>$G$14&lt;980</formula>
    </cfRule>
  </conditionalFormatting>
  <dataValidations count="2">
    <dataValidation type="decimal" errorStyle="information" operator="lessThan" allowBlank="1" showInputMessage="1" showErrorMessage="1" errorTitle="Hinweis:" error="Maximalwert überschritten." sqref="G14">
      <formula1>1200</formula1>
    </dataValidation>
    <dataValidation operator="greaterThan" allowBlank="1" showInputMessage="1" showErrorMessage="1" sqref="H14"/>
  </dataValidations>
  <hyperlinks>
    <hyperlink ref="L16" location="Anmerkungen!A1" display="Anmerkungen"/>
  </hyperlinks>
  <printOptions horizontalCentered="1"/>
  <pageMargins left="0.39370078740157483" right="0.19685039370078741" top="0.19685039370078741" bottom="0.19685039370078741" header="0" footer="0"/>
  <pageSetup paperSize="9" scale="76" orientation="portrait" r:id="rId1"/>
  <extLst>
    <ext xmlns:x14="http://schemas.microsoft.com/office/spreadsheetml/2009/9/main" uri="{78C0D931-6437-407d-A8EE-F0AAD7539E65}">
      <x14:conditionalFormattings>
        <x14:conditionalFormatting xmlns:xm="http://schemas.microsoft.com/office/excel/2006/main">
          <x14:cfRule type="iconSet" priority="6" id="{3D11D8A9-B57E-46D9-8E2B-9814645F10A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J14</xm:sqref>
        </x14:conditionalFormatting>
        <x14:conditionalFormatting xmlns:xm="http://schemas.microsoft.com/office/excel/2006/main">
          <x14:cfRule type="expression" priority="8" id="{632818CE-AC97-46F7-B023-6ACD47E42206}">
            <xm:f>$F$14&gt;5*menu!$I$47</xm:f>
            <x14:dxf>
              <fill>
                <patternFill>
                  <bgColor rgb="FFE3B5A2"/>
                </patternFill>
              </fill>
            </x14:dxf>
          </x14:cfRule>
          <xm:sqref>F14</xm:sqref>
        </x14:conditionalFormatting>
        <x14:conditionalFormatting xmlns:xm="http://schemas.microsoft.com/office/excel/2006/main">
          <x14:cfRule type="iconSet" priority="9" id="{40E4C664-9F40-496A-8751-643AAC6561E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xm:sqref>
        </x14:conditionalFormatting>
        <x14:conditionalFormatting xmlns:xm="http://schemas.microsoft.com/office/excel/2006/main">
          <x14:cfRule type="expression" priority="5" id="{7DE68083-CC5E-4347-B768-65513E6053E8}">
            <xm:f>menu!$U$10=FALSE</xm:f>
            <x14:dxf>
              <font>
                <color theme="0"/>
              </font>
              <fill>
                <patternFill>
                  <fgColor theme="0"/>
                  <bgColor theme="0"/>
                </patternFill>
              </fill>
              <border>
                <left/>
                <right/>
                <top/>
                <bottom/>
                <vertical/>
                <horizontal/>
              </border>
            </x14:dxf>
          </x14:cfRule>
          <xm:sqref>I3:M8 C9:M13 C14:K14 M14 C15:M22</xm:sqref>
        </x14:conditionalFormatting>
        <x14:conditionalFormatting xmlns:xm="http://schemas.microsoft.com/office/excel/2006/main">
          <x14:cfRule type="expression" priority="7" id="{E92375A3-1A8E-45C3-9ADD-E940F2381B2E}">
            <xm:f>menu!$U$4=FALSE</xm:f>
            <x14:dxf>
              <font>
                <color theme="0"/>
              </font>
              <fill>
                <patternFill>
                  <fgColor theme="0"/>
                  <bgColor theme="0"/>
                </patternFill>
              </fill>
              <border>
                <left/>
                <right/>
                <top/>
                <bottom/>
                <vertical/>
                <horizontal/>
              </border>
            </x14:dxf>
          </x14:cfRule>
          <xm:sqref>C21</xm:sqref>
        </x14:conditionalFormatting>
        <x14:conditionalFormatting xmlns:xm="http://schemas.microsoft.com/office/excel/2006/main">
          <x14:cfRule type="expression" priority="3" id="{9488B6A3-2060-4437-9EC1-052E8A621E12}">
            <xm:f>menu!$U$7=FALSE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33CE660D-AD38-4C6E-A72A-A7B07A6212D9}">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A367E454-5202-4D22-A3AF-E2A27810267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errorTitle="Hinweis:" error="Zuwendungsfähig sind maximal 5 Tage pro Jahr.">
          <x14:formula1>
            <xm:f>0</xm:f>
          </x14:formula1>
          <x14:formula2>
            <xm:f>menu!I50</xm:f>
          </x14:formula2>
          <xm:sqref>F14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AC74"/>
  <sheetViews>
    <sheetView showGridLines="0" showRowColHeaders="0" zoomScaleNormal="100" workbookViewId="0">
      <selection activeCell="H17" sqref="H17"/>
    </sheetView>
  </sheetViews>
  <sheetFormatPr baseColWidth="10" defaultColWidth="11.42578125" defaultRowHeight="12" x14ac:dyDescent="0.2"/>
  <cols>
    <col min="1" max="2" width="2.28515625" style="72" customWidth="1"/>
    <col min="3" max="3" width="6" style="72" customWidth="1"/>
    <col min="4" max="4" width="12.28515625" style="72" customWidth="1"/>
    <col min="5" max="5" width="18.28515625" style="72" customWidth="1"/>
    <col min="6" max="6" width="14.42578125" style="72" customWidth="1"/>
    <col min="7" max="7" width="20.7109375" style="72" customWidth="1"/>
    <col min="8" max="8" width="14.140625" style="72" customWidth="1"/>
    <col min="9" max="9" width="4.7109375" style="72" customWidth="1"/>
    <col min="10" max="10" width="4.42578125" style="72" customWidth="1"/>
    <col min="11" max="11" width="15" style="72" bestFit="1" customWidth="1"/>
    <col min="12" max="12" width="15" style="72" customWidth="1"/>
    <col min="13" max="13" width="3.28515625" style="72" customWidth="1"/>
    <col min="14" max="14" width="2.28515625" style="72" customWidth="1"/>
    <col min="15" max="16384" width="11.42578125" style="72"/>
  </cols>
  <sheetData>
    <row r="1" spans="1:29"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row>
    <row r="2" spans="1:29" x14ac:dyDescent="0.2">
      <c r="A2" s="466"/>
      <c r="O2" s="466"/>
      <c r="P2" s="466"/>
      <c r="Q2" s="466"/>
      <c r="R2" s="466"/>
      <c r="S2" s="466"/>
      <c r="T2" s="466"/>
      <c r="U2" s="466"/>
      <c r="V2" s="466"/>
      <c r="W2" s="466"/>
      <c r="X2" s="466"/>
      <c r="Y2" s="466"/>
      <c r="Z2" s="466"/>
      <c r="AA2" s="466"/>
      <c r="AB2" s="466"/>
      <c r="AC2" s="466"/>
    </row>
    <row r="3" spans="1:29" ht="17.25" customHeight="1" x14ac:dyDescent="0.2">
      <c r="A3" s="466"/>
      <c r="C3" s="971" t="s">
        <v>92</v>
      </c>
      <c r="D3" s="971"/>
      <c r="E3" s="971"/>
      <c r="F3" s="971"/>
      <c r="G3" s="971"/>
      <c r="H3" s="625"/>
      <c r="I3" s="73"/>
      <c r="J3" s="74" t="s">
        <v>59</v>
      </c>
      <c r="K3" s="97"/>
      <c r="L3" s="97"/>
      <c r="O3" s="466"/>
      <c r="P3" s="466"/>
      <c r="Q3" s="466"/>
      <c r="R3" s="466"/>
      <c r="S3" s="466"/>
      <c r="T3" s="466"/>
      <c r="U3" s="466"/>
      <c r="V3" s="466"/>
      <c r="W3" s="466"/>
      <c r="X3" s="466"/>
      <c r="Y3" s="466"/>
      <c r="Z3" s="466"/>
      <c r="AA3" s="466"/>
      <c r="AB3" s="466"/>
      <c r="AC3" s="466"/>
    </row>
    <row r="4" spans="1:29" ht="17.25" customHeight="1" x14ac:dyDescent="0.2">
      <c r="A4" s="466"/>
      <c r="C4" s="971"/>
      <c r="D4" s="971"/>
      <c r="E4" s="971"/>
      <c r="F4" s="971"/>
      <c r="G4" s="971"/>
      <c r="H4" s="625"/>
      <c r="I4" s="150"/>
      <c r="J4" s="75" t="s">
        <v>58</v>
      </c>
      <c r="K4" s="97"/>
      <c r="L4" s="97"/>
      <c r="O4" s="466"/>
      <c r="P4" s="466"/>
      <c r="Q4" s="466"/>
      <c r="R4" s="466"/>
      <c r="S4" s="466"/>
      <c r="T4" s="466"/>
      <c r="U4" s="466"/>
      <c r="V4" s="466"/>
      <c r="W4" s="466"/>
      <c r="X4" s="466"/>
      <c r="Y4" s="466"/>
      <c r="Z4" s="466"/>
      <c r="AA4" s="466"/>
      <c r="AB4" s="466"/>
      <c r="AC4" s="466"/>
    </row>
    <row r="5" spans="1:29" ht="17.25" customHeight="1" x14ac:dyDescent="0.2">
      <c r="A5" s="466"/>
      <c r="I5" s="76"/>
      <c r="J5" s="75" t="s">
        <v>57</v>
      </c>
      <c r="O5" s="466"/>
      <c r="P5" s="466"/>
      <c r="Q5" s="466"/>
      <c r="R5" s="466"/>
      <c r="S5" s="466"/>
      <c r="T5" s="466"/>
      <c r="U5" s="466"/>
      <c r="V5" s="466"/>
      <c r="W5" s="466"/>
      <c r="X5" s="466"/>
      <c r="Y5" s="466"/>
      <c r="Z5" s="466"/>
      <c r="AA5" s="466"/>
      <c r="AB5" s="466"/>
      <c r="AC5" s="466"/>
    </row>
    <row r="6" spans="1:29" ht="17.25" customHeight="1" x14ac:dyDescent="0.2">
      <c r="A6" s="466"/>
      <c r="C6" s="154" t="s">
        <v>284</v>
      </c>
      <c r="F6" s="156">
        <f>SUM(H17,L17,L23)</f>
        <v>0</v>
      </c>
      <c r="G6" s="654">
        <f>IF(menu!C115&gt;=2,0,IF(F6&gt;menu!C161,1,0))</f>
        <v>0</v>
      </c>
      <c r="I6" s="77"/>
      <c r="J6" s="75" t="s">
        <v>45</v>
      </c>
      <c r="O6" s="466"/>
      <c r="P6" s="466"/>
      <c r="Q6" s="466"/>
      <c r="R6" s="466"/>
      <c r="S6" s="466"/>
      <c r="T6" s="466"/>
      <c r="U6" s="466"/>
      <c r="V6" s="466"/>
      <c r="W6" s="466"/>
      <c r="X6" s="466"/>
      <c r="Y6" s="466"/>
      <c r="Z6" s="466"/>
      <c r="AA6" s="466"/>
      <c r="AB6" s="466"/>
      <c r="AC6" s="466"/>
    </row>
    <row r="7" spans="1:29" ht="17.25" customHeight="1" x14ac:dyDescent="0.2">
      <c r="A7" s="466"/>
      <c r="C7" s="631" t="str">
        <f>IF(menu!C115&gt;=2,"",IF(F6&gt;menu!C161,"Achtung: Zuwendungsfähig sind Ausgaben im Umfang von maximal "&amp;TEXT(menu!C161,"#.###,00 €"),""))</f>
        <v/>
      </c>
      <c r="I7" s="78"/>
      <c r="J7" s="75" t="s">
        <v>46</v>
      </c>
      <c r="O7" s="466"/>
      <c r="P7" s="466"/>
      <c r="Q7" s="466"/>
      <c r="R7" s="466"/>
      <c r="S7" s="466"/>
      <c r="T7" s="466"/>
      <c r="U7" s="466"/>
      <c r="V7" s="466"/>
      <c r="W7" s="466"/>
      <c r="X7" s="466"/>
      <c r="Y7" s="466"/>
      <c r="Z7" s="466"/>
      <c r="AA7" s="466"/>
      <c r="AB7" s="466"/>
      <c r="AC7" s="466"/>
    </row>
    <row r="8" spans="1:29" ht="6" customHeight="1" x14ac:dyDescent="0.2">
      <c r="A8" s="466"/>
      <c r="I8" s="157"/>
      <c r="J8" s="75"/>
      <c r="O8" s="466"/>
      <c r="P8" s="466"/>
      <c r="Q8" s="466"/>
      <c r="R8" s="466"/>
      <c r="S8" s="466"/>
      <c r="T8" s="466"/>
      <c r="U8" s="466"/>
      <c r="V8" s="466"/>
      <c r="W8" s="466"/>
      <c r="X8" s="466"/>
      <c r="Y8" s="466"/>
      <c r="Z8" s="466"/>
      <c r="AA8" s="466"/>
      <c r="AB8" s="466"/>
      <c r="AC8" s="466"/>
    </row>
    <row r="9" spans="1:29" ht="12" customHeight="1" x14ac:dyDescent="0.2">
      <c r="A9" s="466"/>
      <c r="C9" s="1117" t="s">
        <v>7</v>
      </c>
      <c r="D9" s="1118"/>
      <c r="E9" s="1118"/>
      <c r="F9" s="1118"/>
      <c r="G9" s="1118"/>
      <c r="H9" s="1118"/>
      <c r="I9" s="1118"/>
      <c r="J9" s="1118"/>
      <c r="K9" s="1118"/>
      <c r="L9" s="1119"/>
      <c r="O9" s="466"/>
      <c r="P9" s="466"/>
      <c r="Q9" s="466"/>
      <c r="R9" s="466"/>
      <c r="S9" s="466"/>
      <c r="T9" s="466"/>
      <c r="U9" s="466"/>
      <c r="V9" s="466"/>
      <c r="W9" s="466"/>
      <c r="X9" s="466"/>
      <c r="Y9" s="466"/>
      <c r="Z9" s="466"/>
      <c r="AA9" s="466"/>
      <c r="AB9" s="466"/>
      <c r="AC9" s="466"/>
    </row>
    <row r="10" spans="1:29" ht="13.5" customHeight="1" x14ac:dyDescent="0.2">
      <c r="A10" s="466"/>
      <c r="C10" s="1120" t="str">
        <f>IF(menu!C115&gt;=2,"",IF(Basisdaten!I25=menu!A98,Texte!H9,Texte!G9))</f>
        <v xml:space="preserve">Bitte beachten Sie: Zuwendungsfähig sind Sachausgaben für die begleitende Öffentlichkeitsarbeit im Umfang von maximal 10.000 Euro.
</v>
      </c>
      <c r="D10" s="1121"/>
      <c r="E10" s="1121"/>
      <c r="F10" s="1121"/>
      <c r="G10" s="1121"/>
      <c r="H10" s="1121"/>
      <c r="I10" s="1121"/>
      <c r="J10" s="1121"/>
      <c r="K10" s="1121"/>
      <c r="L10" s="1122"/>
      <c r="O10" s="466"/>
      <c r="P10" s="466"/>
      <c r="Q10" s="466"/>
      <c r="R10" s="466"/>
      <c r="S10" s="466"/>
      <c r="T10" s="466"/>
      <c r="U10" s="466"/>
      <c r="V10" s="466"/>
      <c r="W10" s="466"/>
      <c r="X10" s="466"/>
      <c r="Y10" s="466"/>
      <c r="Z10" s="466"/>
      <c r="AA10" s="466"/>
      <c r="AB10" s="466"/>
      <c r="AC10" s="466"/>
    </row>
    <row r="11" spans="1:29" ht="6" customHeight="1" x14ac:dyDescent="0.2">
      <c r="A11" s="466"/>
      <c r="C11" s="1120" t="s">
        <v>825</v>
      </c>
      <c r="D11" s="1121"/>
      <c r="E11" s="1121"/>
      <c r="F11" s="1121"/>
      <c r="G11" s="1121"/>
      <c r="H11" s="1121"/>
      <c r="I11" s="1121"/>
      <c r="J11" s="1121"/>
      <c r="K11" s="1121"/>
      <c r="L11" s="1122"/>
      <c r="O11" s="466"/>
      <c r="P11" s="466"/>
      <c r="Q11" s="466"/>
      <c r="R11" s="466"/>
      <c r="S11" s="466"/>
      <c r="T11" s="466"/>
      <c r="U11" s="466"/>
      <c r="V11" s="466"/>
      <c r="W11" s="466"/>
      <c r="X11" s="466"/>
      <c r="Y11" s="466"/>
      <c r="Z11" s="466"/>
      <c r="AA11" s="466"/>
      <c r="AB11" s="466"/>
      <c r="AC11" s="466"/>
    </row>
    <row r="12" spans="1:29" ht="15" customHeight="1" x14ac:dyDescent="0.2">
      <c r="A12" s="466"/>
      <c r="C12" s="1120"/>
      <c r="D12" s="1121"/>
      <c r="E12" s="1121"/>
      <c r="F12" s="1121"/>
      <c r="G12" s="1121"/>
      <c r="H12" s="1121"/>
      <c r="I12" s="1121"/>
      <c r="J12" s="1121"/>
      <c r="K12" s="1121"/>
      <c r="L12" s="1122"/>
      <c r="M12" s="94"/>
      <c r="O12" s="466"/>
      <c r="P12" s="466"/>
      <c r="Q12" s="466"/>
      <c r="R12" s="466"/>
      <c r="S12" s="466"/>
      <c r="T12" s="466"/>
      <c r="U12" s="466"/>
      <c r="V12" s="466"/>
      <c r="W12" s="466"/>
      <c r="X12" s="466"/>
      <c r="Y12" s="466"/>
      <c r="Z12" s="466"/>
      <c r="AA12" s="466"/>
      <c r="AB12" s="466"/>
      <c r="AC12" s="466"/>
    </row>
    <row r="13" spans="1:29" ht="189.75" customHeight="1" x14ac:dyDescent="0.2">
      <c r="A13" s="466"/>
      <c r="B13" s="81"/>
      <c r="C13" s="1120"/>
      <c r="D13" s="1121"/>
      <c r="E13" s="1121"/>
      <c r="F13" s="1121"/>
      <c r="G13" s="1121"/>
      <c r="H13" s="1121"/>
      <c r="I13" s="1121"/>
      <c r="J13" s="1121"/>
      <c r="K13" s="1121"/>
      <c r="L13" s="1122"/>
      <c r="M13" s="94"/>
      <c r="O13" s="466"/>
      <c r="P13" s="466"/>
      <c r="Q13" s="466"/>
      <c r="R13" s="466"/>
      <c r="S13" s="466"/>
      <c r="T13" s="466"/>
      <c r="U13" s="466"/>
      <c r="V13" s="466"/>
      <c r="W13" s="466"/>
      <c r="X13" s="466"/>
      <c r="Y13" s="466"/>
      <c r="Z13" s="466"/>
      <c r="AA13" s="466"/>
      <c r="AB13" s="466"/>
      <c r="AC13" s="466"/>
    </row>
    <row r="14" spans="1:29" ht="92.25" customHeight="1" x14ac:dyDescent="0.2">
      <c r="A14" s="466"/>
      <c r="B14" s="81"/>
      <c r="C14" s="1120"/>
      <c r="D14" s="1121"/>
      <c r="E14" s="1121"/>
      <c r="F14" s="1121"/>
      <c r="G14" s="1121"/>
      <c r="H14" s="1121"/>
      <c r="I14" s="1121"/>
      <c r="J14" s="1121"/>
      <c r="K14" s="1121"/>
      <c r="L14" s="1122"/>
      <c r="M14" s="67"/>
      <c r="O14" s="466"/>
      <c r="P14" s="466"/>
      <c r="Q14" s="466"/>
      <c r="R14" s="466"/>
      <c r="S14" s="466"/>
      <c r="T14" s="466"/>
      <c r="U14" s="466"/>
      <c r="V14" s="466"/>
      <c r="W14" s="466"/>
      <c r="X14" s="466"/>
      <c r="Y14" s="466"/>
      <c r="Z14" s="466"/>
      <c r="AA14" s="466"/>
      <c r="AB14" s="466"/>
      <c r="AC14" s="466"/>
    </row>
    <row r="15" spans="1:29" ht="82.5" customHeight="1" x14ac:dyDescent="0.2">
      <c r="A15" s="466"/>
      <c r="B15" s="81"/>
      <c r="C15" s="740"/>
      <c r="D15" s="741"/>
      <c r="E15" s="741"/>
      <c r="F15" s="741"/>
      <c r="G15" s="741"/>
      <c r="H15" s="741"/>
      <c r="I15" s="741"/>
      <c r="J15" s="741"/>
      <c r="K15" s="741"/>
      <c r="L15" s="742"/>
      <c r="M15" s="67"/>
      <c r="O15" s="466"/>
      <c r="P15" s="466"/>
      <c r="Q15" s="466"/>
      <c r="R15" s="466"/>
      <c r="S15" s="698"/>
      <c r="T15" s="466"/>
      <c r="U15" s="466"/>
      <c r="V15" s="466"/>
      <c r="W15" s="466"/>
      <c r="X15" s="466"/>
      <c r="Y15" s="466"/>
      <c r="Z15" s="466"/>
      <c r="AA15" s="466"/>
      <c r="AB15" s="466"/>
      <c r="AC15" s="466"/>
    </row>
    <row r="16" spans="1:29" ht="6" customHeight="1" thickBot="1" x14ac:dyDescent="0.25">
      <c r="A16" s="466"/>
      <c r="B16" s="81"/>
      <c r="H16" s="655"/>
      <c r="I16" s="655"/>
      <c r="J16" s="656"/>
      <c r="K16" s="657"/>
      <c r="L16" s="657"/>
      <c r="M16" s="67"/>
      <c r="O16" s="466"/>
      <c r="P16" s="466"/>
      <c r="Q16" s="466"/>
      <c r="R16" s="466"/>
      <c r="S16" s="466"/>
      <c r="T16" s="466"/>
      <c r="U16" s="466"/>
      <c r="V16" s="466"/>
      <c r="W16" s="466"/>
      <c r="X16" s="466"/>
      <c r="Y16" s="466"/>
      <c r="Z16" s="466"/>
      <c r="AA16" s="466"/>
      <c r="AB16" s="466"/>
      <c r="AC16" s="466"/>
    </row>
    <row r="17" spans="1:29" ht="43.5" customHeight="1" thickBot="1" x14ac:dyDescent="0.25">
      <c r="A17" s="466"/>
      <c r="B17" s="81"/>
      <c r="C17" s="988" t="s">
        <v>751</v>
      </c>
      <c r="D17" s="1126"/>
      <c r="E17" s="1126"/>
      <c r="F17" s="1127"/>
      <c r="G17" s="578" t="s">
        <v>807</v>
      </c>
      <c r="H17" s="661"/>
      <c r="J17" s="655"/>
      <c r="K17" s="658" t="s">
        <v>752</v>
      </c>
      <c r="L17" s="661"/>
      <c r="M17" s="67"/>
      <c r="O17" s="589"/>
      <c r="P17" s="466"/>
      <c r="Q17" s="466"/>
      <c r="R17" s="466"/>
      <c r="S17" s="466"/>
      <c r="T17" s="466"/>
      <c r="U17" s="466"/>
      <c r="V17" s="466"/>
      <c r="W17" s="466"/>
      <c r="X17" s="466"/>
      <c r="Y17" s="466"/>
      <c r="Z17" s="466"/>
      <c r="AA17" s="466"/>
      <c r="AB17" s="466"/>
      <c r="AC17" s="466"/>
    </row>
    <row r="18" spans="1:29" ht="6" customHeight="1" x14ac:dyDescent="0.2">
      <c r="A18" s="466"/>
      <c r="B18" s="81"/>
      <c r="M18" s="67"/>
      <c r="O18" s="466"/>
      <c r="P18" s="466"/>
      <c r="Q18" s="466"/>
      <c r="R18" s="466"/>
      <c r="S18" s="466"/>
      <c r="T18" s="466"/>
      <c r="U18" s="466"/>
      <c r="V18" s="466"/>
      <c r="W18" s="466"/>
      <c r="X18" s="466"/>
      <c r="Y18" s="466"/>
      <c r="Z18" s="466"/>
      <c r="AA18" s="466"/>
      <c r="AB18" s="466"/>
      <c r="AC18" s="466"/>
    </row>
    <row r="19" spans="1:29" ht="15" customHeight="1" thickBot="1" x14ac:dyDescent="0.25">
      <c r="A19" s="466"/>
      <c r="C19" s="1111" t="s">
        <v>610</v>
      </c>
      <c r="D19" s="1111"/>
      <c r="E19" s="1112"/>
      <c r="F19" s="1112"/>
      <c r="G19" s="1112"/>
      <c r="H19" s="1112"/>
      <c r="I19" s="1112"/>
      <c r="J19" s="1112"/>
      <c r="K19" s="1112"/>
      <c r="L19" s="1112"/>
      <c r="O19" s="466"/>
      <c r="P19" s="466"/>
      <c r="Q19" s="466"/>
      <c r="R19" s="466"/>
      <c r="S19" s="466"/>
      <c r="T19" s="466"/>
      <c r="U19" s="466"/>
      <c r="V19" s="466"/>
      <c r="W19" s="466"/>
      <c r="X19" s="466"/>
      <c r="Y19" s="466"/>
      <c r="Z19" s="466"/>
      <c r="AA19" s="466"/>
      <c r="AB19" s="466"/>
      <c r="AC19" s="466"/>
    </row>
    <row r="20" spans="1:29" ht="27.75" customHeight="1" x14ac:dyDescent="0.2">
      <c r="A20" s="466"/>
      <c r="B20" s="81"/>
      <c r="C20" s="1128" t="s">
        <v>806</v>
      </c>
      <c r="D20" s="1129"/>
      <c r="E20" s="1129"/>
      <c r="F20" s="1129"/>
      <c r="G20" s="1129"/>
      <c r="H20" s="1129"/>
      <c r="I20" s="1134" t="s">
        <v>198</v>
      </c>
      <c r="J20" s="1135"/>
      <c r="K20" s="183" t="s">
        <v>199</v>
      </c>
      <c r="L20" s="697" t="s">
        <v>8</v>
      </c>
      <c r="O20" s="466"/>
      <c r="P20" s="466"/>
      <c r="Q20" s="466"/>
      <c r="R20" s="466"/>
      <c r="S20" s="466"/>
      <c r="T20" s="466"/>
      <c r="U20" s="466"/>
      <c r="V20" s="466"/>
      <c r="W20" s="466"/>
      <c r="X20" s="466"/>
      <c r="Y20" s="466"/>
      <c r="Z20" s="466"/>
      <c r="AA20" s="466"/>
      <c r="AB20" s="466"/>
      <c r="AC20" s="466"/>
    </row>
    <row r="21" spans="1:29" ht="36" customHeight="1" x14ac:dyDescent="0.2">
      <c r="A21" s="466"/>
      <c r="B21" s="81"/>
      <c r="C21" s="1130"/>
      <c r="D21" s="1131"/>
      <c r="E21" s="1131"/>
      <c r="F21" s="1131"/>
      <c r="G21" s="1131"/>
      <c r="H21" s="1131"/>
      <c r="I21" s="1136"/>
      <c r="J21" s="1137"/>
      <c r="K21" s="662"/>
      <c r="L21" s="659">
        <f>I21*K21</f>
        <v>0</v>
      </c>
      <c r="M21" s="144">
        <f>IF(AND(L21&gt;0,C21=""),1,0)</f>
        <v>0</v>
      </c>
      <c r="O21" s="466"/>
      <c r="P21" s="466"/>
      <c r="Q21" s="466"/>
      <c r="R21" s="466"/>
      <c r="S21" s="466"/>
      <c r="T21" s="466"/>
      <c r="U21" s="466"/>
      <c r="V21" s="466"/>
      <c r="W21" s="466"/>
      <c r="X21" s="466"/>
      <c r="Y21" s="466"/>
      <c r="Z21" s="466"/>
      <c r="AA21" s="466"/>
      <c r="AB21" s="466"/>
      <c r="AC21" s="466"/>
    </row>
    <row r="22" spans="1:29" ht="36" customHeight="1" thickBot="1" x14ac:dyDescent="0.25">
      <c r="A22" s="466"/>
      <c r="B22" s="81"/>
      <c r="C22" s="1132"/>
      <c r="D22" s="1133"/>
      <c r="E22" s="1133"/>
      <c r="F22" s="1133"/>
      <c r="G22" s="1133"/>
      <c r="H22" s="1133"/>
      <c r="I22" s="1136"/>
      <c r="J22" s="1137"/>
      <c r="K22" s="662"/>
      <c r="L22" s="659">
        <f>I22*K22</f>
        <v>0</v>
      </c>
      <c r="M22" s="144">
        <f>IF(menu!$U$9=FALSE,0,IF(AND(menu!$U$9=TRUE,L22=0),0,IF(AND(L22&gt;0,OR(C22="",LEFT(C22,3)="Bsp")),1,IF(K22&gt;=800,0,1))))</f>
        <v>0</v>
      </c>
      <c r="O22" s="466"/>
      <c r="P22" s="466"/>
      <c r="Q22" s="466"/>
      <c r="R22" s="466"/>
      <c r="S22" s="466"/>
      <c r="T22" s="466"/>
      <c r="U22" s="466"/>
      <c r="V22" s="466"/>
      <c r="W22" s="466"/>
      <c r="X22" s="466"/>
      <c r="Y22" s="466"/>
      <c r="Z22" s="466"/>
      <c r="AA22" s="466"/>
      <c r="AB22" s="466"/>
      <c r="AC22" s="466"/>
    </row>
    <row r="23" spans="1:29" ht="12.75" thickBot="1" x14ac:dyDescent="0.25">
      <c r="A23" s="466"/>
      <c r="C23" s="103"/>
      <c r="D23" s="103"/>
      <c r="E23" s="82"/>
      <c r="F23" s="82"/>
      <c r="G23" s="82"/>
      <c r="H23" s="82"/>
      <c r="I23" s="82"/>
      <c r="J23" s="83"/>
      <c r="K23" s="105" t="s">
        <v>13</v>
      </c>
      <c r="L23" s="101">
        <f>SUM(L21:L22)</f>
        <v>0</v>
      </c>
      <c r="O23" s="466"/>
      <c r="P23" s="466"/>
      <c r="Q23" s="466"/>
      <c r="R23" s="466"/>
      <c r="S23" s="466"/>
      <c r="T23" s="466"/>
      <c r="U23" s="466"/>
      <c r="V23" s="466"/>
      <c r="W23" s="466"/>
      <c r="X23" s="466"/>
      <c r="Y23" s="466"/>
      <c r="Z23" s="466"/>
      <c r="AA23" s="466"/>
      <c r="AB23" s="466"/>
      <c r="AC23" s="466"/>
    </row>
    <row r="24" spans="1:29" ht="6" customHeight="1" thickBot="1" x14ac:dyDescent="0.25">
      <c r="A24" s="466"/>
      <c r="C24" s="167"/>
      <c r="D24" s="167"/>
      <c r="E24" s="292"/>
      <c r="F24" s="292"/>
      <c r="G24" s="292"/>
      <c r="H24" s="292"/>
      <c r="I24" s="292"/>
      <c r="J24" s="292"/>
      <c r="K24" s="169"/>
      <c r="L24" s="153"/>
      <c r="O24" s="466"/>
      <c r="P24" s="466"/>
      <c r="Q24" s="466"/>
      <c r="R24" s="466"/>
      <c r="S24" s="466"/>
      <c r="T24" s="466"/>
      <c r="U24" s="466"/>
      <c r="V24" s="466"/>
      <c r="W24" s="466"/>
      <c r="X24" s="466"/>
      <c r="Y24" s="466"/>
      <c r="Z24" s="466"/>
      <c r="AA24" s="466"/>
      <c r="AB24" s="466"/>
      <c r="AC24" s="466"/>
    </row>
    <row r="25" spans="1:29" ht="23.25" customHeight="1" thickBot="1" x14ac:dyDescent="0.25">
      <c r="A25" s="466"/>
      <c r="C25" s="158"/>
      <c r="D25" s="1124" t="s">
        <v>829</v>
      </c>
      <c r="E25" s="1124"/>
      <c r="F25" s="1124"/>
      <c r="G25" s="1124"/>
      <c r="H25" s="1124"/>
      <c r="I25" s="1124"/>
      <c r="J25" s="1124"/>
      <c r="K25" s="1124"/>
      <c r="L25" s="1125"/>
      <c r="M25" s="660">
        <f>IF(AND(F6&gt;0,menu!B51=FALSE),1,0)</f>
        <v>0</v>
      </c>
      <c r="O25" s="466"/>
      <c r="P25" s="466"/>
      <c r="Q25" s="466"/>
      <c r="R25" s="466"/>
      <c r="S25" s="466"/>
      <c r="T25" s="466"/>
      <c r="U25" s="466"/>
      <c r="V25" s="466"/>
      <c r="W25" s="466"/>
      <c r="X25" s="466"/>
      <c r="Y25" s="466"/>
      <c r="Z25" s="466"/>
      <c r="AA25" s="466"/>
      <c r="AB25" s="466"/>
      <c r="AC25" s="466"/>
    </row>
    <row r="26" spans="1:29" ht="6.75" customHeight="1" x14ac:dyDescent="0.2">
      <c r="A26" s="466"/>
      <c r="C26" s="95"/>
      <c r="D26" s="95"/>
      <c r="E26" s="95"/>
      <c r="F26" s="95"/>
      <c r="G26" s="95"/>
      <c r="H26" s="95"/>
      <c r="I26" s="95"/>
      <c r="J26" s="95"/>
      <c r="K26" s="95"/>
      <c r="L26" s="107"/>
      <c r="O26" s="466"/>
      <c r="P26" s="466"/>
      <c r="Q26" s="466"/>
      <c r="R26" s="466"/>
      <c r="S26" s="466"/>
      <c r="T26" s="466"/>
      <c r="U26" s="466"/>
      <c r="V26" s="466"/>
      <c r="W26" s="466"/>
      <c r="X26" s="466"/>
      <c r="Y26" s="466"/>
      <c r="Z26" s="466"/>
      <c r="AA26" s="466"/>
      <c r="AB26" s="466"/>
      <c r="AC26" s="466"/>
    </row>
    <row r="27" spans="1:29" ht="12.75" customHeight="1" x14ac:dyDescent="0.2">
      <c r="A27" s="466"/>
      <c r="C27" s="1123" t="s">
        <v>169</v>
      </c>
      <c r="D27" s="1123"/>
      <c r="E27" s="1123"/>
      <c r="F27" s="1123"/>
      <c r="G27" s="1123"/>
      <c r="H27" s="1123"/>
      <c r="I27" s="1123"/>
      <c r="J27" s="1123"/>
      <c r="K27" s="1123"/>
      <c r="L27" s="1123"/>
      <c r="M27" s="1123"/>
      <c r="O27" s="466"/>
      <c r="P27" s="466"/>
      <c r="Q27" s="466"/>
      <c r="R27" s="466"/>
      <c r="S27" s="466"/>
      <c r="T27" s="466"/>
      <c r="U27" s="466"/>
      <c r="V27" s="466"/>
      <c r="W27" s="466"/>
      <c r="X27" s="466"/>
      <c r="Y27" s="466"/>
      <c r="Z27" s="466"/>
      <c r="AA27" s="466"/>
      <c r="AB27" s="466"/>
      <c r="AC27" s="466"/>
    </row>
    <row r="28" spans="1:29" ht="21" customHeight="1" x14ac:dyDescent="0.2">
      <c r="A28" s="466"/>
      <c r="C28" s="1104" t="str">
        <f ca="1">Basisdaten!C38</f>
        <v>Vorhabenbeschreibung -  - Vers. 09/2023</v>
      </c>
      <c r="D28" s="1105"/>
      <c r="E28" s="1105"/>
      <c r="F28" s="1105"/>
      <c r="G28" s="1105"/>
      <c r="H28" s="1105"/>
      <c r="I28" s="1105"/>
      <c r="J28" s="1105"/>
      <c r="K28" s="1105"/>
      <c r="L28" s="1105"/>
      <c r="O28" s="466"/>
      <c r="P28" s="466"/>
      <c r="Q28" s="466"/>
      <c r="R28" s="466"/>
      <c r="S28" s="466"/>
      <c r="T28" s="466"/>
      <c r="U28" s="466"/>
      <c r="V28" s="466"/>
      <c r="W28" s="466"/>
      <c r="X28" s="466"/>
      <c r="Y28" s="466"/>
      <c r="Z28" s="466"/>
      <c r="AA28" s="466"/>
      <c r="AB28" s="466"/>
      <c r="AC28" s="466"/>
    </row>
    <row r="29" spans="1:29" x14ac:dyDescent="0.2">
      <c r="A29" s="466"/>
      <c r="O29" s="466"/>
      <c r="P29" s="466"/>
      <c r="Q29" s="466"/>
      <c r="R29" s="466"/>
      <c r="S29" s="466"/>
      <c r="T29" s="466"/>
      <c r="U29" s="466"/>
      <c r="V29" s="466"/>
      <c r="W29" s="466"/>
      <c r="X29" s="466"/>
      <c r="Y29" s="466"/>
      <c r="Z29" s="466"/>
      <c r="AA29" s="466"/>
      <c r="AB29" s="466"/>
      <c r="AC29" s="466"/>
    </row>
    <row r="30" spans="1:29" x14ac:dyDescent="0.2">
      <c r="A30" s="466"/>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row>
    <row r="31" spans="1:29" x14ac:dyDescent="0.2">
      <c r="A31" s="466"/>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row>
    <row r="32" spans="1:29" x14ac:dyDescent="0.2">
      <c r="A32" s="466"/>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row>
    <row r="33" spans="1:29" x14ac:dyDescent="0.2">
      <c r="A33" s="466"/>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row>
    <row r="34" spans="1:29" x14ac:dyDescent="0.2">
      <c r="A34" s="466"/>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row>
    <row r="35" spans="1:29" x14ac:dyDescent="0.2">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row>
    <row r="36" spans="1:29" x14ac:dyDescent="0.2">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row>
    <row r="37" spans="1:29" x14ac:dyDescent="0.2">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row>
    <row r="38" spans="1:29" x14ac:dyDescent="0.2">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row>
    <row r="39" spans="1:29" x14ac:dyDescent="0.2">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row>
    <row r="40" spans="1:29" x14ac:dyDescent="0.2">
      <c r="A40" s="466"/>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row>
    <row r="41" spans="1:29" x14ac:dyDescent="0.2">
      <c r="A41" s="466"/>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row>
    <row r="42" spans="1:29" x14ac:dyDescent="0.2">
      <c r="A42" s="466"/>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row>
    <row r="43" spans="1:29" x14ac:dyDescent="0.2">
      <c r="A43" s="466"/>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row>
    <row r="44" spans="1:29" x14ac:dyDescent="0.2">
      <c r="A44" s="466"/>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row>
    <row r="45" spans="1:29" x14ac:dyDescent="0.2">
      <c r="A45" s="466"/>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row>
    <row r="46" spans="1:29" x14ac:dyDescent="0.2">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row>
    <row r="47" spans="1:29" x14ac:dyDescent="0.2">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row>
    <row r="48" spans="1:29" x14ac:dyDescent="0.2">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row>
    <row r="49" spans="1:29" x14ac:dyDescent="0.2">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row>
    <row r="50" spans="1:29" x14ac:dyDescent="0.2">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row>
    <row r="51" spans="1:29" x14ac:dyDescent="0.2">
      <c r="A51" s="466"/>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row>
    <row r="52" spans="1:29" x14ac:dyDescent="0.2">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row>
    <row r="53" spans="1:29" x14ac:dyDescent="0.2">
      <c r="A53" s="466"/>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row>
    <row r="54" spans="1:29" x14ac:dyDescent="0.2">
      <c r="A54" s="466"/>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row>
    <row r="55" spans="1:29" x14ac:dyDescent="0.2">
      <c r="A55" s="466"/>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row>
    <row r="56" spans="1:29" x14ac:dyDescent="0.2">
      <c r="A56" s="466"/>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row>
    <row r="57" spans="1:29" x14ac:dyDescent="0.2">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row>
    <row r="58" spans="1:29" x14ac:dyDescent="0.2">
      <c r="A58" s="466"/>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row>
    <row r="59" spans="1:29" x14ac:dyDescent="0.2">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row>
    <row r="60" spans="1:29" x14ac:dyDescent="0.2">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row>
    <row r="61" spans="1:29" x14ac:dyDescent="0.2">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row>
    <row r="62" spans="1:29" x14ac:dyDescent="0.2">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row>
    <row r="63" spans="1:29" x14ac:dyDescent="0.2">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row>
    <row r="64" spans="1:29" x14ac:dyDescent="0.2">
      <c r="A64" s="466"/>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row>
    <row r="65" spans="1:29" x14ac:dyDescent="0.2">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row>
    <row r="66" spans="1:29" x14ac:dyDescent="0.2">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row>
    <row r="67" spans="1:29" x14ac:dyDescent="0.2">
      <c r="A67" s="466"/>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row>
    <row r="68" spans="1:29" x14ac:dyDescent="0.2">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row>
    <row r="69" spans="1:29" x14ac:dyDescent="0.2">
      <c r="A69" s="466"/>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row>
    <row r="70" spans="1:29" x14ac:dyDescent="0.2">
      <c r="A70" s="46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row>
    <row r="71" spans="1:29" x14ac:dyDescent="0.2">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row>
    <row r="72" spans="1:29" x14ac:dyDescent="0.2">
      <c r="A72" s="466"/>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row>
    <row r="73" spans="1:29" x14ac:dyDescent="0.2">
      <c r="A73" s="466"/>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row>
    <row r="74" spans="1:29" x14ac:dyDescent="0.2">
      <c r="A74" s="466"/>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t="s">
        <v>203</v>
      </c>
    </row>
  </sheetData>
  <sheetProtection password="C730" sheet="1" objects="1" scenarios="1" selectLockedCells="1"/>
  <customSheetViews>
    <customSheetView guid="{68ABA936-E0C3-4F62-AA1D-4FD1F5462098}" showPageBreaks="1" showGridLines="0" showRowCol="0" fitToPage="1" printArea="1" view="pageBreakPreview">
      <selection activeCell="J14" sqref="J14"/>
      <pageMargins left="0.39370078740157483" right="0.39370078740157483" top="0.39370078740157483" bottom="0.39370078740157483" header="0" footer="0"/>
      <printOptions horizontalCentered="1"/>
      <pageSetup paperSize="9" scale="69" orientation="portrait" r:id="rId1"/>
    </customSheetView>
  </customSheetViews>
  <mergeCells count="15">
    <mergeCell ref="C9:L9"/>
    <mergeCell ref="C3:G4"/>
    <mergeCell ref="C10:L10"/>
    <mergeCell ref="C11:L15"/>
    <mergeCell ref="C28:L28"/>
    <mergeCell ref="C27:M27"/>
    <mergeCell ref="D25:L25"/>
    <mergeCell ref="C19:L19"/>
    <mergeCell ref="C17:F17"/>
    <mergeCell ref="C20:H20"/>
    <mergeCell ref="C21:H21"/>
    <mergeCell ref="C22:H22"/>
    <mergeCell ref="I20:J20"/>
    <mergeCell ref="I21:J21"/>
    <mergeCell ref="I22:J22"/>
  </mergeCells>
  <conditionalFormatting sqref="L16">
    <cfRule type="expression" dxfId="449" priority="212">
      <formula>AND(C16&lt;&gt;"",L16&lt;&gt;0,LEFT(C16,3)&lt;&gt;"Bsp")</formula>
    </cfRule>
  </conditionalFormatting>
  <conditionalFormatting sqref="J16">
    <cfRule type="expression" dxfId="448" priority="102">
      <formula>LEFT(J16,3)="Bsp"</formula>
    </cfRule>
    <cfRule type="expression" dxfId="447" priority="103">
      <formula>AND(T16&gt;0,OR(J16="",LEFT(J16,3)="Bsp"))</formula>
    </cfRule>
  </conditionalFormatting>
  <conditionalFormatting sqref="J16">
    <cfRule type="expression" dxfId="446" priority="104">
      <formula>J16&lt;&gt;""</formula>
    </cfRule>
  </conditionalFormatting>
  <conditionalFormatting sqref="K16">
    <cfRule type="expression" dxfId="445" priority="99">
      <formula>LEFT(K16,3)="Bsp"</formula>
    </cfRule>
    <cfRule type="expression" dxfId="444" priority="100">
      <formula>AND(U16&gt;0,OR(K16="",LEFT(K16,3)="Bsp"))</formula>
    </cfRule>
  </conditionalFormatting>
  <conditionalFormatting sqref="K16">
    <cfRule type="expression" dxfId="443" priority="98">
      <formula>K16&lt;&gt;""</formula>
    </cfRule>
  </conditionalFormatting>
  <conditionalFormatting sqref="L17">
    <cfRule type="expression" dxfId="442" priority="37">
      <formula>LEFT(L17,3)="Bsp"</formula>
    </cfRule>
    <cfRule type="expression" dxfId="441" priority="38">
      <formula>AND(#REF!&gt;0,OR(L17="",LEFT(L17,3)="Bsp"))</formula>
    </cfRule>
  </conditionalFormatting>
  <conditionalFormatting sqref="L17">
    <cfRule type="expression" dxfId="440" priority="36">
      <formula>AND(#REF!&lt;&gt;"",#REF!&lt;&gt;0,LEFT(#REF!,3)&lt;&gt;"Bsp", L17&gt;0)</formula>
    </cfRule>
  </conditionalFormatting>
  <conditionalFormatting sqref="L17">
    <cfRule type="expression" dxfId="439" priority="35">
      <formula>L17&lt;&gt;""</formula>
    </cfRule>
  </conditionalFormatting>
  <conditionalFormatting sqref="L17">
    <cfRule type="expression" dxfId="438" priority="34">
      <formula>L17&lt;&gt;""</formula>
    </cfRule>
  </conditionalFormatting>
  <conditionalFormatting sqref="L21:L22">
    <cfRule type="expression" dxfId="437" priority="27">
      <formula>AND(C21&lt;&gt;"",L21&lt;&gt;0,LEFT(C21,3)&lt;&gt;"Bsp")</formula>
    </cfRule>
  </conditionalFormatting>
  <conditionalFormatting sqref="C21:C22">
    <cfRule type="expression" dxfId="436" priority="24">
      <formula>LEFT(C21,3)="Bsp"</formula>
    </cfRule>
    <cfRule type="expression" dxfId="435" priority="26">
      <formula>AND(L21&gt;0,OR(C21="",LEFT(C21,3)="Bsp"))</formula>
    </cfRule>
  </conditionalFormatting>
  <conditionalFormatting sqref="C21:C22">
    <cfRule type="expression" dxfId="434" priority="25">
      <formula>AND(C21&lt;&gt;"",L21&lt;&gt;0,LEFT(C21,3)&lt;&gt;"Bsp")</formula>
    </cfRule>
  </conditionalFormatting>
  <conditionalFormatting sqref="K21:K22">
    <cfRule type="expression" dxfId="433" priority="29">
      <formula>LEFT(K21,3)="Bsp"</formula>
    </cfRule>
    <cfRule type="expression" dxfId="432" priority="30">
      <formula>AND(U21&gt;0,OR(K21="",LEFT(K21,3)="Bsp"))</formula>
    </cfRule>
  </conditionalFormatting>
  <conditionalFormatting sqref="K21:K22">
    <cfRule type="expression" dxfId="431" priority="21">
      <formula>AND(C21&lt;&gt;"",L21&lt;&gt;0,LEFT(C21,3)&lt;&gt;"Bsp", K21&gt;0)</formula>
    </cfRule>
  </conditionalFormatting>
  <conditionalFormatting sqref="K21:K22">
    <cfRule type="expression" dxfId="430" priority="19">
      <formula>K21&lt;&gt;""</formula>
    </cfRule>
  </conditionalFormatting>
  <conditionalFormatting sqref="C25:L25">
    <cfRule type="expression" dxfId="429" priority="32">
      <formula>SUM(#REF!)&lt;&gt;0</formula>
    </cfRule>
  </conditionalFormatting>
  <conditionalFormatting sqref="H17">
    <cfRule type="expression" dxfId="428" priority="11">
      <formula>LEFT(H17,3)="Bsp"</formula>
    </cfRule>
    <cfRule type="expression" dxfId="427" priority="12">
      <formula>AND(#REF!&gt;0,OR(H17="",LEFT(H17,3)="Bsp"))</formula>
    </cfRule>
  </conditionalFormatting>
  <conditionalFormatting sqref="H17">
    <cfRule type="expression" dxfId="426" priority="10">
      <formula>AND(#REF!&lt;&gt;"",#REF!&lt;&gt;0,LEFT(#REF!,3)&lt;&gt;"Bsp", H17&gt;0)</formula>
    </cfRule>
  </conditionalFormatting>
  <conditionalFormatting sqref="H17">
    <cfRule type="expression" dxfId="425" priority="9">
      <formula>H17&lt;&gt;""</formula>
    </cfRule>
  </conditionalFormatting>
  <conditionalFormatting sqref="H17">
    <cfRule type="expression" dxfId="424" priority="8">
      <formula>H17&lt;&gt;""</formula>
    </cfRule>
  </conditionalFormatting>
  <conditionalFormatting sqref="I21:J22">
    <cfRule type="expression" dxfId="423" priority="1">
      <formula>I21&lt;&gt;""</formula>
    </cfRule>
  </conditionalFormatting>
  <dataValidations count="3">
    <dataValidation type="decimal" operator="greaterThanOrEqual" allowBlank="1" showInputMessage="1" showErrorMessage="1" errorTitle="Hinweis" error="Die Höhe der Ausgaben ist zu niedrig. Bitte tragen Sie diese Ausgabe in die Position 0838 (Gegenstände &lt; 800 €) ein. " sqref="K21:K22">
      <formula1>800</formula1>
    </dataValidation>
    <dataValidation type="list" allowBlank="1" showInputMessage="1" showErrorMessage="1" sqref="C21">
      <formula1>INDIRECT("F0850ÖA")</formula1>
    </dataValidation>
    <dataValidation type="whole" operator="greaterThan" allowBlank="1" showInputMessage="1" showErrorMessage="1" sqref="I21:J22">
      <formula1>0</formula1>
    </dataValidation>
  </dataValidations>
  <printOptions horizontalCentered="1"/>
  <pageMargins left="0.39370078740157483" right="0.19685039370078741" top="0.19685039370078741" bottom="0.19685039370078741" header="0" footer="0"/>
  <pageSetup paperSize="9" scale="7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2</xdr:col>
                    <xdr:colOff>47625</xdr:colOff>
                    <xdr:row>24</xdr:row>
                    <xdr:rowOff>38100</xdr:rowOff>
                  </from>
                  <to>
                    <xdr:col>2</xdr:col>
                    <xdr:colOff>295275</xdr:colOff>
                    <xdr:row>24</xdr:row>
                    <xdr:rowOff>247650</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2</xdr:col>
                    <xdr:colOff>47625</xdr:colOff>
                    <xdr:row>24</xdr:row>
                    <xdr:rowOff>38100</xdr:rowOff>
                  </from>
                  <to>
                    <xdr:col>2</xdr:col>
                    <xdr:colOff>295275</xdr:colOff>
                    <xdr:row>24</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C2D21C3D-8C3E-4FB2-A20F-79F5F01ABD21}">
            <xm:f>F6&gt;menu!C161</xm:f>
            <x14:dxf>
              <fill>
                <patternFill>
                  <bgColor rgb="FFE3B5A2"/>
                </patternFill>
              </fill>
            </x14:dxf>
          </x14:cfRule>
          <xm:sqref>L17</xm:sqref>
        </x14:conditionalFormatting>
        <x14:conditionalFormatting xmlns:xm="http://schemas.microsoft.com/office/excel/2006/main">
          <x14:cfRule type="expression" priority="3" id="{43654452-EFDB-4493-8286-BE4DB8B5C330}">
            <xm:f>F6&gt;menu!C161</xm:f>
            <x14:dxf>
              <fill>
                <patternFill>
                  <bgColor rgb="FFE3B5A2"/>
                </patternFill>
              </fill>
            </x14:dxf>
          </x14:cfRule>
          <xm:sqref>H17</xm:sqref>
        </x14:conditionalFormatting>
        <x14:conditionalFormatting xmlns:xm="http://schemas.microsoft.com/office/excel/2006/main">
          <x14:cfRule type="expression" priority="130" id="{7A24AC3C-1F41-497D-8D9B-5694B2B748CC}">
            <xm:f>F6&gt;menu!C161</xm:f>
            <x14:dxf>
              <font>
                <color rgb="FFFF0000"/>
              </font>
              <fill>
                <patternFill patternType="none">
                  <bgColor auto="1"/>
                </patternFill>
              </fill>
            </x14:dxf>
          </x14:cfRule>
          <xm:sqref>F6</xm:sqref>
        </x14:conditionalFormatting>
        <x14:conditionalFormatting xmlns:xm="http://schemas.microsoft.com/office/excel/2006/main">
          <x14:cfRule type="expression" priority="115" id="{3658D011-925B-43FC-A0DF-F58BFD4BB3CC}">
            <xm:f>menu!$U$9=FALSE</xm:f>
            <x14:dxf>
              <font>
                <color theme="0"/>
              </font>
              <fill>
                <patternFill>
                  <fgColor theme="0"/>
                  <bgColor theme="0"/>
                </patternFill>
              </fill>
              <border>
                <left/>
                <right/>
                <top/>
                <bottom/>
                <vertical/>
                <horizontal/>
              </border>
            </x14:dxf>
          </x14:cfRule>
          <xm:sqref>C6:F6 H3:M6 C7:M9 H16:M16 K17 M17:M18 C19:M19 C20:C22 K20:M22 I20:I22 C10 M10:M15 C23:M28</xm:sqref>
        </x14:conditionalFormatting>
        <x14:conditionalFormatting xmlns:xm="http://schemas.microsoft.com/office/excel/2006/main">
          <x14:cfRule type="expression" priority="129" id="{2CDC5664-6D4D-4469-9DF3-29A3B0E11188}">
            <xm:f>menu!$U$9=FALSE</xm:f>
            <x14:dxf>
              <font>
                <color theme="0"/>
              </font>
              <fill>
                <patternFill>
                  <fgColor theme="0"/>
                  <bgColor theme="0"/>
                </patternFill>
              </fill>
              <border>
                <left/>
                <right/>
                <top/>
                <bottom/>
                <vertical/>
                <horizontal/>
              </border>
            </x14:dxf>
          </x14:cfRule>
          <xm:sqref>C10</xm:sqref>
        </x14:conditionalFormatting>
        <x14:conditionalFormatting xmlns:xm="http://schemas.microsoft.com/office/excel/2006/main">
          <x14:cfRule type="expression" priority="128" id="{8C0FCF99-4F54-413C-99E0-4A80809FBE8A}">
            <xm:f>menu!$U$4=FALSE</xm:f>
            <x14:dxf>
              <font>
                <color theme="0"/>
              </font>
              <fill>
                <patternFill>
                  <fgColor theme="0"/>
                  <bgColor theme="0"/>
                </patternFill>
              </fill>
              <border>
                <left/>
                <right/>
                <top/>
                <bottom/>
                <vertical/>
                <horizontal/>
              </border>
            </x14:dxf>
          </x14:cfRule>
          <xm:sqref>C27</xm:sqref>
        </x14:conditionalFormatting>
        <x14:conditionalFormatting xmlns:xm="http://schemas.microsoft.com/office/excel/2006/main">
          <x14:cfRule type="expression" priority="121" id="{E5998333-9272-4CD5-8D1F-C2E0BFA8FC70}">
            <xm:f>menu!$U$9=FALSE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expression" priority="106" id="{6A497543-7C65-4F68-BFA1-A4E3D89F604B}">
            <xm:f>menu!$U$9=FALSE</xm:f>
            <x14:dxf>
              <font>
                <color theme="0"/>
              </font>
              <fill>
                <patternFill>
                  <fgColor theme="0"/>
                  <bgColor theme="0"/>
                </patternFill>
              </fill>
              <border>
                <left/>
                <right/>
                <top/>
                <bottom/>
                <vertical/>
                <horizontal/>
              </border>
            </x14:dxf>
          </x14:cfRule>
          <xm:sqref>L16:M16 H16:I16 M17:M18 K17</xm:sqref>
        </x14:conditionalFormatting>
        <x14:conditionalFormatting xmlns:xm="http://schemas.microsoft.com/office/excel/2006/main">
          <x14:cfRule type="expression" priority="101" id="{38F3E227-443A-42EC-9EF7-85FE64C0D2B1}">
            <xm:f>menu!$U$9=FALSE</xm:f>
            <x14:dxf>
              <font>
                <color theme="0"/>
              </font>
              <fill>
                <patternFill>
                  <fgColor theme="0"/>
                  <bgColor theme="0"/>
                </patternFill>
              </fill>
              <border>
                <left/>
                <right/>
                <top/>
                <bottom/>
                <vertical/>
                <horizontal/>
              </border>
            </x14:dxf>
          </x14:cfRule>
          <xm:sqref>J16</xm:sqref>
        </x14:conditionalFormatting>
        <x14:conditionalFormatting xmlns:xm="http://schemas.microsoft.com/office/excel/2006/main">
          <x14:cfRule type="expression" priority="97" id="{9416518D-3632-457C-80FB-53E5B4FF6587}">
            <xm:f>menu!$U$9=FALSE</xm:f>
            <x14:dxf>
              <font>
                <color theme="0"/>
              </font>
              <fill>
                <patternFill>
                  <fgColor theme="0"/>
                  <bgColor theme="0"/>
                </patternFill>
              </fill>
              <border>
                <left/>
                <right/>
                <top/>
                <bottom/>
                <vertical/>
                <horizontal/>
              </border>
            </x14:dxf>
          </x14:cfRule>
          <xm:sqref>K16</xm:sqref>
        </x14:conditionalFormatting>
        <x14:conditionalFormatting xmlns:xm="http://schemas.microsoft.com/office/excel/2006/main">
          <x14:cfRule type="expression" priority="92" id="{57332082-6454-430B-8A93-AA1043C24BD1}">
            <xm:f>menu!$U$7=FALSE</xm:f>
            <x14:dxf>
              <font>
                <color theme="0"/>
              </font>
              <fill>
                <patternFill>
                  <fgColor theme="0"/>
                  <bgColor theme="0"/>
                </patternFill>
              </fill>
              <border>
                <left/>
                <right/>
                <top/>
                <bottom/>
                <vertical/>
                <horizontal/>
              </border>
            </x14:dxf>
          </x14:cfRule>
          <xm:sqref>G6</xm:sqref>
        </x14:conditionalFormatting>
        <x14:conditionalFormatting xmlns:xm="http://schemas.microsoft.com/office/excel/2006/main">
          <x14:cfRule type="iconSet" priority="91" id="{96F45718-DB85-4280-9578-F9E239FB2E1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 xmlns:xm="http://schemas.microsoft.com/office/excel/2006/main">
          <x14:cfRule type="expression" priority="33" id="{51362C95-5656-4DB9-A7E7-BE305E7EF813}">
            <xm:f>menu!$U$9=FALSE</xm:f>
            <x14:dxf>
              <font>
                <color theme="0"/>
              </font>
              <fill>
                <patternFill>
                  <fgColor theme="0"/>
                  <bgColor theme="0"/>
                </patternFill>
              </fill>
              <border>
                <left/>
                <right/>
                <top/>
                <bottom/>
                <vertical/>
                <horizontal/>
              </border>
            </x14:dxf>
          </x14:cfRule>
          <xm:sqref>L17</xm:sqref>
        </x14:conditionalFormatting>
        <x14:conditionalFormatting xmlns:xm="http://schemas.microsoft.com/office/excel/2006/main">
          <x14:cfRule type="expression" priority="28" id="{58011AFC-AC5C-492A-9C7A-6FAD839B0172}">
            <xm:f>menu!$B$51=TRUE</xm:f>
            <x14:dxf>
              <fill>
                <patternFill>
                  <bgColor rgb="FFEBF1DE"/>
                </patternFill>
              </fill>
            </x14:dxf>
          </x14:cfRule>
          <xm:sqref>C25:L25</xm:sqref>
        </x14:conditionalFormatting>
        <x14:conditionalFormatting xmlns:xm="http://schemas.microsoft.com/office/excel/2006/main">
          <x14:cfRule type="iconSet" priority="23" id="{4DB7294E-562C-4E26-808A-ACA228873F9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M25</xm:sqref>
        </x14:conditionalFormatting>
        <x14:conditionalFormatting xmlns:xm="http://schemas.microsoft.com/office/excel/2006/main">
          <x14:cfRule type="iconSet" priority="31" id="{F1D7D59D-6876-4625-A147-FC33B448260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M21:M22</xm:sqref>
        </x14:conditionalFormatting>
        <x14:conditionalFormatting xmlns:xm="http://schemas.microsoft.com/office/excel/2006/main">
          <x14:cfRule type="expression" priority="7" id="{47723120-818D-4F4F-8451-A2B3F3CB4D99}">
            <xm:f>menu!$U$9=FALSE</xm:f>
            <x14:dxf>
              <font>
                <color theme="0"/>
              </font>
              <fill>
                <patternFill>
                  <fgColor theme="0"/>
                  <bgColor theme="0"/>
                </patternFill>
              </fill>
              <border>
                <left/>
                <right/>
                <top/>
                <bottom/>
                <vertical/>
                <horizontal/>
              </border>
            </x14:dxf>
          </x14:cfRule>
          <xm:sqref>H17</xm:sqref>
        </x14:conditionalFormatting>
        <x14:conditionalFormatting xmlns:xm="http://schemas.microsoft.com/office/excel/2006/main">
          <x14:cfRule type="expression" priority="5" id="{CD524361-E77E-4452-9306-441958E728AB}">
            <xm:f>menu!$U$9=FALSE</xm:f>
            <x14:dxf>
              <font>
                <color theme="0"/>
              </font>
              <fill>
                <patternFill>
                  <fgColor theme="0"/>
                  <bgColor theme="0"/>
                </patternFill>
              </fill>
              <border>
                <left/>
                <right/>
                <top/>
                <bottom/>
                <vertical/>
                <horizontal/>
              </border>
            </x14:dxf>
          </x14:cfRule>
          <xm:sqref>C17</xm:sqref>
        </x14:conditionalFormatting>
        <x14:conditionalFormatting xmlns:xm="http://schemas.microsoft.com/office/excel/2006/main">
          <x14:cfRule type="iconSet" priority="4549" id="{723BA3A4-4DBB-486D-BF5A-F9591A93723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M14:M15</xm:sqref>
        </x14:conditionalFormatting>
        <x14:conditionalFormatting xmlns:xm="http://schemas.microsoft.com/office/excel/2006/main">
          <x14:cfRule type="iconSet" priority="4550" id="{CAE1C43B-FED7-46F7-A409-AF13FB5844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M16:M18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3"/>
  <sheetViews>
    <sheetView showGridLines="0" showRowColHeaders="0" zoomScaleNormal="100" workbookViewId="0">
      <selection activeCell="M19" sqref="M19"/>
    </sheetView>
  </sheetViews>
  <sheetFormatPr baseColWidth="10" defaultColWidth="11.42578125" defaultRowHeight="12" x14ac:dyDescent="0.2"/>
  <cols>
    <col min="1" max="2" width="2.28515625" style="72" customWidth="1"/>
    <col min="3" max="3" width="6" style="72" customWidth="1"/>
    <col min="4" max="4" width="12.28515625" style="72" customWidth="1"/>
    <col min="5" max="5" width="16.5703125" style="72" customWidth="1"/>
    <col min="6" max="6" width="14.28515625" style="72" customWidth="1"/>
    <col min="7" max="7" width="3.5703125" style="72" customWidth="1"/>
    <col min="8" max="8" width="10.28515625" style="72" customWidth="1"/>
    <col min="9" max="9" width="4.7109375" style="72" customWidth="1"/>
    <col min="10" max="10" width="14.28515625" style="72" customWidth="1"/>
    <col min="11" max="11" width="3.5703125" style="72" customWidth="1"/>
    <col min="12" max="12" width="17.5703125" style="72" customWidth="1"/>
    <col min="13" max="13" width="14.28515625" style="72" customWidth="1"/>
    <col min="14" max="14" width="3.42578125" style="72" customWidth="1"/>
    <col min="15" max="15" width="2.28515625" style="72" customWidth="1"/>
    <col min="16" max="16384" width="11.42578125" style="72"/>
  </cols>
  <sheetData>
    <row r="1" spans="1:30"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row>
    <row r="2" spans="1:30" x14ac:dyDescent="0.2">
      <c r="A2" s="466"/>
      <c r="P2" s="466"/>
      <c r="Q2" s="466"/>
      <c r="R2" s="466"/>
      <c r="S2" s="466"/>
      <c r="T2" s="466"/>
      <c r="U2" s="466"/>
      <c r="V2" s="466"/>
      <c r="W2" s="466"/>
      <c r="X2" s="466"/>
      <c r="Y2" s="466"/>
      <c r="Z2" s="466"/>
      <c r="AA2" s="466"/>
      <c r="AB2" s="466"/>
      <c r="AC2" s="466"/>
      <c r="AD2" s="466"/>
    </row>
    <row r="3" spans="1:30" ht="17.25" customHeight="1" x14ac:dyDescent="0.2">
      <c r="A3" s="466"/>
      <c r="C3" s="971" t="s">
        <v>89</v>
      </c>
      <c r="D3" s="971"/>
      <c r="E3" s="971"/>
      <c r="F3" s="971"/>
      <c r="G3" s="971"/>
      <c r="H3" s="625"/>
      <c r="I3" s="73"/>
      <c r="J3" s="74" t="s">
        <v>59</v>
      </c>
      <c r="K3" s="97"/>
      <c r="L3" s="97"/>
      <c r="M3" s="97"/>
      <c r="P3" s="466"/>
      <c r="Q3" s="466"/>
      <c r="R3" s="466"/>
      <c r="S3" s="466"/>
      <c r="T3" s="466"/>
      <c r="U3" s="466"/>
      <c r="V3" s="466"/>
      <c r="W3" s="466"/>
      <c r="X3" s="466"/>
      <c r="Y3" s="466"/>
      <c r="Z3" s="466"/>
      <c r="AA3" s="466"/>
      <c r="AB3" s="466"/>
      <c r="AC3" s="466"/>
      <c r="AD3" s="466"/>
    </row>
    <row r="4" spans="1:30" ht="17.25" customHeight="1" x14ac:dyDescent="0.2">
      <c r="A4" s="466"/>
      <c r="C4" s="971"/>
      <c r="D4" s="971"/>
      <c r="E4" s="971"/>
      <c r="F4" s="971"/>
      <c r="G4" s="971"/>
      <c r="H4" s="625"/>
      <c r="I4" s="150"/>
      <c r="J4" s="75" t="s">
        <v>58</v>
      </c>
      <c r="K4" s="97"/>
      <c r="L4" s="97"/>
      <c r="M4" s="97"/>
      <c r="P4" s="466"/>
      <c r="Q4" s="466"/>
      <c r="R4" s="466"/>
      <c r="S4" s="466"/>
      <c r="T4" s="466"/>
      <c r="U4" s="466"/>
      <c r="V4" s="466"/>
      <c r="W4" s="466"/>
      <c r="X4" s="466"/>
      <c r="Y4" s="466"/>
      <c r="Z4" s="466"/>
      <c r="AA4" s="466"/>
      <c r="AB4" s="466"/>
      <c r="AC4" s="466"/>
      <c r="AD4" s="466"/>
    </row>
    <row r="5" spans="1:30" ht="17.25" customHeight="1" x14ac:dyDescent="0.2">
      <c r="A5" s="466"/>
      <c r="I5" s="76"/>
      <c r="J5" s="75" t="s">
        <v>57</v>
      </c>
      <c r="P5" s="466"/>
      <c r="Q5" s="466"/>
      <c r="R5" s="466"/>
      <c r="S5" s="466"/>
      <c r="T5" s="466"/>
      <c r="U5" s="466"/>
      <c r="V5" s="466"/>
      <c r="W5" s="466"/>
      <c r="X5" s="466"/>
      <c r="Y5" s="466"/>
      <c r="Z5" s="466"/>
      <c r="AA5" s="466"/>
      <c r="AB5" s="466"/>
      <c r="AC5" s="466"/>
      <c r="AD5" s="466"/>
    </row>
    <row r="6" spans="1:30" ht="17.25" customHeight="1" x14ac:dyDescent="0.2">
      <c r="A6" s="466"/>
      <c r="C6" s="154" t="s">
        <v>531</v>
      </c>
      <c r="F6" s="156">
        <f>SUM(F19,J19,M19)</f>
        <v>0</v>
      </c>
      <c r="G6" s="428">
        <f>IF(SUM(F6)&gt;5000,1,0)</f>
        <v>0</v>
      </c>
      <c r="I6" s="77"/>
      <c r="J6" s="75" t="s">
        <v>45</v>
      </c>
      <c r="P6" s="466"/>
      <c r="Q6" s="466"/>
      <c r="R6" s="466"/>
      <c r="S6" s="466"/>
      <c r="T6" s="466"/>
      <c r="U6" s="466"/>
      <c r="V6" s="466"/>
      <c r="W6" s="466"/>
      <c r="X6" s="466"/>
      <c r="Y6" s="466"/>
      <c r="Z6" s="466"/>
      <c r="AA6" s="466"/>
      <c r="AB6" s="466"/>
      <c r="AC6" s="466"/>
      <c r="AD6" s="466"/>
    </row>
    <row r="7" spans="1:30" ht="19.899999999999999" customHeight="1" x14ac:dyDescent="0.2">
      <c r="A7" s="466"/>
      <c r="C7" s="438" t="str">
        <f>IF(F6&gt;5000,"Achtung: Zuwendungsfähig sind Ausgaben im Umfang von maximal 5000. €"," ")</f>
        <v xml:space="preserve"> </v>
      </c>
      <c r="I7" s="78"/>
      <c r="J7" s="75" t="s">
        <v>46</v>
      </c>
      <c r="P7" s="466"/>
      <c r="Q7" s="466"/>
      <c r="R7" s="466"/>
      <c r="S7" s="466"/>
      <c r="T7" s="466"/>
      <c r="U7" s="466"/>
      <c r="V7" s="466"/>
      <c r="W7" s="466"/>
      <c r="X7" s="466"/>
      <c r="Y7" s="466"/>
      <c r="Z7" s="466"/>
      <c r="AA7" s="466"/>
      <c r="AB7" s="466"/>
      <c r="AC7" s="466"/>
      <c r="AD7" s="466"/>
    </row>
    <row r="8" spans="1:30" ht="6" customHeight="1" x14ac:dyDescent="0.2">
      <c r="A8" s="466"/>
      <c r="C8" s="108"/>
      <c r="D8" s="108"/>
      <c r="E8" s="108"/>
      <c r="F8" s="108"/>
      <c r="G8" s="108"/>
      <c r="H8" s="108"/>
      <c r="I8" s="337"/>
      <c r="J8" s="338"/>
      <c r="K8" s="108"/>
      <c r="L8" s="108"/>
      <c r="M8" s="108"/>
      <c r="P8" s="466"/>
      <c r="Q8" s="466"/>
      <c r="R8" s="466"/>
      <c r="S8" s="466"/>
      <c r="T8" s="466"/>
      <c r="U8" s="466"/>
      <c r="V8" s="466"/>
      <c r="W8" s="466"/>
      <c r="X8" s="466"/>
      <c r="Y8" s="466"/>
      <c r="Z8" s="466"/>
      <c r="AA8" s="466"/>
      <c r="AB8" s="466"/>
      <c r="AC8" s="466"/>
      <c r="AD8" s="466"/>
    </row>
    <row r="9" spans="1:30" ht="15" customHeight="1" x14ac:dyDescent="0.2">
      <c r="A9" s="466"/>
      <c r="C9" s="737" t="s">
        <v>7</v>
      </c>
      <c r="D9" s="738"/>
      <c r="E9" s="738"/>
      <c r="F9" s="738"/>
      <c r="G9" s="738"/>
      <c r="H9" s="738"/>
      <c r="I9" s="738"/>
      <c r="J9" s="738"/>
      <c r="K9" s="738"/>
      <c r="L9" s="738"/>
      <c r="M9" s="739"/>
      <c r="P9" s="466"/>
      <c r="Q9" s="466"/>
      <c r="R9" s="466"/>
      <c r="S9" s="466"/>
      <c r="T9" s="466"/>
      <c r="U9" s="466"/>
      <c r="V9" s="466"/>
      <c r="W9" s="466"/>
      <c r="X9" s="466"/>
      <c r="Y9" s="466"/>
      <c r="Z9" s="466"/>
      <c r="AA9" s="466"/>
      <c r="AB9" s="466"/>
      <c r="AC9" s="466"/>
      <c r="AD9" s="466"/>
    </row>
    <row r="10" spans="1:30" ht="24.6" customHeight="1" x14ac:dyDescent="0.2">
      <c r="A10" s="466"/>
      <c r="B10" s="109"/>
      <c r="C10" s="740" t="str">
        <f>Texte!G8</f>
        <v>Bitte beachten Sie: Zuwendungsfähig sind Sachausgaben zur Beteiligung der relevanten Akteure (Organisation und Durchführung von Beteiligungsprozessen) im Umfang von max. 5.000 Euro.</v>
      </c>
      <c r="D10" s="741"/>
      <c r="E10" s="741"/>
      <c r="F10" s="741"/>
      <c r="G10" s="741"/>
      <c r="H10" s="741"/>
      <c r="I10" s="741"/>
      <c r="J10" s="741"/>
      <c r="K10" s="741"/>
      <c r="L10" s="741"/>
      <c r="M10" s="742"/>
      <c r="P10" s="466"/>
      <c r="Q10" s="466"/>
      <c r="R10" s="466"/>
      <c r="S10" s="466"/>
      <c r="T10" s="466"/>
      <c r="U10" s="466"/>
      <c r="V10" s="466"/>
      <c r="W10" s="466"/>
      <c r="X10" s="466"/>
      <c r="Y10" s="466"/>
      <c r="Z10" s="466"/>
      <c r="AA10" s="466"/>
      <c r="AB10" s="466"/>
      <c r="AC10" s="466"/>
      <c r="AD10" s="466"/>
    </row>
    <row r="11" spans="1:30" s="155" customFormat="1" ht="6" customHeight="1" x14ac:dyDescent="0.2">
      <c r="A11" s="466"/>
      <c r="B11" s="94"/>
      <c r="C11" s="420"/>
      <c r="D11" s="420"/>
      <c r="E11" s="420"/>
      <c r="F11" s="420"/>
      <c r="G11" s="420"/>
      <c r="H11" s="420"/>
      <c r="I11" s="420"/>
      <c r="J11" s="420"/>
      <c r="K11" s="420"/>
      <c r="L11" s="420"/>
      <c r="M11" s="701"/>
      <c r="P11" s="466"/>
      <c r="Q11" s="466"/>
      <c r="R11" s="466"/>
      <c r="S11" s="466"/>
      <c r="T11" s="466"/>
      <c r="U11" s="466"/>
      <c r="V11" s="466"/>
      <c r="W11" s="466"/>
      <c r="X11" s="466"/>
      <c r="Y11" s="466"/>
      <c r="Z11" s="466"/>
      <c r="AA11" s="466"/>
      <c r="AB11" s="466"/>
      <c r="AC11" s="466"/>
      <c r="AD11" s="466"/>
    </row>
    <row r="12" spans="1:30" ht="15" customHeight="1" x14ac:dyDescent="0.2">
      <c r="A12" s="466"/>
      <c r="C12" s="737" t="s">
        <v>7</v>
      </c>
      <c r="D12" s="738"/>
      <c r="E12" s="738"/>
      <c r="F12" s="738"/>
      <c r="G12" s="738"/>
      <c r="H12" s="738"/>
      <c r="I12" s="738"/>
      <c r="J12" s="738"/>
      <c r="K12" s="738"/>
      <c r="L12" s="738"/>
      <c r="M12" s="739"/>
      <c r="P12" s="466"/>
      <c r="Q12" s="466"/>
      <c r="R12" s="466"/>
      <c r="S12" s="466"/>
      <c r="T12" s="466"/>
      <c r="U12" s="466"/>
      <c r="V12" s="466"/>
      <c r="W12" s="466"/>
      <c r="X12" s="466"/>
      <c r="Y12" s="466"/>
      <c r="Z12" s="466"/>
      <c r="AA12" s="466"/>
      <c r="AB12" s="466"/>
      <c r="AC12" s="466"/>
      <c r="AD12" s="466"/>
    </row>
    <row r="13" spans="1:30" ht="156.75" customHeight="1" x14ac:dyDescent="0.2">
      <c r="A13" s="466"/>
      <c r="C13" s="1120" t="s">
        <v>835</v>
      </c>
      <c r="D13" s="1121"/>
      <c r="E13" s="1121"/>
      <c r="F13" s="1121"/>
      <c r="G13" s="1121"/>
      <c r="H13" s="1121"/>
      <c r="I13" s="1121"/>
      <c r="J13" s="1121"/>
      <c r="K13" s="1121"/>
      <c r="L13" s="1121"/>
      <c r="M13" s="1122"/>
      <c r="P13" s="466"/>
      <c r="Q13" s="466"/>
      <c r="R13" s="466"/>
      <c r="S13" s="466"/>
      <c r="T13" s="466"/>
      <c r="U13" s="466"/>
      <c r="V13" s="466"/>
      <c r="W13" s="466"/>
      <c r="X13" s="466"/>
      <c r="Y13" s="466"/>
      <c r="Z13" s="466"/>
      <c r="AA13" s="466"/>
      <c r="AB13" s="466"/>
      <c r="AC13" s="466"/>
      <c r="AD13" s="466"/>
    </row>
    <row r="14" spans="1:30" ht="25.5" customHeight="1" x14ac:dyDescent="0.2">
      <c r="A14" s="466"/>
      <c r="C14" s="1140" t="s">
        <v>344</v>
      </c>
      <c r="D14" s="1141"/>
      <c r="E14" s="1141"/>
      <c r="F14" s="1141"/>
      <c r="G14" s="1141"/>
      <c r="H14" s="1141"/>
      <c r="I14" s="1141"/>
      <c r="J14" s="1141"/>
      <c r="K14" s="1141"/>
      <c r="L14" s="1141"/>
      <c r="M14" s="1142"/>
      <c r="P14" s="466"/>
      <c r="Q14" s="466"/>
      <c r="R14" s="466"/>
      <c r="S14" s="466"/>
      <c r="T14" s="466"/>
      <c r="U14" s="466"/>
      <c r="V14" s="466"/>
      <c r="W14" s="466"/>
      <c r="X14" s="466"/>
      <c r="Y14" s="466"/>
      <c r="Z14" s="466"/>
      <c r="AA14" s="466"/>
      <c r="AB14" s="466"/>
      <c r="AC14" s="466"/>
      <c r="AD14" s="466"/>
    </row>
    <row r="15" spans="1:30" ht="245.25" customHeight="1" x14ac:dyDescent="0.2">
      <c r="A15" s="466"/>
      <c r="C15" s="740" t="s">
        <v>827</v>
      </c>
      <c r="D15" s="741"/>
      <c r="E15" s="741"/>
      <c r="F15" s="741"/>
      <c r="G15" s="741"/>
      <c r="H15" s="741"/>
      <c r="I15" s="741"/>
      <c r="J15" s="741"/>
      <c r="K15" s="741"/>
      <c r="L15" s="741"/>
      <c r="M15" s="742"/>
      <c r="P15" s="466"/>
      <c r="Q15" s="466"/>
      <c r="R15" s="466"/>
      <c r="S15" s="466"/>
      <c r="T15" s="466"/>
      <c r="U15" s="466"/>
      <c r="V15" s="466"/>
      <c r="W15" s="466"/>
      <c r="X15" s="466"/>
      <c r="Y15" s="466"/>
      <c r="Z15" s="466"/>
      <c r="AA15" s="466"/>
      <c r="AB15" s="466"/>
      <c r="AC15" s="466"/>
      <c r="AD15" s="466"/>
    </row>
    <row r="16" spans="1:30" s="155" customFormat="1" ht="6" customHeight="1" x14ac:dyDescent="0.2">
      <c r="A16" s="466"/>
      <c r="C16" s="112"/>
      <c r="D16" s="112"/>
      <c r="E16" s="112"/>
      <c r="F16" s="112"/>
      <c r="G16" s="112"/>
      <c r="H16" s="112"/>
      <c r="I16" s="112"/>
      <c r="J16" s="112"/>
      <c r="K16" s="112"/>
      <c r="L16" s="112"/>
      <c r="M16" s="112"/>
      <c r="P16" s="466"/>
      <c r="Q16" s="466"/>
      <c r="R16" s="466"/>
      <c r="S16" s="466"/>
      <c r="T16" s="466"/>
      <c r="U16" s="466"/>
      <c r="V16" s="466"/>
      <c r="W16" s="466"/>
      <c r="X16" s="466"/>
      <c r="Y16" s="466"/>
      <c r="Z16" s="466"/>
      <c r="AA16" s="466"/>
      <c r="AB16" s="466"/>
      <c r="AC16" s="466"/>
      <c r="AD16" s="466"/>
    </row>
    <row r="17" spans="1:30" s="155" customFormat="1" ht="17.25" customHeight="1" x14ac:dyDescent="0.2">
      <c r="A17" s="466"/>
      <c r="C17" s="972" t="s">
        <v>809</v>
      </c>
      <c r="D17" s="973"/>
      <c r="E17" s="973"/>
      <c r="F17" s="973"/>
      <c r="G17" s="973"/>
      <c r="H17" s="973"/>
      <c r="I17" s="973"/>
      <c r="J17" s="973"/>
      <c r="K17" s="973"/>
      <c r="L17" s="973"/>
      <c r="M17" s="974"/>
      <c r="P17" s="466"/>
      <c r="Q17" s="466"/>
      <c r="R17" s="466"/>
      <c r="S17" s="466"/>
      <c r="T17" s="466"/>
      <c r="U17" s="466"/>
      <c r="V17" s="466"/>
      <c r="W17" s="466"/>
      <c r="X17" s="466"/>
      <c r="Y17" s="466"/>
      <c r="Z17" s="466"/>
      <c r="AA17" s="466"/>
      <c r="AB17" s="466"/>
      <c r="AC17" s="466"/>
      <c r="AD17" s="466"/>
    </row>
    <row r="18" spans="1:30" s="155" customFormat="1" ht="6" customHeight="1" thickBot="1" x14ac:dyDescent="0.25">
      <c r="A18" s="466"/>
      <c r="C18" s="112"/>
      <c r="D18" s="112"/>
      <c r="E18" s="112"/>
      <c r="F18" s="112"/>
      <c r="G18" s="112"/>
      <c r="H18" s="112"/>
      <c r="I18" s="112"/>
      <c r="J18" s="112"/>
      <c r="K18" s="112"/>
      <c r="L18" s="112"/>
      <c r="M18" s="112"/>
      <c r="P18" s="466"/>
      <c r="Q18" s="466"/>
      <c r="R18" s="466"/>
      <c r="S18" s="466"/>
      <c r="T18" s="466"/>
      <c r="U18" s="466"/>
      <c r="V18" s="466"/>
      <c r="W18" s="466"/>
      <c r="X18" s="466"/>
      <c r="Y18" s="466"/>
      <c r="Z18" s="466"/>
      <c r="AA18" s="466"/>
      <c r="AB18" s="466"/>
      <c r="AC18" s="466"/>
      <c r="AD18" s="466"/>
    </row>
    <row r="19" spans="1:30" ht="43.5" customHeight="1" thickBot="1" x14ac:dyDescent="0.25">
      <c r="A19" s="466"/>
      <c r="B19" s="81"/>
      <c r="C19" s="1143" t="s">
        <v>808</v>
      </c>
      <c r="D19" s="1144"/>
      <c r="E19" s="578" t="s">
        <v>807</v>
      </c>
      <c r="F19" s="651"/>
      <c r="G19" s="700"/>
      <c r="H19" s="1145" t="s">
        <v>752</v>
      </c>
      <c r="I19" s="1146"/>
      <c r="J19" s="699"/>
      <c r="L19" s="578" t="s">
        <v>826</v>
      </c>
      <c r="M19" s="651"/>
      <c r="N19" s="10"/>
      <c r="P19" s="589"/>
      <c r="Q19" s="466"/>
      <c r="R19" s="466"/>
      <c r="S19" s="466"/>
      <c r="T19" s="466"/>
      <c r="U19" s="466"/>
      <c r="V19" s="466"/>
      <c r="W19" s="466"/>
      <c r="X19" s="466"/>
      <c r="Y19" s="466"/>
      <c r="Z19" s="466"/>
      <c r="AA19" s="466"/>
      <c r="AB19" s="466"/>
      <c r="AC19" s="466"/>
      <c r="AD19" s="466"/>
    </row>
    <row r="20" spans="1:30" ht="6" customHeight="1" thickBot="1" x14ac:dyDescent="0.25">
      <c r="A20" s="466"/>
      <c r="C20" s="81"/>
      <c r="D20" s="81"/>
      <c r="E20" s="151"/>
      <c r="F20" s="151"/>
      <c r="G20" s="151"/>
      <c r="H20" s="151"/>
      <c r="I20" s="151"/>
      <c r="J20" s="151"/>
      <c r="K20" s="106"/>
      <c r="L20" s="106"/>
      <c r="M20" s="152"/>
      <c r="P20" s="466"/>
      <c r="Q20" s="466"/>
      <c r="R20" s="466"/>
      <c r="S20" s="466"/>
      <c r="T20" s="466"/>
      <c r="U20" s="466"/>
      <c r="V20" s="466"/>
      <c r="W20" s="466"/>
      <c r="X20" s="466"/>
      <c r="Y20" s="466"/>
      <c r="Z20" s="466"/>
      <c r="AA20" s="466"/>
      <c r="AB20" s="466"/>
      <c r="AC20" s="466"/>
      <c r="AD20" s="466"/>
    </row>
    <row r="21" spans="1:30" ht="23.25" customHeight="1" thickBot="1" x14ac:dyDescent="0.25">
      <c r="A21" s="466"/>
      <c r="C21" s="158"/>
      <c r="D21" s="1138" t="s">
        <v>830</v>
      </c>
      <c r="E21" s="1138"/>
      <c r="F21" s="1138"/>
      <c r="G21" s="1138"/>
      <c r="H21" s="1138"/>
      <c r="I21" s="1138"/>
      <c r="J21" s="1138"/>
      <c r="K21" s="1138"/>
      <c r="L21" s="1138"/>
      <c r="M21" s="1139"/>
      <c r="N21" s="687">
        <f>IF(AND(F6&gt;0,menu!B48=FALSE),1,0)</f>
        <v>0</v>
      </c>
      <c r="P21" s="466"/>
      <c r="Q21" s="466"/>
      <c r="R21" s="466"/>
      <c r="S21" s="466"/>
      <c r="T21" s="466"/>
      <c r="U21" s="466"/>
      <c r="V21" s="466"/>
      <c r="W21" s="466"/>
      <c r="X21" s="466"/>
      <c r="Y21" s="466"/>
      <c r="Z21" s="466"/>
      <c r="AA21" s="466"/>
      <c r="AB21" s="466"/>
      <c r="AC21" s="466"/>
    </row>
    <row r="22" spans="1:30" ht="6" customHeight="1" x14ac:dyDescent="0.2">
      <c r="A22" s="466"/>
      <c r="P22" s="466"/>
      <c r="Q22" s="466"/>
      <c r="R22" s="466"/>
      <c r="S22" s="466"/>
      <c r="T22" s="466"/>
      <c r="U22" s="466"/>
      <c r="V22" s="466"/>
      <c r="W22" s="466"/>
      <c r="X22" s="466"/>
      <c r="Y22" s="466"/>
      <c r="Z22" s="466"/>
      <c r="AA22" s="466"/>
      <c r="AB22" s="466"/>
      <c r="AC22" s="466"/>
      <c r="AD22" s="466"/>
    </row>
    <row r="23" spans="1:30" ht="12.75" customHeight="1" x14ac:dyDescent="0.2">
      <c r="A23" s="466"/>
      <c r="C23" s="1103" t="s">
        <v>169</v>
      </c>
      <c r="D23" s="1103"/>
      <c r="E23" s="1103"/>
      <c r="F23" s="1103"/>
      <c r="G23" s="1103"/>
      <c r="H23" s="1103"/>
      <c r="I23" s="1103"/>
      <c r="J23" s="1103"/>
      <c r="K23" s="1103"/>
      <c r="L23" s="1103"/>
      <c r="M23" s="1103"/>
      <c r="N23" s="1103"/>
      <c r="O23" s="179"/>
      <c r="P23" s="466"/>
      <c r="Q23" s="466"/>
      <c r="R23" s="466"/>
      <c r="S23" s="466"/>
      <c r="T23" s="466"/>
      <c r="U23" s="466"/>
      <c r="V23" s="466"/>
      <c r="W23" s="466"/>
      <c r="X23" s="466"/>
      <c r="Y23" s="466"/>
      <c r="Z23" s="466"/>
      <c r="AA23" s="466"/>
      <c r="AB23" s="466"/>
      <c r="AC23" s="466"/>
      <c r="AD23" s="466"/>
    </row>
    <row r="24" spans="1:30" ht="21" customHeight="1" x14ac:dyDescent="0.2">
      <c r="A24" s="466"/>
      <c r="C24" s="1104" t="str">
        <f ca="1">Basisdaten!C38</f>
        <v>Vorhabenbeschreibung -  - Vers. 09/2023</v>
      </c>
      <c r="D24" s="1105"/>
      <c r="E24" s="1105"/>
      <c r="F24" s="1105"/>
      <c r="G24" s="1105"/>
      <c r="H24" s="1105"/>
      <c r="I24" s="1105"/>
      <c r="J24" s="1105"/>
      <c r="K24" s="1105"/>
      <c r="L24" s="1105"/>
      <c r="M24" s="1105"/>
      <c r="P24" s="466"/>
      <c r="Q24" s="466"/>
      <c r="R24" s="466"/>
      <c r="S24" s="466"/>
      <c r="T24" s="466"/>
      <c r="U24" s="466"/>
      <c r="V24" s="466"/>
      <c r="W24" s="466"/>
      <c r="X24" s="466"/>
      <c r="Y24" s="466"/>
      <c r="Z24" s="466"/>
      <c r="AA24" s="466"/>
      <c r="AB24" s="466"/>
      <c r="AC24" s="466"/>
      <c r="AD24" s="466"/>
    </row>
    <row r="25" spans="1:30" x14ac:dyDescent="0.2">
      <c r="A25" s="466"/>
      <c r="P25" s="466"/>
      <c r="Q25" s="466"/>
      <c r="R25" s="466"/>
      <c r="S25" s="466"/>
      <c r="T25" s="466"/>
      <c r="U25" s="466"/>
      <c r="V25" s="466"/>
      <c r="W25" s="466"/>
      <c r="X25" s="466"/>
      <c r="Y25" s="466"/>
      <c r="Z25" s="466"/>
      <c r="AA25" s="466"/>
      <c r="AB25" s="466"/>
      <c r="AC25" s="466"/>
      <c r="AD25" s="466"/>
    </row>
    <row r="26" spans="1:30" x14ac:dyDescent="0.2">
      <c r="A26" s="466"/>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row>
    <row r="27" spans="1:30" x14ac:dyDescent="0.2">
      <c r="A27" s="466"/>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row>
    <row r="28" spans="1:30" x14ac:dyDescent="0.2">
      <c r="A28" s="466"/>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row>
    <row r="29" spans="1:30" x14ac:dyDescent="0.2">
      <c r="A29" s="466"/>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row>
    <row r="30" spans="1:30" x14ac:dyDescent="0.2">
      <c r="A30" s="466"/>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row>
    <row r="31" spans="1:30" x14ac:dyDescent="0.2">
      <c r="A31" s="466"/>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row>
    <row r="32" spans="1:30" x14ac:dyDescent="0.2">
      <c r="A32" s="466"/>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row>
    <row r="33" spans="1:30" x14ac:dyDescent="0.2">
      <c r="A33" s="466"/>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row>
    <row r="34" spans="1:30" x14ac:dyDescent="0.2">
      <c r="A34" s="466"/>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row>
    <row r="35" spans="1:30" x14ac:dyDescent="0.2">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row>
    <row r="36" spans="1:30" x14ac:dyDescent="0.2">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row>
    <row r="37" spans="1:30" x14ac:dyDescent="0.2">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row>
    <row r="38" spans="1:30" x14ac:dyDescent="0.2">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row>
    <row r="39" spans="1:30" x14ac:dyDescent="0.2">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row>
    <row r="40" spans="1:30" x14ac:dyDescent="0.2">
      <c r="A40" s="466"/>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row>
    <row r="41" spans="1:30" x14ac:dyDescent="0.2">
      <c r="A41" s="466"/>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row>
    <row r="42" spans="1:30" x14ac:dyDescent="0.2">
      <c r="A42" s="466"/>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row>
    <row r="43" spans="1:30" x14ac:dyDescent="0.2">
      <c r="A43" s="466"/>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row>
    <row r="44" spans="1:30" x14ac:dyDescent="0.2">
      <c r="A44" s="466"/>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row>
    <row r="45" spans="1:30" x14ac:dyDescent="0.2">
      <c r="A45" s="466"/>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row>
    <row r="46" spans="1:30" x14ac:dyDescent="0.2">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row>
    <row r="47" spans="1:30" x14ac:dyDescent="0.2">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row>
    <row r="48" spans="1:30" x14ac:dyDescent="0.2">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row>
    <row r="49" spans="1:30" x14ac:dyDescent="0.2">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row>
    <row r="50" spans="1:30" x14ac:dyDescent="0.2">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row>
    <row r="51" spans="1:30" x14ac:dyDescent="0.2">
      <c r="A51" s="466"/>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row>
    <row r="52" spans="1:30" x14ac:dyDescent="0.2">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row>
    <row r="53" spans="1:30" x14ac:dyDescent="0.2">
      <c r="A53" s="466"/>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row>
    <row r="54" spans="1:30" x14ac:dyDescent="0.2">
      <c r="A54" s="466"/>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row>
    <row r="55" spans="1:30" x14ac:dyDescent="0.2">
      <c r="A55" s="466"/>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row>
    <row r="56" spans="1:30" x14ac:dyDescent="0.2">
      <c r="A56" s="466"/>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row>
    <row r="57" spans="1:30" x14ac:dyDescent="0.2">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row>
    <row r="58" spans="1:30" x14ac:dyDescent="0.2">
      <c r="A58" s="466"/>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row>
    <row r="59" spans="1:30" x14ac:dyDescent="0.2">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row>
    <row r="60" spans="1:30" x14ac:dyDescent="0.2">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row>
    <row r="61" spans="1:30" x14ac:dyDescent="0.2">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row>
    <row r="62" spans="1:30" x14ac:dyDescent="0.2">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row>
    <row r="63" spans="1:30" x14ac:dyDescent="0.2">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t="s">
        <v>203</v>
      </c>
    </row>
  </sheetData>
  <sheetProtection password="C730" sheet="1" objects="1" scenarios="1" selectLockedCells="1"/>
  <mergeCells count="13">
    <mergeCell ref="C23:N23"/>
    <mergeCell ref="C24:M24"/>
    <mergeCell ref="C17:M17"/>
    <mergeCell ref="D21:M21"/>
    <mergeCell ref="C14:M14"/>
    <mergeCell ref="C19:D19"/>
    <mergeCell ref="H19:I19"/>
    <mergeCell ref="C15:M15"/>
    <mergeCell ref="C3:G4"/>
    <mergeCell ref="C9:M9"/>
    <mergeCell ref="C10:M10"/>
    <mergeCell ref="C12:M12"/>
    <mergeCell ref="C13:M13"/>
  </mergeCells>
  <conditionalFormatting sqref="F6">
    <cfRule type="expression" dxfId="407" priority="113">
      <formula>$F$6&gt;5000</formula>
    </cfRule>
  </conditionalFormatting>
  <conditionalFormatting sqref="J19">
    <cfRule type="expression" dxfId="406" priority="4677">
      <formula>$F$6&gt;5000</formula>
    </cfRule>
    <cfRule type="expression" dxfId="405" priority="4678">
      <formula>$J$19&lt;&gt;""</formula>
    </cfRule>
  </conditionalFormatting>
  <conditionalFormatting sqref="F19">
    <cfRule type="expression" dxfId="404" priority="4679">
      <formula>$F$6&gt;5000</formula>
    </cfRule>
    <cfRule type="expression" dxfId="403" priority="4680">
      <formula>$F$19&lt;&gt;""</formula>
    </cfRule>
  </conditionalFormatting>
  <conditionalFormatting sqref="M19">
    <cfRule type="expression" dxfId="402" priority="28">
      <formula>$F$6&gt;5000</formula>
    </cfRule>
    <cfRule type="expression" dxfId="401" priority="4682">
      <formula>$M$19&lt;&gt;""</formula>
    </cfRule>
  </conditionalFormatting>
  <hyperlinks>
    <hyperlink ref="C14" r:id="rId1"/>
  </hyperlinks>
  <printOptions horizontalCentered="1"/>
  <pageMargins left="0.39370078740157483" right="0.19685039370078741" top="0.19685039370078741" bottom="0.19685039370078741" header="0" footer="0"/>
  <pageSetup paperSize="9" scale="7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7043" r:id="rId5" name="Check Box 3">
              <controlPr defaultSize="0" autoFill="0" autoLine="0" autoPict="0">
                <anchor moveWithCells="1">
                  <from>
                    <xdr:col>2</xdr:col>
                    <xdr:colOff>57150</xdr:colOff>
                    <xdr:row>20</xdr:row>
                    <xdr:rowOff>38100</xdr:rowOff>
                  </from>
                  <to>
                    <xdr:col>2</xdr:col>
                    <xdr:colOff>295275</xdr:colOff>
                    <xdr:row>20</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8" id="{4D473C6B-5627-4148-8551-725211D4349D}">
            <xm:f>menu!$U$7=FALSE</xm:f>
            <x14:dxf>
              <font>
                <color theme="0"/>
              </font>
              <fill>
                <patternFill>
                  <fgColor theme="0"/>
                  <bgColor theme="0"/>
                </patternFill>
              </fill>
              <border>
                <left/>
                <right/>
                <top/>
                <bottom/>
                <vertical/>
                <horizontal/>
              </border>
            </x14:dxf>
          </x14:cfRule>
          <xm:sqref>I3:M5 C20:N20 C22:N24 C16:N18 N15 C6:N14</xm:sqref>
        </x14:conditionalFormatting>
        <x14:conditionalFormatting xmlns:xm="http://schemas.microsoft.com/office/excel/2006/main">
          <x14:cfRule type="expression" priority="96" id="{E303F516-90FA-465D-9FF2-E1A76F4F8316}">
            <xm:f>menu!$U$4=FALSE</xm:f>
            <x14:dxf>
              <font>
                <color theme="0"/>
              </font>
              <fill>
                <patternFill>
                  <fgColor theme="0"/>
                  <bgColor theme="0"/>
                </patternFill>
              </fill>
              <border>
                <left/>
                <right/>
                <top/>
                <bottom/>
                <vertical/>
                <horizontal/>
              </border>
            </x14:dxf>
          </x14:cfRule>
          <xm:sqref>C23</xm:sqref>
        </x14:conditionalFormatting>
        <x14:conditionalFormatting xmlns:xm="http://schemas.microsoft.com/office/excel/2006/main">
          <x14:cfRule type="expression" priority="92" id="{15ADB33A-9F6A-418D-84AE-02E4319EEFFF}">
            <xm:f>menu!$U$7=FALSE</xm:f>
            <x14:dxf>
              <font>
                <color theme="0"/>
              </font>
              <fill>
                <patternFill>
                  <fgColor theme="0"/>
                  <bgColor theme="0"/>
                </patternFill>
              </fill>
              <border>
                <left/>
                <right/>
                <top/>
                <bottom/>
                <vertical/>
                <horizontal/>
              </border>
            </x14:dxf>
          </x14:cfRule>
          <xm:sqref>C12:M12</xm:sqref>
        </x14:conditionalFormatting>
        <x14:conditionalFormatting xmlns:xm="http://schemas.microsoft.com/office/excel/2006/main">
          <x14:cfRule type="expression" priority="38" id="{DA377CF2-D0AA-4FD1-835B-FE7C9D1F4F4D}">
            <xm:f>menu!$U$7=FALSE</xm:f>
            <x14:dxf>
              <font>
                <color theme="0"/>
              </font>
              <fill>
                <patternFill>
                  <fgColor theme="0"/>
                  <bgColor theme="0"/>
                </patternFill>
              </fill>
              <border>
                <left/>
                <right/>
                <top/>
                <bottom/>
                <vertical/>
                <horizontal/>
              </border>
            </x14:dxf>
          </x14:cfRule>
          <xm:sqref>N9</xm:sqref>
        </x14:conditionalFormatting>
        <x14:conditionalFormatting xmlns:xm="http://schemas.microsoft.com/office/excel/2006/main">
          <x14:cfRule type="expression" priority="39" id="{0B34883C-8C08-4DC7-A38F-01B7521ACA26}">
            <xm:f>menu!$U$7=FALSE</xm:f>
            <x14:dxf>
              <font>
                <color theme="0"/>
              </font>
              <fill>
                <patternFill>
                  <fgColor theme="0"/>
                  <bgColor theme="0"/>
                </patternFill>
              </fill>
              <border>
                <left/>
                <right/>
                <top/>
                <bottom/>
                <vertical/>
                <horizontal/>
              </border>
            </x14:dxf>
          </x14:cfRule>
          <xm:sqref>C9:M9</xm:sqref>
        </x14:conditionalFormatting>
        <x14:conditionalFormatting xmlns:xm="http://schemas.microsoft.com/office/excel/2006/main">
          <x14:cfRule type="expression" priority="36" id="{6E8D540D-8CAC-447A-9D2C-5B14C06C6D5E}">
            <xm:f>menu!$U$7=FALSE</xm:f>
            <x14:dxf>
              <font>
                <color theme="0"/>
              </font>
              <fill>
                <patternFill>
                  <fgColor theme="0"/>
                  <bgColor theme="0"/>
                </patternFill>
              </fill>
              <border>
                <left/>
                <right/>
                <top/>
                <bottom/>
                <vertical/>
                <horizontal/>
              </border>
            </x14:dxf>
          </x14:cfRule>
          <xm:sqref>C17</xm:sqref>
        </x14:conditionalFormatting>
        <x14:conditionalFormatting xmlns:xm="http://schemas.microsoft.com/office/excel/2006/main">
          <x14:cfRule type="iconSet" priority="35" id="{42506262-A1DA-4F07-8064-AE2C9E0BDF5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 xmlns:xm="http://schemas.microsoft.com/office/excel/2006/main">
          <x14:cfRule type="expression" priority="4681" id="{C8273EBC-6786-4287-9985-C979B26033A4}">
            <xm:f>Begl_Öffentlichkeitsarbeit!H24&lt;&gt;""</xm:f>
            <x14:dxf>
              <fill>
                <patternFill>
                  <bgColor rgb="FFEBF1DE"/>
                </patternFill>
              </fill>
            </x14:dxf>
          </x14:cfRule>
          <xm:sqref>F19 J19 M19</xm:sqref>
        </x14:conditionalFormatting>
        <x14:conditionalFormatting xmlns:xm="http://schemas.microsoft.com/office/excel/2006/main">
          <x14:cfRule type="expression" priority="33" id="{47D50F18-2E69-43F1-BD74-4C3FAA0FA1AB}">
            <xm:f>menu!$U$9=FALSE</xm:f>
            <x14:dxf>
              <font>
                <color theme="0"/>
              </font>
              <fill>
                <patternFill>
                  <fgColor theme="0"/>
                  <bgColor theme="0"/>
                </patternFill>
              </fill>
              <border>
                <left/>
                <right/>
                <top/>
                <bottom/>
                <vertical/>
                <horizontal/>
              </border>
            </x14:dxf>
          </x14:cfRule>
          <xm:sqref>N19 C21:D21 N21</xm:sqref>
        </x14:conditionalFormatting>
        <x14:conditionalFormatting xmlns:xm="http://schemas.microsoft.com/office/excel/2006/main">
          <x14:cfRule type="expression" priority="32" id="{78345BBF-42BB-4CFB-BEAA-7BFBF98BDEB1}">
            <xm:f>menu!$U$9=FALSE</xm:f>
            <x14:dxf>
              <font>
                <color theme="0"/>
              </font>
              <fill>
                <patternFill>
                  <fgColor theme="0"/>
                  <bgColor theme="0"/>
                </patternFill>
              </fill>
              <border>
                <left/>
                <right/>
                <top/>
                <bottom/>
                <vertical/>
                <horizontal/>
              </border>
            </x14:dxf>
          </x14:cfRule>
          <xm:sqref>N19</xm:sqref>
        </x14:conditionalFormatting>
        <x14:conditionalFormatting xmlns:xm="http://schemas.microsoft.com/office/excel/2006/main">
          <x14:cfRule type="expression" priority="26" id="{34BE9142-F157-4D72-A020-8D1B66E50C03}">
            <xm:f>menu!$U$9=FALSE</xm:f>
            <x14:dxf>
              <font>
                <color theme="0"/>
              </font>
              <fill>
                <patternFill>
                  <fgColor theme="0"/>
                  <bgColor theme="0"/>
                </patternFill>
              </fill>
              <border>
                <left/>
                <right/>
                <top/>
                <bottom/>
                <vertical/>
                <horizontal/>
              </border>
            </x14:dxf>
          </x14:cfRule>
          <xm:sqref>J19</xm:sqref>
        </x14:conditionalFormatting>
        <x14:conditionalFormatting xmlns:xm="http://schemas.microsoft.com/office/excel/2006/main">
          <x14:cfRule type="expression" priority="20" id="{8DFD1F54-7A3C-42EF-ADC3-F963D0EE65BB}">
            <xm:f>menu!$U$9=FALSE</xm:f>
            <x14:dxf>
              <font>
                <color theme="0"/>
              </font>
              <fill>
                <patternFill>
                  <fgColor theme="0"/>
                  <bgColor theme="0"/>
                </patternFill>
              </fill>
              <border>
                <left/>
                <right/>
                <top/>
                <bottom/>
                <vertical/>
                <horizontal/>
              </border>
            </x14:dxf>
          </x14:cfRule>
          <xm:sqref>F19</xm:sqref>
        </x14:conditionalFormatting>
        <x14:conditionalFormatting xmlns:xm="http://schemas.microsoft.com/office/excel/2006/main">
          <x14:cfRule type="expression" priority="19" id="{66EB39C3-968E-4AC5-B310-EB00CDD40DDC}">
            <xm:f>menu!$U$9=FALSE</xm:f>
            <x14:dxf>
              <font>
                <color theme="0"/>
              </font>
              <fill>
                <patternFill>
                  <fgColor theme="0"/>
                  <bgColor theme="0"/>
                </patternFill>
              </fill>
              <border>
                <left/>
                <right/>
                <top/>
                <bottom/>
                <vertical/>
                <horizontal/>
              </border>
            </x14:dxf>
          </x14:cfRule>
          <xm:sqref>C19</xm:sqref>
        </x14:conditionalFormatting>
        <x14:conditionalFormatting xmlns:xm="http://schemas.microsoft.com/office/excel/2006/main">
          <x14:cfRule type="iconSet" priority="34" id="{9E34E0C0-4729-469F-960D-32BE794BCAE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N19</xm:sqref>
        </x14:conditionalFormatting>
        <x14:conditionalFormatting xmlns:xm="http://schemas.microsoft.com/office/excel/2006/main">
          <x14:cfRule type="expression" priority="8" id="{6CE1A0B1-E724-4728-9EDD-608FC9BE09DC}">
            <xm:f>menu!$U$9=FALSE</xm:f>
            <x14:dxf>
              <font>
                <color theme="0"/>
              </font>
              <fill>
                <patternFill>
                  <fgColor theme="0"/>
                  <bgColor theme="0"/>
                </patternFill>
              </fill>
              <border>
                <left/>
                <right/>
                <top/>
                <bottom/>
                <vertical/>
                <horizontal/>
              </border>
            </x14:dxf>
          </x14:cfRule>
          <xm:sqref>M19</xm:sqref>
        </x14:conditionalFormatting>
        <x14:conditionalFormatting xmlns:xm="http://schemas.microsoft.com/office/excel/2006/main">
          <x14:cfRule type="expression" priority="4" id="{46B11D2A-3EB1-40C8-8EFD-B7E84238D552}">
            <xm:f>SUM(Begl_Öffentlichkeitsarbeit!#REF!)&lt;&gt;0</xm:f>
            <x14:dxf>
              <fill>
                <patternFill>
                  <bgColor rgb="FFE3B5A2"/>
                </patternFill>
              </fill>
            </x14:dxf>
          </x14:cfRule>
          <xm:sqref>C21:D21</xm:sqref>
        </x14:conditionalFormatting>
        <x14:conditionalFormatting xmlns:xm="http://schemas.microsoft.com/office/excel/2006/main">
          <x14:cfRule type="expression" priority="3" id="{C8DB7682-417A-4F25-93A2-8464A33711C5}">
            <xm:f>menu!$B$48=TRUE</xm:f>
            <x14:dxf>
              <fill>
                <patternFill>
                  <bgColor rgb="FFEBF1DE"/>
                </patternFill>
              </fill>
            </x14:dxf>
          </x14:cfRule>
          <xm:sqref>C21:D21</xm:sqref>
        </x14:conditionalFormatting>
        <x14:conditionalFormatting xmlns:xm="http://schemas.microsoft.com/office/excel/2006/main">
          <x14:cfRule type="iconSet" priority="2" id="{7056B230-82AE-4E00-95FE-2432627CA7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N21</xm:sqref>
        </x14:conditionalFormatting>
        <x14:conditionalFormatting xmlns:xm="http://schemas.microsoft.com/office/excel/2006/main">
          <x14:cfRule type="expression" priority="1" id="{F98C1C35-5FA6-402E-AA67-2AC3E3E8BB75}">
            <xm:f>menu!$U$7=FALSE</xm:f>
            <x14:dxf>
              <font>
                <color theme="0"/>
              </font>
              <fill>
                <patternFill>
                  <fgColor theme="0"/>
                  <bgColor theme="0"/>
                </patternFill>
              </fill>
              <border>
                <left/>
                <right/>
                <top/>
                <bottom/>
                <vertical/>
                <horizontal/>
              </border>
            </x14:dxf>
          </x14:cfRule>
          <xm:sqref>C15:M15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CF2F7"/>
    <pageSetUpPr fitToPage="1"/>
  </sheetPr>
  <dimension ref="A1:AC82"/>
  <sheetViews>
    <sheetView workbookViewId="0"/>
  </sheetViews>
  <sheetFormatPr baseColWidth="10" defaultColWidth="11.42578125" defaultRowHeight="12" x14ac:dyDescent="0.2"/>
  <cols>
    <col min="1" max="2" width="2.28515625" style="72" customWidth="1"/>
    <col min="3" max="3" width="6" style="72" customWidth="1"/>
    <col min="4" max="4" width="12.28515625" style="72" customWidth="1"/>
    <col min="5" max="5" width="18.7109375" style="72" customWidth="1"/>
    <col min="6" max="6" width="14.42578125" style="72" customWidth="1"/>
    <col min="7" max="7" width="14.5703125" style="72" customWidth="1"/>
    <col min="8" max="8" width="14.140625" style="72" customWidth="1"/>
    <col min="9" max="9" width="4.7109375" style="72" customWidth="1"/>
    <col min="10" max="10" width="9.7109375" style="72" customWidth="1"/>
    <col min="11" max="11" width="15" style="72" bestFit="1" customWidth="1"/>
    <col min="12" max="12" width="15" style="72" customWidth="1"/>
    <col min="13" max="13" width="3.42578125" style="72" customWidth="1"/>
    <col min="14" max="14" width="2.28515625" style="72" customWidth="1"/>
    <col min="15" max="16384" width="11.42578125" style="72"/>
  </cols>
  <sheetData>
    <row r="1" spans="1:29"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row>
    <row r="2" spans="1:29" x14ac:dyDescent="0.2">
      <c r="A2" s="466"/>
      <c r="O2" s="466"/>
      <c r="P2" s="466"/>
      <c r="Q2" s="466"/>
      <c r="R2" s="466"/>
      <c r="S2" s="466"/>
      <c r="T2" s="466"/>
      <c r="U2" s="466"/>
      <c r="V2" s="466"/>
      <c r="W2" s="466"/>
      <c r="X2" s="466"/>
      <c r="Y2" s="466"/>
      <c r="Z2" s="466"/>
      <c r="AA2" s="466"/>
      <c r="AB2" s="466"/>
      <c r="AC2" s="466"/>
    </row>
    <row r="3" spans="1:29" ht="17.25" customHeight="1" x14ac:dyDescent="0.2">
      <c r="A3" s="466"/>
      <c r="C3" s="971" t="s">
        <v>89</v>
      </c>
      <c r="D3" s="971"/>
      <c r="E3" s="971"/>
      <c r="F3" s="971"/>
      <c r="G3" s="971"/>
      <c r="H3" s="96"/>
      <c r="I3" s="73"/>
      <c r="J3" s="74" t="s">
        <v>59</v>
      </c>
      <c r="K3" s="97"/>
      <c r="L3" s="97"/>
      <c r="O3" s="466"/>
      <c r="P3" s="466"/>
      <c r="Q3" s="466"/>
      <c r="R3" s="466"/>
      <c r="S3" s="466"/>
      <c r="T3" s="466"/>
      <c r="U3" s="466"/>
      <c r="V3" s="466"/>
      <c r="W3" s="466"/>
      <c r="X3" s="466"/>
      <c r="Y3" s="466"/>
      <c r="Z3" s="466"/>
      <c r="AA3" s="466"/>
      <c r="AB3" s="466"/>
      <c r="AC3" s="466"/>
    </row>
    <row r="4" spans="1:29" ht="17.25" customHeight="1" x14ac:dyDescent="0.2">
      <c r="A4" s="466"/>
      <c r="C4" s="971"/>
      <c r="D4" s="971"/>
      <c r="E4" s="971"/>
      <c r="F4" s="971"/>
      <c r="G4" s="971"/>
      <c r="H4" s="96"/>
      <c r="I4" s="150"/>
      <c r="J4" s="75" t="s">
        <v>58</v>
      </c>
      <c r="K4" s="97"/>
      <c r="L4" s="97"/>
      <c r="O4" s="466"/>
      <c r="P4" s="466"/>
      <c r="Q4" s="466"/>
      <c r="R4" s="466"/>
      <c r="S4" s="466"/>
      <c r="T4" s="466"/>
      <c r="U4" s="466"/>
      <c r="V4" s="466"/>
      <c r="W4" s="466"/>
      <c r="X4" s="466"/>
      <c r="Y4" s="466"/>
      <c r="Z4" s="466"/>
      <c r="AA4" s="466"/>
      <c r="AB4" s="466"/>
      <c r="AC4" s="466"/>
    </row>
    <row r="5" spans="1:29" ht="17.25" customHeight="1" x14ac:dyDescent="0.2">
      <c r="A5" s="466"/>
      <c r="I5" s="76"/>
      <c r="J5" s="75" t="s">
        <v>57</v>
      </c>
      <c r="O5" s="466"/>
      <c r="P5" s="466"/>
      <c r="Q5" s="466"/>
      <c r="R5" s="466"/>
      <c r="S5" s="466"/>
      <c r="T5" s="466"/>
      <c r="U5" s="466"/>
      <c r="V5" s="466"/>
      <c r="W5" s="466"/>
      <c r="X5" s="466"/>
      <c r="Y5" s="466"/>
      <c r="Z5" s="466"/>
      <c r="AA5" s="466"/>
      <c r="AB5" s="466"/>
      <c r="AC5" s="466"/>
    </row>
    <row r="6" spans="1:29" ht="17.25" customHeight="1" x14ac:dyDescent="0.2">
      <c r="A6" s="466"/>
      <c r="C6" s="154" t="s">
        <v>531</v>
      </c>
      <c r="F6" s="156">
        <f>SUM(L25,L38)</f>
        <v>0</v>
      </c>
      <c r="G6" s="428">
        <f>IF(SUM(F6)&gt;5000,1,0)</f>
        <v>0</v>
      </c>
      <c r="I6" s="77"/>
      <c r="J6" s="75" t="s">
        <v>45</v>
      </c>
      <c r="O6" s="466"/>
      <c r="P6" s="466"/>
      <c r="Q6" s="466"/>
      <c r="R6" s="466"/>
      <c r="S6" s="466"/>
      <c r="T6" s="466"/>
      <c r="U6" s="466"/>
      <c r="V6" s="466"/>
      <c r="W6" s="466"/>
      <c r="X6" s="466"/>
      <c r="Y6" s="466"/>
      <c r="Z6" s="466"/>
      <c r="AA6" s="466"/>
      <c r="AB6" s="466"/>
      <c r="AC6" s="466"/>
    </row>
    <row r="7" spans="1:29" ht="19.899999999999999" customHeight="1" x14ac:dyDescent="0.2">
      <c r="A7" s="466"/>
      <c r="C7" s="438" t="str">
        <f>IF(F6&gt;5000,"Achtung: Zuwendungsfähig sind Ausgaben im Umfang von maximal 5000. €"," ")</f>
        <v xml:space="preserve"> </v>
      </c>
      <c r="I7" s="78"/>
      <c r="J7" s="75" t="s">
        <v>46</v>
      </c>
      <c r="O7" s="466"/>
      <c r="P7" s="466"/>
      <c r="Q7" s="466"/>
      <c r="R7" s="466"/>
      <c r="S7" s="466"/>
      <c r="T7" s="466"/>
      <c r="U7" s="466"/>
      <c r="V7" s="466"/>
      <c r="W7" s="466"/>
      <c r="X7" s="466"/>
      <c r="Y7" s="466"/>
      <c r="Z7" s="466"/>
      <c r="AA7" s="466"/>
      <c r="AB7" s="466"/>
      <c r="AC7" s="466"/>
    </row>
    <row r="8" spans="1:29" ht="6" customHeight="1" x14ac:dyDescent="0.2">
      <c r="A8" s="466"/>
      <c r="C8" s="108"/>
      <c r="D8" s="108"/>
      <c r="E8" s="108"/>
      <c r="F8" s="108"/>
      <c r="G8" s="108"/>
      <c r="H8" s="108"/>
      <c r="I8" s="337"/>
      <c r="J8" s="338"/>
      <c r="K8" s="108"/>
      <c r="L8" s="108"/>
      <c r="O8" s="466"/>
      <c r="P8" s="466"/>
      <c r="Q8" s="466"/>
      <c r="R8" s="466"/>
      <c r="S8" s="466"/>
      <c r="T8" s="466"/>
      <c r="U8" s="466"/>
      <c r="V8" s="466"/>
      <c r="W8" s="466"/>
      <c r="X8" s="466"/>
      <c r="Y8" s="466"/>
      <c r="Z8" s="466"/>
      <c r="AA8" s="466"/>
      <c r="AB8" s="466"/>
      <c r="AC8" s="466"/>
    </row>
    <row r="9" spans="1:29" ht="15" customHeight="1" x14ac:dyDescent="0.2">
      <c r="A9" s="466"/>
      <c r="C9" s="737" t="s">
        <v>7</v>
      </c>
      <c r="D9" s="738"/>
      <c r="E9" s="738"/>
      <c r="F9" s="738"/>
      <c r="G9" s="738"/>
      <c r="H9" s="738"/>
      <c r="I9" s="738"/>
      <c r="J9" s="738"/>
      <c r="K9" s="738"/>
      <c r="L9" s="739"/>
      <c r="O9" s="466"/>
      <c r="P9" s="466"/>
      <c r="Q9" s="466"/>
      <c r="R9" s="466"/>
      <c r="S9" s="466"/>
      <c r="T9" s="466"/>
      <c r="U9" s="466"/>
      <c r="V9" s="466"/>
      <c r="W9" s="466"/>
      <c r="X9" s="466"/>
      <c r="Y9" s="466"/>
      <c r="Z9" s="466"/>
      <c r="AA9" s="466"/>
      <c r="AB9" s="466"/>
      <c r="AC9" s="466"/>
    </row>
    <row r="10" spans="1:29" ht="24.6" customHeight="1" x14ac:dyDescent="0.2">
      <c r="A10" s="466"/>
      <c r="B10" s="109"/>
      <c r="C10" s="741" t="str">
        <f>Texte!G8</f>
        <v>Bitte beachten Sie: Zuwendungsfähig sind Sachausgaben zur Beteiligung der relevanten Akteure (Organisation und Durchführung von Beteiligungsprozessen) im Umfang von max. 5.000 Euro.</v>
      </c>
      <c r="D10" s="741"/>
      <c r="E10" s="741"/>
      <c r="F10" s="741"/>
      <c r="G10" s="741"/>
      <c r="H10" s="741"/>
      <c r="I10" s="741"/>
      <c r="J10" s="741"/>
      <c r="K10" s="741"/>
      <c r="L10" s="742"/>
      <c r="O10" s="466"/>
      <c r="P10" s="466"/>
      <c r="Q10" s="466"/>
      <c r="R10" s="466"/>
      <c r="S10" s="466"/>
      <c r="T10" s="466"/>
      <c r="U10" s="466"/>
      <c r="V10" s="466"/>
      <c r="W10" s="466"/>
      <c r="X10" s="466"/>
      <c r="Y10" s="466"/>
      <c r="Z10" s="466"/>
      <c r="AA10" s="466"/>
      <c r="AB10" s="466"/>
      <c r="AC10" s="466"/>
    </row>
    <row r="11" spans="1:29" s="155" customFormat="1" ht="6" customHeight="1" x14ac:dyDescent="0.2">
      <c r="A11" s="466"/>
      <c r="B11" s="94"/>
      <c r="C11" s="420"/>
      <c r="D11" s="420"/>
      <c r="E11" s="420"/>
      <c r="F11" s="420"/>
      <c r="G11" s="420"/>
      <c r="H11" s="420"/>
      <c r="I11" s="420"/>
      <c r="J11" s="420"/>
      <c r="K11" s="420"/>
      <c r="L11" s="421"/>
      <c r="O11" s="466"/>
      <c r="P11" s="466"/>
      <c r="Q11" s="466"/>
      <c r="R11" s="466"/>
      <c r="S11" s="466"/>
      <c r="T11" s="466"/>
      <c r="U11" s="466"/>
      <c r="V11" s="466"/>
      <c r="W11" s="466"/>
      <c r="X11" s="466"/>
      <c r="Y11" s="466"/>
      <c r="Z11" s="466"/>
      <c r="AA11" s="466"/>
      <c r="AB11" s="466"/>
      <c r="AC11" s="466"/>
    </row>
    <row r="12" spans="1:29" ht="15" customHeight="1" x14ac:dyDescent="0.2">
      <c r="A12" s="466"/>
      <c r="C12" s="737" t="s">
        <v>7</v>
      </c>
      <c r="D12" s="738"/>
      <c r="E12" s="738"/>
      <c r="F12" s="738"/>
      <c r="G12" s="738"/>
      <c r="H12" s="738"/>
      <c r="I12" s="738"/>
      <c r="J12" s="738"/>
      <c r="K12" s="738"/>
      <c r="L12" s="739"/>
      <c r="O12" s="466"/>
      <c r="P12" s="466"/>
      <c r="Q12" s="466"/>
      <c r="R12" s="466"/>
      <c r="S12" s="466"/>
      <c r="T12" s="466"/>
      <c r="U12" s="466"/>
      <c r="V12" s="466"/>
      <c r="W12" s="466"/>
      <c r="X12" s="466"/>
      <c r="Y12" s="466"/>
      <c r="Z12" s="466"/>
      <c r="AA12" s="466"/>
      <c r="AB12" s="466"/>
      <c r="AC12" s="466"/>
    </row>
    <row r="13" spans="1:29" ht="168.75" customHeight="1" x14ac:dyDescent="0.2">
      <c r="A13" s="466"/>
      <c r="C13" s="1120" t="s">
        <v>647</v>
      </c>
      <c r="D13" s="1121"/>
      <c r="E13" s="1121"/>
      <c r="F13" s="1121"/>
      <c r="G13" s="1121"/>
      <c r="H13" s="1121"/>
      <c r="I13" s="1121"/>
      <c r="J13" s="1121"/>
      <c r="K13" s="1121"/>
      <c r="L13" s="1122"/>
      <c r="O13" s="466"/>
      <c r="P13" s="466"/>
      <c r="Q13" s="466"/>
      <c r="R13" s="466"/>
      <c r="S13" s="466"/>
      <c r="T13" s="466"/>
      <c r="U13" s="466"/>
      <c r="V13" s="466"/>
      <c r="W13" s="466"/>
      <c r="X13" s="466"/>
      <c r="Y13" s="466"/>
      <c r="Z13" s="466"/>
      <c r="AA13" s="466"/>
      <c r="AB13" s="466"/>
      <c r="AC13" s="466"/>
    </row>
    <row r="14" spans="1:29" ht="16.5" customHeight="1" x14ac:dyDescent="0.2">
      <c r="A14" s="466"/>
      <c r="C14" s="1160" t="s">
        <v>344</v>
      </c>
      <c r="D14" s="1161"/>
      <c r="E14" s="1161"/>
      <c r="F14" s="1161"/>
      <c r="G14" s="1161"/>
      <c r="H14" s="1161"/>
      <c r="I14" s="1161"/>
      <c r="J14" s="1161"/>
      <c r="K14" s="1161"/>
      <c r="L14" s="1162"/>
      <c r="O14" s="466"/>
      <c r="P14" s="466" t="s">
        <v>801</v>
      </c>
      <c r="Q14" s="466"/>
      <c r="R14" s="466"/>
      <c r="S14" s="466"/>
      <c r="T14" s="466"/>
      <c r="U14" s="466"/>
      <c r="V14" s="466"/>
      <c r="W14" s="466"/>
      <c r="X14" s="466"/>
      <c r="Y14" s="466"/>
      <c r="Z14" s="466"/>
      <c r="AA14" s="466"/>
      <c r="AB14" s="466"/>
      <c r="AC14" s="466"/>
    </row>
    <row r="15" spans="1:29" s="155" customFormat="1" ht="6" customHeight="1" x14ac:dyDescent="0.2">
      <c r="A15" s="466"/>
      <c r="C15" s="112"/>
      <c r="D15" s="112"/>
      <c r="E15" s="112"/>
      <c r="F15" s="112"/>
      <c r="G15" s="112"/>
      <c r="H15" s="112"/>
      <c r="I15" s="112"/>
      <c r="J15" s="112"/>
      <c r="K15" s="112"/>
      <c r="L15" s="112"/>
      <c r="O15" s="466"/>
      <c r="P15" s="466"/>
      <c r="Q15" s="466"/>
      <c r="R15" s="466"/>
      <c r="S15" s="466"/>
      <c r="T15" s="466"/>
      <c r="U15" s="466"/>
      <c r="V15" s="466"/>
      <c r="W15" s="466"/>
      <c r="X15" s="466"/>
      <c r="Y15" s="466"/>
      <c r="Z15" s="466"/>
      <c r="AA15" s="466"/>
      <c r="AB15" s="466"/>
      <c r="AC15" s="466"/>
    </row>
    <row r="16" spans="1:29" s="155" customFormat="1" ht="17.25" customHeight="1" x14ac:dyDescent="0.2">
      <c r="A16" s="466"/>
      <c r="C16" s="972" t="s">
        <v>579</v>
      </c>
      <c r="D16" s="973"/>
      <c r="E16" s="973"/>
      <c r="F16" s="973"/>
      <c r="G16" s="973"/>
      <c r="H16" s="973"/>
      <c r="I16" s="973"/>
      <c r="J16" s="973"/>
      <c r="K16" s="973"/>
      <c r="L16" s="974"/>
      <c r="O16" s="466"/>
      <c r="P16" s="466"/>
      <c r="Q16" s="466"/>
      <c r="R16" s="466"/>
      <c r="S16" s="466"/>
      <c r="T16" s="466"/>
      <c r="U16" s="466"/>
      <c r="V16" s="466"/>
      <c r="W16" s="466"/>
      <c r="X16" s="466"/>
      <c r="Y16" s="466"/>
      <c r="Z16" s="466"/>
      <c r="AA16" s="466"/>
      <c r="AB16" s="466"/>
      <c r="AC16" s="466"/>
    </row>
    <row r="17" spans="1:29" s="155" customFormat="1" ht="6" customHeight="1" x14ac:dyDescent="0.2">
      <c r="A17" s="466"/>
      <c r="C17" s="112"/>
      <c r="D17" s="112"/>
      <c r="E17" s="112"/>
      <c r="F17" s="112"/>
      <c r="G17" s="112"/>
      <c r="H17" s="112"/>
      <c r="I17" s="112"/>
      <c r="J17" s="112"/>
      <c r="K17" s="112"/>
      <c r="L17" s="112"/>
      <c r="O17" s="466"/>
      <c r="P17" s="466"/>
      <c r="Q17" s="466"/>
      <c r="R17" s="466"/>
      <c r="S17" s="466"/>
      <c r="T17" s="466"/>
      <c r="U17" s="466"/>
      <c r="V17" s="466"/>
      <c r="W17" s="466"/>
      <c r="X17" s="466"/>
      <c r="Y17" s="466"/>
      <c r="Z17" s="466"/>
      <c r="AA17" s="466"/>
      <c r="AB17" s="466"/>
      <c r="AC17" s="466"/>
    </row>
    <row r="18" spans="1:29" ht="15" customHeight="1" thickBot="1" x14ac:dyDescent="0.25">
      <c r="A18" s="466"/>
      <c r="C18" s="1150" t="s">
        <v>611</v>
      </c>
      <c r="D18" s="1150"/>
      <c r="E18" s="1150"/>
      <c r="F18" s="1150"/>
      <c r="G18" s="1150"/>
      <c r="H18" s="1150"/>
      <c r="I18" s="1150"/>
      <c r="J18" s="1112"/>
      <c r="K18" s="1112"/>
      <c r="L18" s="1150"/>
      <c r="O18" s="466"/>
      <c r="P18" s="466"/>
      <c r="Q18" s="466"/>
      <c r="R18" s="466"/>
      <c r="S18" s="466"/>
      <c r="T18" s="466"/>
      <c r="U18" s="466"/>
      <c r="V18" s="466"/>
      <c r="W18" s="466"/>
      <c r="X18" s="466"/>
      <c r="Y18" s="466"/>
      <c r="Z18" s="466"/>
      <c r="AA18" s="466"/>
      <c r="AB18" s="466"/>
      <c r="AC18" s="466"/>
    </row>
    <row r="19" spans="1:29" ht="15" customHeight="1" x14ac:dyDescent="0.2">
      <c r="A19" s="466"/>
      <c r="B19" s="79"/>
      <c r="C19" s="1128" t="s">
        <v>15</v>
      </c>
      <c r="D19" s="1129"/>
      <c r="E19" s="1129"/>
      <c r="F19" s="1129"/>
      <c r="G19" s="1129"/>
      <c r="H19" s="1129"/>
      <c r="I19" s="1129"/>
      <c r="J19" s="183" t="s">
        <v>198</v>
      </c>
      <c r="K19" s="183" t="s">
        <v>199</v>
      </c>
      <c r="L19" s="242" t="s">
        <v>8</v>
      </c>
      <c r="O19" s="466"/>
      <c r="P19" s="466"/>
      <c r="Q19" s="466"/>
      <c r="R19" s="466"/>
      <c r="S19" s="466"/>
      <c r="T19" s="466"/>
      <c r="U19" s="466"/>
      <c r="V19" s="466"/>
      <c r="W19" s="466"/>
      <c r="X19" s="466"/>
      <c r="Y19" s="466"/>
      <c r="Z19" s="466"/>
      <c r="AA19" s="466"/>
      <c r="AB19" s="466"/>
      <c r="AC19" s="466"/>
    </row>
    <row r="20" spans="1:29" ht="36" customHeight="1" x14ac:dyDescent="0.2">
      <c r="A20" s="466"/>
      <c r="B20" s="79"/>
      <c r="C20" s="1147"/>
      <c r="D20" s="1148"/>
      <c r="E20" s="1148"/>
      <c r="F20" s="1148"/>
      <c r="G20" s="1148"/>
      <c r="H20" s="1148"/>
      <c r="I20" s="1149"/>
      <c r="J20" s="190"/>
      <c r="K20" s="110"/>
      <c r="L20" s="187">
        <f>J20*K20</f>
        <v>0</v>
      </c>
      <c r="M20" s="139">
        <f>IF(menu!$U$7=FALSE,0,IF(AND(menu!$U$7=TRUE,L20=0),0,IF(AND(L20&gt;0,OR(C20="",LEFT(C20,3)="Bsp")),1,IF(K20&lt;=800,0,1))))</f>
        <v>0</v>
      </c>
      <c r="O20" s="466"/>
      <c r="P20" s="466"/>
      <c r="Q20" s="466"/>
      <c r="R20" s="466"/>
      <c r="S20" s="466"/>
      <c r="T20" s="466"/>
      <c r="U20" s="466"/>
      <c r="V20" s="466"/>
      <c r="W20" s="466"/>
      <c r="X20" s="466"/>
      <c r="Y20" s="466"/>
      <c r="Z20" s="466"/>
      <c r="AA20" s="466"/>
      <c r="AB20" s="466"/>
      <c r="AC20" s="466"/>
    </row>
    <row r="21" spans="1:29" ht="36" customHeight="1" x14ac:dyDescent="0.2">
      <c r="A21" s="466"/>
      <c r="B21" s="79"/>
      <c r="C21" s="1147"/>
      <c r="D21" s="1148"/>
      <c r="E21" s="1148"/>
      <c r="F21" s="1148"/>
      <c r="G21" s="1148"/>
      <c r="H21" s="1148"/>
      <c r="I21" s="1149"/>
      <c r="J21" s="190"/>
      <c r="K21" s="110"/>
      <c r="L21" s="187">
        <f>J21*K21</f>
        <v>0</v>
      </c>
      <c r="M21" s="215">
        <f>IF(menu!$U$7=FALSE,0,IF(AND(menu!$U$7=TRUE,L21=0),0,IF(AND(L21&gt;0,OR(C21="",LEFT(C21,3)="Bsp")),1,IF(K21&lt;=800,0,1))))</f>
        <v>0</v>
      </c>
      <c r="O21" s="466"/>
      <c r="P21" s="466"/>
      <c r="Q21" s="466"/>
      <c r="R21" s="466"/>
      <c r="S21" s="466"/>
      <c r="T21" s="466"/>
      <c r="U21" s="466"/>
      <c r="V21" s="466"/>
      <c r="W21" s="466"/>
      <c r="X21" s="466"/>
      <c r="Y21" s="466"/>
      <c r="Z21" s="466"/>
      <c r="AA21" s="466"/>
      <c r="AB21" s="466"/>
      <c r="AC21" s="466"/>
    </row>
    <row r="22" spans="1:29" ht="36" customHeight="1" x14ac:dyDescent="0.2">
      <c r="A22" s="466"/>
      <c r="B22" s="79"/>
      <c r="C22" s="1147"/>
      <c r="D22" s="1148"/>
      <c r="E22" s="1148"/>
      <c r="F22" s="1148"/>
      <c r="G22" s="1148"/>
      <c r="H22" s="1148"/>
      <c r="I22" s="1149"/>
      <c r="J22" s="190"/>
      <c r="K22" s="110"/>
      <c r="L22" s="187">
        <f>J22*K22</f>
        <v>0</v>
      </c>
      <c r="M22" s="215">
        <f>IF(menu!$U$7=FALSE,0,IF(AND(menu!$U$7=TRUE,L22=0),0,IF(AND(L22&gt;0,OR(C22="",LEFT(C22,3)="Bsp")),1,IF(K22&lt;=800,0,1))))</f>
        <v>0</v>
      </c>
      <c r="O22" s="466"/>
      <c r="P22" s="466"/>
      <c r="Q22" s="466"/>
      <c r="R22" s="466"/>
      <c r="S22" s="466"/>
      <c r="T22" s="466"/>
      <c r="U22" s="466"/>
      <c r="V22" s="466"/>
      <c r="W22" s="466"/>
      <c r="X22" s="466"/>
      <c r="Y22" s="466"/>
      <c r="Z22" s="466"/>
      <c r="AA22" s="466"/>
      <c r="AB22" s="466"/>
      <c r="AC22" s="466"/>
    </row>
    <row r="23" spans="1:29" ht="36" customHeight="1" x14ac:dyDescent="0.2">
      <c r="A23" s="466"/>
      <c r="B23" s="79"/>
      <c r="C23" s="1147"/>
      <c r="D23" s="1148"/>
      <c r="E23" s="1148"/>
      <c r="F23" s="1148"/>
      <c r="G23" s="1148"/>
      <c r="H23" s="1148"/>
      <c r="I23" s="1149"/>
      <c r="J23" s="190"/>
      <c r="K23" s="110"/>
      <c r="L23" s="187">
        <f>J23*K23</f>
        <v>0</v>
      </c>
      <c r="M23" s="215">
        <f>IF(menu!$U$7=FALSE,0,IF(AND(menu!$U$7=TRUE,L23=0),0,IF(AND(L23&gt;0,OR(C23="",LEFT(C23,3)="Bsp")),1,IF(K23&lt;=800,0,1))))</f>
        <v>0</v>
      </c>
      <c r="O23" s="466"/>
      <c r="P23" s="466"/>
      <c r="Q23" s="466"/>
      <c r="R23" s="466"/>
      <c r="S23" s="466"/>
      <c r="T23" s="466"/>
      <c r="U23" s="466"/>
      <c r="V23" s="466"/>
      <c r="W23" s="466"/>
      <c r="X23" s="466"/>
      <c r="Y23" s="466"/>
      <c r="Z23" s="466"/>
      <c r="AA23" s="466"/>
      <c r="AB23" s="466"/>
      <c r="AC23" s="466"/>
    </row>
    <row r="24" spans="1:29" ht="36" customHeight="1" thickBot="1" x14ac:dyDescent="0.25">
      <c r="A24" s="466"/>
      <c r="B24" s="79"/>
      <c r="C24" s="1147"/>
      <c r="D24" s="1148"/>
      <c r="E24" s="1148"/>
      <c r="F24" s="1148"/>
      <c r="G24" s="1148"/>
      <c r="H24" s="1148"/>
      <c r="I24" s="1149"/>
      <c r="J24" s="238"/>
      <c r="K24" s="110"/>
      <c r="L24" s="187">
        <f>J24*K24</f>
        <v>0</v>
      </c>
      <c r="M24" s="215">
        <f>IF(menu!$U$7=FALSE,0,IF(AND(menu!$U$7=TRUE,L24=0),0,IF(AND(L24&gt;0,OR(C24="",LEFT(C24,3)="Bsp")),1,IF(K24&lt;=800,0,1))))</f>
        <v>0</v>
      </c>
      <c r="O24" s="466"/>
      <c r="P24" s="466"/>
      <c r="Q24" s="466"/>
      <c r="R24" s="466"/>
      <c r="S24" s="466"/>
      <c r="T24" s="466"/>
      <c r="U24" s="466"/>
      <c r="V24" s="466"/>
      <c r="W24" s="466"/>
      <c r="X24" s="466"/>
      <c r="Y24" s="466"/>
      <c r="Z24" s="466"/>
      <c r="AA24" s="466"/>
      <c r="AB24" s="466"/>
      <c r="AC24" s="466"/>
    </row>
    <row r="25" spans="1:29" ht="12.75" thickBot="1" x14ac:dyDescent="0.25">
      <c r="A25" s="466"/>
      <c r="C25" s="98"/>
      <c r="D25" s="98"/>
      <c r="E25" s="99"/>
      <c r="F25" s="99"/>
      <c r="G25" s="99"/>
      <c r="H25" s="99"/>
      <c r="I25" s="99"/>
      <c r="J25" s="184"/>
      <c r="K25" s="185" t="s">
        <v>13</v>
      </c>
      <c r="L25" s="100">
        <f>SUM(L20:L24)</f>
        <v>0</v>
      </c>
      <c r="O25" s="466"/>
      <c r="P25" s="466"/>
      <c r="Q25" s="466"/>
      <c r="R25" s="466"/>
      <c r="S25" s="466"/>
      <c r="T25" s="466"/>
      <c r="U25" s="466"/>
      <c r="V25" s="466"/>
      <c r="W25" s="466"/>
      <c r="X25" s="466"/>
      <c r="Y25" s="466"/>
      <c r="Z25" s="466"/>
      <c r="AA25" s="466"/>
      <c r="AB25" s="466"/>
      <c r="AC25" s="466"/>
    </row>
    <row r="26" spans="1:29" ht="6" customHeight="1" x14ac:dyDescent="0.2">
      <c r="A26" s="466"/>
      <c r="C26" s="81"/>
      <c r="D26" s="81"/>
      <c r="E26" s="151"/>
      <c r="F26" s="151"/>
      <c r="G26" s="151"/>
      <c r="H26" s="151"/>
      <c r="I26" s="151"/>
      <c r="J26" s="151"/>
      <c r="K26" s="106"/>
      <c r="L26" s="152"/>
      <c r="O26" s="466"/>
      <c r="P26" s="466"/>
      <c r="Q26" s="466"/>
      <c r="R26" s="466"/>
      <c r="S26" s="466"/>
      <c r="T26" s="466"/>
      <c r="U26" s="466"/>
      <c r="V26" s="466"/>
      <c r="W26" s="466"/>
      <c r="X26" s="466"/>
      <c r="Y26" s="466"/>
      <c r="Z26" s="466"/>
      <c r="AA26" s="466"/>
      <c r="AB26" s="466"/>
      <c r="AC26" s="466"/>
    </row>
    <row r="27" spans="1:29" ht="29.25" customHeight="1" x14ac:dyDescent="0.2">
      <c r="A27" s="466"/>
      <c r="C27" s="972" t="s">
        <v>140</v>
      </c>
      <c r="D27" s="1155"/>
      <c r="E27" s="1155"/>
      <c r="F27" s="1155"/>
      <c r="G27" s="1155"/>
      <c r="H27" s="1155"/>
      <c r="I27" s="1155"/>
      <c r="J27" s="1155"/>
      <c r="K27" s="1155"/>
      <c r="L27" s="1156"/>
      <c r="O27" s="466"/>
      <c r="P27" s="466"/>
      <c r="Q27" s="466"/>
      <c r="R27" s="466"/>
      <c r="S27" s="466"/>
      <c r="T27" s="466"/>
      <c r="U27" s="466"/>
      <c r="V27" s="466"/>
      <c r="W27" s="466"/>
      <c r="X27" s="466"/>
      <c r="Y27" s="466"/>
      <c r="Z27" s="466"/>
      <c r="AA27" s="466"/>
      <c r="AB27" s="466"/>
      <c r="AC27" s="466"/>
    </row>
    <row r="28" spans="1:29" ht="6" customHeight="1" x14ac:dyDescent="0.2">
      <c r="A28" s="466"/>
      <c r="O28" s="466"/>
      <c r="P28" s="466"/>
      <c r="Q28" s="466"/>
      <c r="R28" s="466"/>
      <c r="S28" s="466"/>
      <c r="T28" s="466"/>
      <c r="U28" s="466"/>
      <c r="V28" s="466"/>
      <c r="W28" s="466"/>
      <c r="X28" s="466"/>
      <c r="Y28" s="466"/>
      <c r="Z28" s="466"/>
      <c r="AA28" s="466"/>
      <c r="AB28" s="466"/>
      <c r="AC28" s="466"/>
    </row>
    <row r="29" spans="1:29" ht="15" customHeight="1" thickBot="1" x14ac:dyDescent="0.25">
      <c r="A29" s="466"/>
      <c r="C29" s="1153" t="s">
        <v>174</v>
      </c>
      <c r="D29" s="1153"/>
      <c r="E29" s="1150"/>
      <c r="F29" s="1150"/>
      <c r="G29" s="1150"/>
      <c r="H29" s="1150"/>
      <c r="I29" s="1150"/>
      <c r="J29" s="1150"/>
      <c r="K29" s="1150"/>
      <c r="L29" s="1150"/>
      <c r="O29" s="465"/>
      <c r="P29" s="465"/>
      <c r="Q29" s="465"/>
      <c r="R29" s="466"/>
      <c r="S29" s="466"/>
      <c r="T29" s="466"/>
      <c r="U29" s="466"/>
      <c r="V29" s="466"/>
      <c r="W29" s="466"/>
      <c r="X29" s="466"/>
      <c r="Y29" s="466"/>
      <c r="Z29" s="466"/>
      <c r="AA29" s="466"/>
      <c r="AB29" s="466"/>
      <c r="AC29" s="466"/>
    </row>
    <row r="30" spans="1:29" ht="15" customHeight="1" x14ac:dyDescent="0.2">
      <c r="A30" s="466"/>
      <c r="B30" s="79"/>
      <c r="C30" s="769" t="s">
        <v>15</v>
      </c>
      <c r="D30" s="770"/>
      <c r="E30" s="770"/>
      <c r="F30" s="770"/>
      <c r="G30" s="770"/>
      <c r="H30" s="770"/>
      <c r="I30" s="1152"/>
      <c r="J30" s="186" t="s">
        <v>198</v>
      </c>
      <c r="K30" s="186" t="s">
        <v>71</v>
      </c>
      <c r="L30" s="160" t="s">
        <v>8</v>
      </c>
      <c r="M30" s="102"/>
      <c r="N30" s="102"/>
      <c r="O30" s="478"/>
      <c r="P30" s="478"/>
      <c r="Q30" s="465"/>
      <c r="R30" s="466"/>
      <c r="S30" s="466"/>
      <c r="T30" s="466"/>
      <c r="U30" s="466"/>
      <c r="V30" s="466"/>
      <c r="W30" s="466"/>
      <c r="X30" s="466"/>
      <c r="Y30" s="466"/>
      <c r="Z30" s="466"/>
      <c r="AA30" s="466"/>
      <c r="AB30" s="466"/>
      <c r="AC30" s="466"/>
    </row>
    <row r="31" spans="1:29" ht="36" customHeight="1" x14ac:dyDescent="0.2">
      <c r="A31" s="466"/>
      <c r="B31" s="79"/>
      <c r="C31" s="1147"/>
      <c r="D31" s="1148"/>
      <c r="E31" s="1148"/>
      <c r="F31" s="1148"/>
      <c r="G31" s="1148"/>
      <c r="H31" s="1148"/>
      <c r="I31" s="1149"/>
      <c r="J31" s="190"/>
      <c r="K31" s="110"/>
      <c r="L31" s="213">
        <f t="shared" ref="L31:L37" si="0">J31*K31</f>
        <v>0</v>
      </c>
      <c r="M31" s="139">
        <f>IF(menu!$U$7=FALSE,0,IF(AND(menu!$U$7=TRUE,L31=0),0,IF(AND(L31&gt;0,OR(C31="",LEFT(C31,3)="Bsp")),1,0)))</f>
        <v>0</v>
      </c>
      <c r="N31" s="86"/>
      <c r="O31" s="465"/>
      <c r="P31" s="465"/>
      <c r="Q31" s="465"/>
      <c r="R31" s="466"/>
      <c r="S31" s="466"/>
      <c r="T31" s="466"/>
      <c r="U31" s="466"/>
      <c r="V31" s="466"/>
      <c r="W31" s="466"/>
      <c r="X31" s="466"/>
      <c r="Y31" s="466"/>
      <c r="Z31" s="466"/>
      <c r="AA31" s="466"/>
      <c r="AB31" s="466"/>
      <c r="AC31" s="466"/>
    </row>
    <row r="32" spans="1:29" ht="36" customHeight="1" x14ac:dyDescent="0.2">
      <c r="A32" s="466"/>
      <c r="B32" s="79"/>
      <c r="C32" s="1147"/>
      <c r="D32" s="1148"/>
      <c r="E32" s="1148"/>
      <c r="F32" s="1148"/>
      <c r="G32" s="1148"/>
      <c r="H32" s="1148"/>
      <c r="I32" s="1149"/>
      <c r="J32" s="190"/>
      <c r="K32" s="110"/>
      <c r="L32" s="213">
        <f t="shared" si="0"/>
        <v>0</v>
      </c>
      <c r="M32" s="246">
        <f>IF(menu!$U$7=FALSE,0,IF(AND(menu!$U$7=TRUE,L32=0),0,IF(AND(L32&gt;0,OR(C32="",LEFT(C32,3)="Bsp")),1,0)))</f>
        <v>0</v>
      </c>
      <c r="N32" s="86"/>
      <c r="O32" s="466"/>
      <c r="P32" s="466"/>
      <c r="Q32" s="466"/>
      <c r="R32" s="466"/>
      <c r="S32" s="466"/>
      <c r="T32" s="466"/>
      <c r="U32" s="466"/>
      <c r="V32" s="466"/>
      <c r="W32" s="466"/>
      <c r="X32" s="466"/>
      <c r="Y32" s="466"/>
      <c r="Z32" s="466"/>
      <c r="AA32" s="466"/>
      <c r="AB32" s="466"/>
      <c r="AC32" s="466"/>
    </row>
    <row r="33" spans="1:29" ht="36" customHeight="1" x14ac:dyDescent="0.2">
      <c r="A33" s="466"/>
      <c r="B33" s="79"/>
      <c r="C33" s="1147"/>
      <c r="D33" s="1148"/>
      <c r="E33" s="1148"/>
      <c r="F33" s="1148"/>
      <c r="G33" s="1148"/>
      <c r="H33" s="1148"/>
      <c r="I33" s="1149"/>
      <c r="J33" s="190"/>
      <c r="K33" s="110"/>
      <c r="L33" s="213">
        <f t="shared" si="0"/>
        <v>0</v>
      </c>
      <c r="M33" s="246">
        <f>IF(menu!$U$7=FALSE,0,IF(AND(menu!$U$7=TRUE,L33=0),0,IF(AND(L33&gt;0,OR(C33="",LEFT(C33,3)="Bsp")),1,0)))</f>
        <v>0</v>
      </c>
      <c r="N33" s="86"/>
      <c r="O33" s="466"/>
      <c r="P33" s="466"/>
      <c r="Q33" s="466"/>
      <c r="R33" s="466"/>
      <c r="S33" s="466"/>
      <c r="T33" s="466"/>
      <c r="U33" s="466"/>
      <c r="V33" s="466"/>
      <c r="W33" s="466"/>
      <c r="X33" s="466"/>
      <c r="Y33" s="466"/>
      <c r="Z33" s="466"/>
      <c r="AA33" s="466"/>
      <c r="AB33" s="466"/>
      <c r="AC33" s="466"/>
    </row>
    <row r="34" spans="1:29" ht="36" customHeight="1" x14ac:dyDescent="0.2">
      <c r="A34" s="466"/>
      <c r="B34" s="79"/>
      <c r="C34" s="1147"/>
      <c r="D34" s="1148"/>
      <c r="E34" s="1148"/>
      <c r="F34" s="1148"/>
      <c r="G34" s="1148"/>
      <c r="H34" s="1148"/>
      <c r="I34" s="1149"/>
      <c r="J34" s="190"/>
      <c r="K34" s="110"/>
      <c r="L34" s="213">
        <f t="shared" si="0"/>
        <v>0</v>
      </c>
      <c r="M34" s="246">
        <f>IF(menu!$U$7=FALSE,0,IF(AND(menu!$U$7=TRUE,L34=0),0,IF(AND(L34&gt;0,OR(C34="",LEFT(C34,3)="Bsp")),1,0)))</f>
        <v>0</v>
      </c>
      <c r="N34" s="86"/>
      <c r="O34" s="466"/>
      <c r="P34" s="466"/>
      <c r="Q34" s="466"/>
      <c r="R34" s="466"/>
      <c r="S34" s="466"/>
      <c r="T34" s="466"/>
      <c r="U34" s="466"/>
      <c r="V34" s="466"/>
      <c r="W34" s="466"/>
      <c r="X34" s="466"/>
      <c r="Y34" s="466"/>
      <c r="Z34" s="466"/>
      <c r="AA34" s="466"/>
      <c r="AB34" s="466"/>
      <c r="AC34" s="466"/>
    </row>
    <row r="35" spans="1:29" ht="36" customHeight="1" x14ac:dyDescent="0.2">
      <c r="A35" s="466"/>
      <c r="B35" s="79"/>
      <c r="C35" s="1147"/>
      <c r="D35" s="1148"/>
      <c r="E35" s="1148"/>
      <c r="F35" s="1148"/>
      <c r="G35" s="1148"/>
      <c r="H35" s="1148"/>
      <c r="I35" s="1149"/>
      <c r="J35" s="190"/>
      <c r="K35" s="110"/>
      <c r="L35" s="213">
        <f t="shared" si="0"/>
        <v>0</v>
      </c>
      <c r="M35" s="241">
        <f>IF(menu!$U$7=FALSE,0,IF(AND(menu!$U$7=TRUE,L35=0),0,IF(AND(L35&gt;0,OR(C35="",LEFT(C35,3)="Bsp")),1,0)))</f>
        <v>0</v>
      </c>
      <c r="N35" s="86"/>
      <c r="O35" s="465"/>
      <c r="P35" s="465"/>
      <c r="Q35" s="465"/>
      <c r="R35" s="466"/>
      <c r="S35" s="466"/>
      <c r="T35" s="466"/>
      <c r="U35" s="466"/>
      <c r="V35" s="466"/>
      <c r="W35" s="466"/>
      <c r="X35" s="466"/>
      <c r="Y35" s="466"/>
      <c r="Z35" s="466"/>
      <c r="AA35" s="466"/>
      <c r="AB35" s="466"/>
      <c r="AC35" s="466"/>
    </row>
    <row r="36" spans="1:29" ht="36" customHeight="1" x14ac:dyDescent="0.2">
      <c r="A36" s="466"/>
      <c r="B36" s="79"/>
      <c r="C36" s="1147"/>
      <c r="D36" s="1148"/>
      <c r="E36" s="1148"/>
      <c r="F36" s="1148"/>
      <c r="G36" s="1148"/>
      <c r="H36" s="1148"/>
      <c r="I36" s="1149"/>
      <c r="J36" s="190"/>
      <c r="K36" s="110"/>
      <c r="L36" s="213">
        <f t="shared" si="0"/>
        <v>0</v>
      </c>
      <c r="M36" s="291">
        <f>IF(menu!$U$7=FALSE,0,IF(AND(menu!$U$7=TRUE,L36=0),0,IF(AND(L36&gt;0,OR(C36="",LEFT(C36,3)="Bsp")),1,0)))</f>
        <v>0</v>
      </c>
      <c r="N36" s="86"/>
      <c r="O36" s="465"/>
      <c r="P36" s="465"/>
      <c r="Q36" s="465"/>
      <c r="R36" s="466"/>
      <c r="S36" s="466"/>
      <c r="T36" s="466"/>
      <c r="U36" s="466"/>
      <c r="V36" s="466"/>
      <c r="W36" s="466"/>
      <c r="X36" s="466"/>
      <c r="Y36" s="466"/>
      <c r="Z36" s="466"/>
      <c r="AA36" s="466"/>
      <c r="AB36" s="466"/>
      <c r="AC36" s="466"/>
    </row>
    <row r="37" spans="1:29" ht="36" customHeight="1" thickBot="1" x14ac:dyDescent="0.25">
      <c r="A37" s="466"/>
      <c r="B37" s="79"/>
      <c r="C37" s="1157"/>
      <c r="D37" s="1158"/>
      <c r="E37" s="1158"/>
      <c r="F37" s="1158"/>
      <c r="G37" s="1158"/>
      <c r="H37" s="1158"/>
      <c r="I37" s="1159"/>
      <c r="J37" s="190"/>
      <c r="K37" s="110"/>
      <c r="L37" s="213">
        <f t="shared" si="0"/>
        <v>0</v>
      </c>
      <c r="M37" s="241">
        <f>IF(menu!$U$7=FALSE,0,IF(AND(menu!$U$7=TRUE,L37=0),0,IF(AND(L37&gt;0,OR(C37="",LEFT(C37,3)="Bsp")),1,0)))</f>
        <v>0</v>
      </c>
      <c r="N37" s="86"/>
      <c r="O37" s="466"/>
      <c r="P37" s="1151"/>
      <c r="Q37" s="1151"/>
      <c r="R37" s="1151"/>
      <c r="S37" s="1151"/>
      <c r="T37" s="1151"/>
      <c r="U37" s="1151"/>
      <c r="V37" s="1151"/>
      <c r="W37" s="1151"/>
      <c r="X37" s="1151"/>
      <c r="Y37" s="1151"/>
      <c r="Z37" s="1151"/>
      <c r="AA37" s="1151"/>
      <c r="AB37" s="466"/>
      <c r="AC37" s="466"/>
    </row>
    <row r="38" spans="1:29" ht="12.75" thickBot="1" x14ac:dyDescent="0.25">
      <c r="A38" s="466"/>
      <c r="C38" s="103"/>
      <c r="D38" s="103"/>
      <c r="E38" s="1154"/>
      <c r="F38" s="1154"/>
      <c r="G38" s="1154"/>
      <c r="H38" s="159"/>
      <c r="I38" s="159"/>
      <c r="J38" s="104"/>
      <c r="K38" s="161" t="s">
        <v>13</v>
      </c>
      <c r="L38" s="101">
        <f>SUM(L31:L37)</f>
        <v>0</v>
      </c>
      <c r="M38" s="81"/>
      <c r="N38" s="81"/>
      <c r="O38" s="466"/>
      <c r="P38" s="466"/>
      <c r="Q38" s="466"/>
      <c r="R38" s="466"/>
      <c r="S38" s="466"/>
      <c r="T38" s="466"/>
      <c r="U38" s="466"/>
      <c r="V38" s="466"/>
      <c r="W38" s="466"/>
      <c r="X38" s="466"/>
      <c r="Y38" s="466"/>
      <c r="Z38" s="466"/>
      <c r="AA38" s="466"/>
      <c r="AB38" s="466"/>
      <c r="AC38" s="466"/>
    </row>
    <row r="39" spans="1:29" ht="6" customHeight="1" x14ac:dyDescent="0.2">
      <c r="A39" s="466"/>
      <c r="C39" s="81"/>
      <c r="D39" s="81"/>
      <c r="E39" s="86"/>
      <c r="F39" s="86"/>
      <c r="G39" s="86"/>
      <c r="H39" s="86"/>
      <c r="I39" s="86"/>
      <c r="J39" s="86"/>
      <c r="K39" s="106"/>
      <c r="L39" s="107"/>
      <c r="M39" s="81"/>
      <c r="N39" s="81"/>
      <c r="O39" s="466"/>
      <c r="P39" s="466"/>
      <c r="Q39" s="466"/>
      <c r="R39" s="466"/>
      <c r="S39" s="466"/>
      <c r="T39" s="466"/>
      <c r="U39" s="466"/>
      <c r="V39" s="466"/>
      <c r="W39" s="466"/>
      <c r="X39" s="466"/>
      <c r="Y39" s="466"/>
      <c r="Z39" s="466"/>
      <c r="AA39" s="466"/>
      <c r="AB39" s="466"/>
      <c r="AC39" s="466"/>
    </row>
    <row r="40" spans="1:29" ht="15" customHeight="1" x14ac:dyDescent="0.2">
      <c r="A40" s="466"/>
      <c r="C40" s="972" t="s">
        <v>805</v>
      </c>
      <c r="D40" s="973"/>
      <c r="E40" s="973"/>
      <c r="F40" s="973"/>
      <c r="G40" s="973"/>
      <c r="H40" s="973"/>
      <c r="I40" s="973"/>
      <c r="J40" s="973"/>
      <c r="K40" s="973"/>
      <c r="L40" s="974"/>
      <c r="O40" s="466"/>
      <c r="P40" s="466"/>
      <c r="Q40" s="466"/>
      <c r="R40" s="466"/>
      <c r="S40" s="466"/>
      <c r="T40" s="466"/>
      <c r="U40" s="466"/>
      <c r="V40" s="466"/>
      <c r="W40" s="466"/>
      <c r="X40" s="466"/>
      <c r="Y40" s="466"/>
      <c r="Z40" s="466"/>
      <c r="AA40" s="466"/>
      <c r="AB40" s="466"/>
      <c r="AC40" s="466"/>
    </row>
    <row r="41" spans="1:29" ht="6" customHeight="1" x14ac:dyDescent="0.2">
      <c r="A41" s="466"/>
      <c r="C41" s="95"/>
      <c r="D41" s="95"/>
      <c r="E41" s="95"/>
      <c r="F41" s="95"/>
      <c r="G41" s="95"/>
      <c r="H41" s="95"/>
      <c r="I41" s="95"/>
      <c r="J41" s="95"/>
      <c r="K41" s="95"/>
      <c r="L41" s="107"/>
      <c r="M41" s="143"/>
      <c r="O41" s="466"/>
      <c r="P41" s="466"/>
      <c r="Q41" s="466"/>
      <c r="R41" s="466"/>
      <c r="S41" s="466"/>
      <c r="T41" s="466"/>
      <c r="U41" s="466"/>
      <c r="V41" s="466"/>
      <c r="W41" s="466"/>
      <c r="X41" s="466"/>
      <c r="Y41" s="466"/>
      <c r="Z41" s="466"/>
      <c r="AA41" s="466"/>
      <c r="AB41" s="466"/>
      <c r="AC41" s="466"/>
    </row>
    <row r="42" spans="1:29" ht="12.75" customHeight="1" x14ac:dyDescent="0.2">
      <c r="A42" s="466"/>
      <c r="C42" s="1103" t="s">
        <v>169</v>
      </c>
      <c r="D42" s="1103"/>
      <c r="E42" s="1103"/>
      <c r="F42" s="1103"/>
      <c r="G42" s="1103"/>
      <c r="H42" s="1103"/>
      <c r="I42" s="1103"/>
      <c r="J42" s="1103"/>
      <c r="K42" s="1103"/>
      <c r="L42" s="1103"/>
      <c r="M42" s="1103"/>
      <c r="N42" s="179"/>
      <c r="O42" s="466"/>
      <c r="P42" s="466"/>
      <c r="Q42" s="466"/>
      <c r="R42" s="466"/>
      <c r="S42" s="466"/>
      <c r="T42" s="466"/>
      <c r="U42" s="466"/>
      <c r="V42" s="466"/>
      <c r="W42" s="466"/>
      <c r="X42" s="466"/>
      <c r="Y42" s="466"/>
      <c r="Z42" s="466"/>
      <c r="AA42" s="466"/>
      <c r="AB42" s="466"/>
      <c r="AC42" s="466"/>
    </row>
    <row r="43" spans="1:29" ht="21" customHeight="1" x14ac:dyDescent="0.2">
      <c r="A43" s="466"/>
      <c r="C43" s="1104" t="str">
        <f ca="1">Basisdaten!C38</f>
        <v>Vorhabenbeschreibung -  - Vers. 09/2023</v>
      </c>
      <c r="D43" s="1105"/>
      <c r="E43" s="1105"/>
      <c r="F43" s="1105"/>
      <c r="G43" s="1105"/>
      <c r="H43" s="1105"/>
      <c r="I43" s="1105"/>
      <c r="J43" s="1105"/>
      <c r="K43" s="1105"/>
      <c r="L43" s="1105"/>
      <c r="O43" s="466"/>
      <c r="P43" s="466"/>
      <c r="Q43" s="466"/>
      <c r="R43" s="466"/>
      <c r="S43" s="466"/>
      <c r="T43" s="466"/>
      <c r="U43" s="466"/>
      <c r="V43" s="466"/>
      <c r="W43" s="466"/>
      <c r="X43" s="466"/>
      <c r="Y43" s="466"/>
      <c r="Z43" s="466"/>
      <c r="AA43" s="466"/>
      <c r="AB43" s="466"/>
      <c r="AC43" s="466"/>
    </row>
    <row r="44" spans="1:29" x14ac:dyDescent="0.2">
      <c r="A44" s="466"/>
      <c r="O44" s="466"/>
      <c r="P44" s="466"/>
      <c r="Q44" s="466"/>
      <c r="R44" s="466"/>
      <c r="S44" s="466"/>
      <c r="T44" s="466"/>
      <c r="U44" s="466"/>
      <c r="V44" s="466"/>
      <c r="W44" s="466"/>
      <c r="X44" s="466"/>
      <c r="Y44" s="466"/>
      <c r="Z44" s="466"/>
      <c r="AA44" s="466"/>
      <c r="AB44" s="466"/>
      <c r="AC44" s="466"/>
    </row>
    <row r="45" spans="1:29" x14ac:dyDescent="0.2">
      <c r="A45" s="466"/>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row>
    <row r="46" spans="1:29" x14ac:dyDescent="0.2">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row>
    <row r="47" spans="1:29" x14ac:dyDescent="0.2">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row>
    <row r="48" spans="1:29" x14ac:dyDescent="0.2">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row>
    <row r="49" spans="1:29" x14ac:dyDescent="0.2">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row>
    <row r="50" spans="1:29" x14ac:dyDescent="0.2">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row>
    <row r="51" spans="1:29" x14ac:dyDescent="0.2">
      <c r="A51" s="466"/>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row>
    <row r="52" spans="1:29" x14ac:dyDescent="0.2">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row>
    <row r="53" spans="1:29" x14ac:dyDescent="0.2">
      <c r="A53" s="466"/>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row>
    <row r="54" spans="1:29" x14ac:dyDescent="0.2">
      <c r="A54" s="466"/>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row>
    <row r="55" spans="1:29" x14ac:dyDescent="0.2">
      <c r="A55" s="466"/>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row>
    <row r="56" spans="1:29" x14ac:dyDescent="0.2">
      <c r="A56" s="466"/>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row>
    <row r="57" spans="1:29" x14ac:dyDescent="0.2">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row>
    <row r="58" spans="1:29" x14ac:dyDescent="0.2">
      <c r="A58" s="466"/>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row>
    <row r="59" spans="1:29" x14ac:dyDescent="0.2">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row>
    <row r="60" spans="1:29" x14ac:dyDescent="0.2">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row>
    <row r="61" spans="1:29" x14ac:dyDescent="0.2">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row>
    <row r="62" spans="1:29" x14ac:dyDescent="0.2">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row>
    <row r="63" spans="1:29" x14ac:dyDescent="0.2">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row>
    <row r="64" spans="1:29" x14ac:dyDescent="0.2">
      <c r="A64" s="466"/>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row>
    <row r="65" spans="1:29" x14ac:dyDescent="0.2">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row>
    <row r="66" spans="1:29" x14ac:dyDescent="0.2">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row>
    <row r="67" spans="1:29" x14ac:dyDescent="0.2">
      <c r="A67" s="466"/>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row>
    <row r="68" spans="1:29" x14ac:dyDescent="0.2">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row>
    <row r="69" spans="1:29" x14ac:dyDescent="0.2">
      <c r="A69" s="466"/>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row>
    <row r="70" spans="1:29" x14ac:dyDescent="0.2">
      <c r="A70" s="46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row>
    <row r="71" spans="1:29" x14ac:dyDescent="0.2">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row>
    <row r="72" spans="1:29" x14ac:dyDescent="0.2">
      <c r="A72" s="466"/>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row>
    <row r="73" spans="1:29" x14ac:dyDescent="0.2">
      <c r="A73" s="466"/>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row>
    <row r="74" spans="1:29" x14ac:dyDescent="0.2">
      <c r="A74" s="466"/>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row>
    <row r="75" spans="1:29" x14ac:dyDescent="0.2">
      <c r="A75" s="466"/>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row>
    <row r="76" spans="1:29" x14ac:dyDescent="0.2">
      <c r="A76" s="466"/>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row>
    <row r="77" spans="1:29" x14ac:dyDescent="0.2">
      <c r="A77" s="466"/>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row>
    <row r="78" spans="1:29" x14ac:dyDescent="0.2">
      <c r="A78" s="466"/>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row>
    <row r="79" spans="1:29" x14ac:dyDescent="0.2">
      <c r="A79" s="466"/>
      <c r="B79" s="466"/>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row>
    <row r="80" spans="1:29" x14ac:dyDescent="0.2">
      <c r="A80" s="466"/>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row>
    <row r="81" spans="1:29" x14ac:dyDescent="0.2">
      <c r="A81" s="466"/>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row>
    <row r="82" spans="1:29" x14ac:dyDescent="0.2">
      <c r="A82" s="466"/>
      <c r="B82" s="46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t="s">
        <v>203</v>
      </c>
    </row>
  </sheetData>
  <sheetProtection selectLockedCells="1"/>
  <customSheetViews>
    <customSheetView guid="{68ABA936-E0C3-4F62-AA1D-4FD1F5462098}" showPageBreaks="1" showGridLines="0" showRowCol="0" fitToPage="1" printArea="1" view="pageBreakPreview">
      <selection activeCell="C14" sqref="C14:I14"/>
      <pageMargins left="0.39370078740157483" right="0.39370078740157483" top="0.39370078740157483" bottom="0.39370078740157483" header="0" footer="0"/>
      <printOptions horizontalCentered="1"/>
      <pageSetup paperSize="9" scale="71" orientation="portrait" r:id="rId1"/>
    </customSheetView>
  </customSheetViews>
  <mergeCells count="29">
    <mergeCell ref="P37:AA37"/>
    <mergeCell ref="C30:I30"/>
    <mergeCell ref="C13:L13"/>
    <mergeCell ref="C29:L29"/>
    <mergeCell ref="E38:G38"/>
    <mergeCell ref="C27:L27"/>
    <mergeCell ref="C23:I23"/>
    <mergeCell ref="C24:I24"/>
    <mergeCell ref="C31:I31"/>
    <mergeCell ref="C37:I37"/>
    <mergeCell ref="C35:I35"/>
    <mergeCell ref="C32:I32"/>
    <mergeCell ref="C33:I33"/>
    <mergeCell ref="C34:I34"/>
    <mergeCell ref="C14:L14"/>
    <mergeCell ref="C43:L43"/>
    <mergeCell ref="C42:M42"/>
    <mergeCell ref="C36:I36"/>
    <mergeCell ref="C3:G4"/>
    <mergeCell ref="C18:L18"/>
    <mergeCell ref="C19:I19"/>
    <mergeCell ref="C20:I20"/>
    <mergeCell ref="C22:I22"/>
    <mergeCell ref="C21:I21"/>
    <mergeCell ref="C12:L12"/>
    <mergeCell ref="C10:L10"/>
    <mergeCell ref="C9:L9"/>
    <mergeCell ref="C16:L16"/>
    <mergeCell ref="C40:L40"/>
  </mergeCells>
  <conditionalFormatting sqref="C33">
    <cfRule type="expression" dxfId="384" priority="323">
      <formula>AND(L33&gt;0,C33=0)</formula>
    </cfRule>
  </conditionalFormatting>
  <conditionalFormatting sqref="C33">
    <cfRule type="expression" dxfId="383" priority="322">
      <formula>AND(C33&gt;0,E33&gt;0,L33&gt;0)</formula>
    </cfRule>
  </conditionalFormatting>
  <conditionalFormatting sqref="C37">
    <cfRule type="expression" dxfId="382" priority="319">
      <formula>AND(L37&gt;0,C37=0)</formula>
    </cfRule>
  </conditionalFormatting>
  <conditionalFormatting sqref="C37">
    <cfRule type="expression" dxfId="381" priority="318">
      <formula>AND(C37&gt;0,E37&gt;0,L37&gt;0)</formula>
    </cfRule>
  </conditionalFormatting>
  <conditionalFormatting sqref="C20:C24">
    <cfRule type="expression" dxfId="380" priority="267">
      <formula>LEFT(C20,3)="Bsp"</formula>
    </cfRule>
    <cfRule type="expression" dxfId="379" priority="269">
      <formula>AND(L20&gt;0,C20="")</formula>
    </cfRule>
  </conditionalFormatting>
  <conditionalFormatting sqref="C35:C36 C20:I24">
    <cfRule type="expression" dxfId="378" priority="268">
      <formula>AND(C20&lt;&gt;"",L20&lt;&gt;0,LEFT(C20,3)&lt;&gt;"Bsp")</formula>
    </cfRule>
  </conditionalFormatting>
  <conditionalFormatting sqref="L24">
    <cfRule type="expression" dxfId="377" priority="225">
      <formula>L24&gt;800</formula>
    </cfRule>
    <cfRule type="expression" dxfId="376" priority="234">
      <formula>AND(C24&lt;&gt;"",L24&lt;&gt;0,LEFT(C24,3)&lt;&gt;"Bsp")</formula>
    </cfRule>
  </conditionalFormatting>
  <conditionalFormatting sqref="K35:K37 K20:K24">
    <cfRule type="expression" dxfId="375" priority="1195">
      <formula>LEFT(K20,3)="Bsp"</formula>
    </cfRule>
    <cfRule type="expression" dxfId="374" priority="1196">
      <formula>AND(U20&gt;0,K20="")</formula>
    </cfRule>
  </conditionalFormatting>
  <conditionalFormatting sqref="L23">
    <cfRule type="expression" dxfId="373" priority="223">
      <formula>L23&gt;410</formula>
    </cfRule>
    <cfRule type="expression" dxfId="372" priority="224">
      <formula>AND(C23&lt;&gt;"",L23&lt;&gt;0,LEFT(C23,3)&lt;&gt;"Bsp")</formula>
    </cfRule>
  </conditionalFormatting>
  <conditionalFormatting sqref="L22">
    <cfRule type="expression" dxfId="371" priority="221">
      <formula>L22&gt;800</formula>
    </cfRule>
    <cfRule type="expression" dxfId="370" priority="222">
      <formula>AND(C22&lt;&gt;"",L22&lt;&gt;0,LEFT(C22,3)&lt;&gt;"Bsp")</formula>
    </cfRule>
  </conditionalFormatting>
  <conditionalFormatting sqref="L20:L24">
    <cfRule type="expression" dxfId="369" priority="219">
      <formula>K20&gt;800</formula>
    </cfRule>
    <cfRule type="expression" dxfId="368" priority="220">
      <formula>AND(C20&lt;&gt;"",L20&lt;&gt;0,LEFT(C20,3)&lt;&gt;"Bsp")</formula>
    </cfRule>
  </conditionalFormatting>
  <conditionalFormatting sqref="C35:C36 C31:C32">
    <cfRule type="expression" dxfId="367" priority="189">
      <formula>LEFT(C31,3)="Bsp"</formula>
    </cfRule>
  </conditionalFormatting>
  <conditionalFormatting sqref="C33">
    <cfRule type="expression" dxfId="366" priority="179">
      <formula>LEFT(C33,3)="Bsp"</formula>
    </cfRule>
    <cfRule type="expression" dxfId="365" priority="181">
      <formula>AND(L33&gt;0,C33="")</formula>
    </cfRule>
  </conditionalFormatting>
  <conditionalFormatting sqref="C33">
    <cfRule type="expression" dxfId="364" priority="180">
      <formula>AND(C33&lt;&gt;"",L33&lt;&gt;0,LEFT(C33,3)&lt;&gt;"Bsp")</formula>
    </cfRule>
  </conditionalFormatting>
  <conditionalFormatting sqref="C35:C36 C31:C32">
    <cfRule type="expression" dxfId="363" priority="174">
      <formula>AND(L31&gt;0,C31="")</formula>
    </cfRule>
    <cfRule type="expression" dxfId="362" priority="1323">
      <formula>LEFT(C31,3)="Bsp"</formula>
    </cfRule>
  </conditionalFormatting>
  <conditionalFormatting sqref="C31:C32">
    <cfRule type="expression" dxfId="361" priority="173">
      <formula>AND(C31&lt;&gt;"",L31&lt;&gt;0,LEFT(C31,3)&lt;&gt;"Bsp")</formula>
    </cfRule>
  </conditionalFormatting>
  <conditionalFormatting sqref="J31 J33 J35:K37">
    <cfRule type="expression" dxfId="360" priority="177">
      <formula>J31&lt;&gt;""</formula>
    </cfRule>
  </conditionalFormatting>
  <conditionalFormatting sqref="C37">
    <cfRule type="expression" dxfId="359" priority="164">
      <formula>AND(L37&gt;0,C37=0)</formula>
    </cfRule>
  </conditionalFormatting>
  <conditionalFormatting sqref="C37">
    <cfRule type="expression" dxfId="358" priority="163">
      <formula>AND(C37&gt;0,E37&gt;0,L37&gt;0)</formula>
    </cfRule>
  </conditionalFormatting>
  <conditionalFormatting sqref="C37">
    <cfRule type="expression" dxfId="357" priority="157">
      <formula>LEFT(C37,3)="Bsp"</formula>
    </cfRule>
    <cfRule type="expression" dxfId="356" priority="159">
      <formula>AND(L37&gt;0,C37="")</formula>
    </cfRule>
  </conditionalFormatting>
  <conditionalFormatting sqref="C37">
    <cfRule type="expression" dxfId="355" priority="158">
      <formula>AND(C37&lt;&gt;"",L37&lt;&gt;0,LEFT(C37,3)&lt;&gt;"Bsp")</formula>
    </cfRule>
  </conditionalFormatting>
  <conditionalFormatting sqref="J20:J24 J33 J35:J37">
    <cfRule type="expression" dxfId="354" priority="147">
      <formula>AND(C20&lt;&gt;"",L20&lt;&gt;0,LEFT(C20,3)&lt;&gt;"Bsp",J20&gt;0)</formula>
    </cfRule>
  </conditionalFormatting>
  <conditionalFormatting sqref="K35:K37 K20:K24">
    <cfRule type="expression" dxfId="353" priority="146">
      <formula>AND(C20&lt;&gt;"",L20&lt;&gt;0,LEFT(C20,3)&lt;&gt;"Bsp",K20&gt;0)</formula>
    </cfRule>
  </conditionalFormatting>
  <conditionalFormatting sqref="K31">
    <cfRule type="expression" dxfId="352" priority="142">
      <formula>K31&lt;&gt;""</formula>
    </cfRule>
  </conditionalFormatting>
  <conditionalFormatting sqref="J31">
    <cfRule type="expression" dxfId="351" priority="140">
      <formula>AND(C31&lt;&gt;"",L31&lt;&gt;0,LEFT(C31,3)&lt;&gt;"Bsp",J31&gt;0)</formula>
    </cfRule>
  </conditionalFormatting>
  <conditionalFormatting sqref="K31">
    <cfRule type="expression" dxfId="350" priority="138">
      <formula>LEFT(K31,3)="Bsp"</formula>
    </cfRule>
    <cfRule type="expression" dxfId="349" priority="139">
      <formula>AND(U31&gt;0,K31="")</formula>
    </cfRule>
  </conditionalFormatting>
  <conditionalFormatting sqref="K31">
    <cfRule type="expression" dxfId="348" priority="137">
      <formula>AND(C31&lt;&gt;"",L31&lt;&gt;0,LEFT(C31,3)&lt;&gt;"Bsp",K31&gt;0)</formula>
    </cfRule>
  </conditionalFormatting>
  <conditionalFormatting sqref="J20:J24">
    <cfRule type="expression" dxfId="347" priority="136">
      <formula>J20&lt;&gt;""</formula>
    </cfRule>
  </conditionalFormatting>
  <conditionalFormatting sqref="J20:J24">
    <cfRule type="expression" dxfId="346" priority="135">
      <formula>AND(C20&lt;&gt;"",L20&lt;&gt;0,LEFT(C20,3)&lt;&gt;"Bsp",J20&gt;0)</formula>
    </cfRule>
  </conditionalFormatting>
  <conditionalFormatting sqref="K20:K24">
    <cfRule type="expression" dxfId="345" priority="134">
      <formula>K20&lt;&gt;""</formula>
    </cfRule>
  </conditionalFormatting>
  <conditionalFormatting sqref="K20:K24">
    <cfRule type="expression" dxfId="344" priority="132">
      <formula>LEFT(K20,3)="Bsp"</formula>
    </cfRule>
    <cfRule type="expression" dxfId="343" priority="133">
      <formula>AND(U20&gt;0,K20="")</formula>
    </cfRule>
  </conditionalFormatting>
  <conditionalFormatting sqref="K20:K24">
    <cfRule type="expression" dxfId="342" priority="131">
      <formula>AND(C20&lt;&gt;"",L20&lt;&gt;0,LEFT(C20,3)&lt;&gt;"Bsp",K20&gt;0)</formula>
    </cfRule>
  </conditionalFormatting>
  <conditionalFormatting sqref="C20:C24">
    <cfRule type="expression" dxfId="341" priority="130">
      <formula>LEFT(C20,3)="Bsp"</formula>
    </cfRule>
  </conditionalFormatting>
  <conditionalFormatting sqref="C20:C24">
    <cfRule type="expression" dxfId="340" priority="129">
      <formula>AND(L20&gt;0,C20="")</formula>
    </cfRule>
    <cfRule type="expression" dxfId="339" priority="178">
      <formula>LEFT(C20,3)="Bsp"</formula>
    </cfRule>
  </conditionalFormatting>
  <conditionalFormatting sqref="C20:C24">
    <cfRule type="expression" dxfId="338" priority="128">
      <formula>AND(C20&lt;&gt;"",L20&lt;&gt;0,LEFT(C20,3)&lt;&gt;"Bsp")</formula>
    </cfRule>
  </conditionalFormatting>
  <conditionalFormatting sqref="K33">
    <cfRule type="expression" dxfId="337" priority="93">
      <formula>K33&lt;&gt;""</formula>
    </cfRule>
  </conditionalFormatting>
  <conditionalFormatting sqref="K33">
    <cfRule type="expression" dxfId="336" priority="91">
      <formula>LEFT(K33,3)="Bsp"</formula>
    </cfRule>
    <cfRule type="expression" dxfId="335" priority="92">
      <formula>AND(U33&gt;0,K33="")</formula>
    </cfRule>
  </conditionalFormatting>
  <conditionalFormatting sqref="K33">
    <cfRule type="expression" dxfId="334" priority="90">
      <formula>AND(C33&lt;&gt;"",L33&lt;&gt;0,LEFT(C33,3)&lt;&gt;"Bsp",K33&gt;0)</formula>
    </cfRule>
  </conditionalFormatting>
  <conditionalFormatting sqref="C32">
    <cfRule type="expression" dxfId="333" priority="83">
      <formula>AND(L32&gt;0,C32=0)</formula>
    </cfRule>
  </conditionalFormatting>
  <conditionalFormatting sqref="C32">
    <cfRule type="expression" dxfId="332" priority="82">
      <formula>AND(C32&gt;0,E32&gt;0,L32&gt;0)</formula>
    </cfRule>
  </conditionalFormatting>
  <conditionalFormatting sqref="C32">
    <cfRule type="expression" dxfId="331" priority="77">
      <formula>LEFT(C32,3)="Bsp"</formula>
    </cfRule>
    <cfRule type="expression" dxfId="330" priority="79">
      <formula>AND(L32&gt;0,C32="")</formula>
    </cfRule>
  </conditionalFormatting>
  <conditionalFormatting sqref="C32">
    <cfRule type="expression" dxfId="329" priority="78">
      <formula>AND(C32&lt;&gt;"",L32&lt;&gt;0,LEFT(C32,3)&lt;&gt;"Bsp")</formula>
    </cfRule>
  </conditionalFormatting>
  <conditionalFormatting sqref="J32">
    <cfRule type="expression" dxfId="328" priority="76">
      <formula>J32&lt;&gt;""</formula>
    </cfRule>
  </conditionalFormatting>
  <conditionalFormatting sqref="J32">
    <cfRule type="expression" dxfId="327" priority="75">
      <formula>AND(C32&lt;&gt;"",L32&lt;&gt;0,LEFT(C32,3)&lt;&gt;"Bsp",J32&gt;0)</formula>
    </cfRule>
  </conditionalFormatting>
  <conditionalFormatting sqref="K32">
    <cfRule type="expression" dxfId="326" priority="73">
      <formula>K32&lt;&gt;""</formula>
    </cfRule>
  </conditionalFormatting>
  <conditionalFormatting sqref="K32">
    <cfRule type="expression" dxfId="325" priority="71">
      <formula>LEFT(K32,3)="Bsp"</formula>
    </cfRule>
    <cfRule type="expression" dxfId="324" priority="72">
      <formula>AND(U32&gt;0,K32="")</formula>
    </cfRule>
  </conditionalFormatting>
  <conditionalFormatting sqref="K32">
    <cfRule type="expression" dxfId="323" priority="70">
      <formula>AND(C32&lt;&gt;"",L32&lt;&gt;0,LEFT(C32,3)&lt;&gt;"Bsp",K32&gt;0)</formula>
    </cfRule>
  </conditionalFormatting>
  <conditionalFormatting sqref="C34">
    <cfRule type="expression" dxfId="322" priority="68">
      <formula>AND(L34&gt;0,C34=0)</formula>
    </cfRule>
  </conditionalFormatting>
  <conditionalFormatting sqref="C34">
    <cfRule type="expression" dxfId="321" priority="67">
      <formula>AND(C34&gt;0,E34&gt;0,L34&gt;0)</formula>
    </cfRule>
  </conditionalFormatting>
  <conditionalFormatting sqref="C34">
    <cfRule type="expression" dxfId="320" priority="62">
      <formula>LEFT(C34,3)="Bsp"</formula>
    </cfRule>
    <cfRule type="expression" dxfId="319" priority="64">
      <formula>AND(L34&gt;0,C34="")</formula>
    </cfRule>
  </conditionalFormatting>
  <conditionalFormatting sqref="C34">
    <cfRule type="expression" dxfId="318" priority="63">
      <formula>AND(C34&lt;&gt;"",L34&lt;&gt;0,LEFT(C34,3)&lt;&gt;"Bsp")</formula>
    </cfRule>
  </conditionalFormatting>
  <conditionalFormatting sqref="J34">
    <cfRule type="expression" dxfId="317" priority="61">
      <formula>J34&lt;&gt;""</formula>
    </cfRule>
  </conditionalFormatting>
  <conditionalFormatting sqref="J34">
    <cfRule type="expression" dxfId="316" priority="60">
      <formula>AND(C34&lt;&gt;"",L34&lt;&gt;0,LEFT(C34,3)&lt;&gt;"Bsp",J34&gt;0)</formula>
    </cfRule>
  </conditionalFormatting>
  <conditionalFormatting sqref="K34">
    <cfRule type="expression" dxfId="315" priority="58">
      <formula>K34&lt;&gt;""</formula>
    </cfRule>
  </conditionalFormatting>
  <conditionalFormatting sqref="K34">
    <cfRule type="expression" dxfId="314" priority="56">
      <formula>LEFT(K34,3)="Bsp"</formula>
    </cfRule>
    <cfRule type="expression" dxfId="313" priority="57">
      <formula>AND(U34&gt;0,K34="")</formula>
    </cfRule>
  </conditionalFormatting>
  <conditionalFormatting sqref="K34">
    <cfRule type="expression" dxfId="312" priority="55">
      <formula>AND(C34&lt;&gt;"",L34&lt;&gt;0,LEFT(C34,3)&lt;&gt;"Bsp",K34&gt;0)</formula>
    </cfRule>
  </conditionalFormatting>
  <conditionalFormatting sqref="F6">
    <cfRule type="expression" dxfId="311" priority="193">
      <formula>$F$6&gt;5000</formula>
    </cfRule>
  </conditionalFormatting>
  <dataValidations count="4">
    <dataValidation operator="greaterThan" allowBlank="1" showInputMessage="1" showErrorMessage="1" sqref="L31:L37"/>
    <dataValidation type="decimal" operator="lessThanOrEqual" allowBlank="1" showErrorMessage="1" errorTitle="Achtung:" error="Eingabe überschreitet maximal möglichen Stückpreis." sqref="K20:K24">
      <formula1>800</formula1>
    </dataValidation>
    <dataValidation type="list" allowBlank="1" showInputMessage="1" showErrorMessage="1" sqref="C20:I23">
      <formula1>INDIRECT("F0831AB")</formula1>
    </dataValidation>
    <dataValidation type="list" allowBlank="1" showInputMessage="1" showErrorMessage="1" sqref="C31:I32">
      <formula1>INDIRECT("F0835AB")</formula1>
    </dataValidation>
  </dataValidations>
  <hyperlinks>
    <hyperlink ref="C14" r:id="rId2"/>
  </hyperlinks>
  <printOptions horizontalCentered="1"/>
  <pageMargins left="0.39370078740157483" right="0.19685039370078741" top="0.19685039370078741" bottom="0.19685039370078741" header="0" footer="0"/>
  <pageSetup paperSize="9" scale="6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72" r:id="rId6" name="Check Box 8">
              <controlPr defaultSize="0" autoFill="0" autoLine="0" autoPict="0">
                <anchor moveWithCells="1">
                  <from>
                    <xdr:col>1</xdr:col>
                    <xdr:colOff>142875</xdr:colOff>
                    <xdr:row>3</xdr:row>
                    <xdr:rowOff>161925</xdr:rowOff>
                  </from>
                  <to>
                    <xdr:col>4</xdr:col>
                    <xdr:colOff>95250</xdr:colOff>
                    <xdr:row>4</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216" id="{82EB860D-9788-4AB4-81BF-F07CD0B26A1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M20:M24</xm:sqref>
        </x14:conditionalFormatting>
        <x14:conditionalFormatting xmlns:xm="http://schemas.microsoft.com/office/excel/2006/main">
          <x14:cfRule type="expression" priority="117" id="{D0C6871E-C430-4202-A7D3-0FDCAD8E8603}">
            <xm:f>menu!$U$7=FALSE</xm:f>
            <x14:dxf>
              <font>
                <color theme="0"/>
              </font>
              <fill>
                <patternFill>
                  <fgColor theme="0"/>
                  <bgColor theme="0"/>
                </patternFill>
              </fill>
              <border>
                <left/>
                <right/>
                <top/>
                <bottom/>
                <vertical/>
                <horizontal/>
              </border>
            </x14:dxf>
          </x14:cfRule>
          <xm:sqref>I3:L5 C6:M43</xm:sqref>
        </x14:conditionalFormatting>
        <x14:conditionalFormatting xmlns:xm="http://schemas.microsoft.com/office/excel/2006/main">
          <x14:cfRule type="iconSet" priority="188" id="{C0190EDC-D09B-4716-9AF6-4E43EACD9B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M37 M31 M33</xm:sqref>
        </x14:conditionalFormatting>
        <x14:conditionalFormatting xmlns:xm="http://schemas.microsoft.com/office/excel/2006/main">
          <x14:cfRule type="iconSet" priority="187" id="{BF6E4AAB-3C0F-45C5-ADF3-8E948197B4A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M33</xm:sqref>
        </x14:conditionalFormatting>
        <x14:conditionalFormatting xmlns:xm="http://schemas.microsoft.com/office/excel/2006/main">
          <x14:cfRule type="iconSet" priority="185" id="{EBCE0F36-A62A-4404-8F3F-B8F476E83EB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M37</xm:sqref>
        </x14:conditionalFormatting>
        <x14:conditionalFormatting xmlns:xm="http://schemas.microsoft.com/office/excel/2006/main">
          <x14:cfRule type="expression" priority="148" id="{F2325E11-2904-433C-A419-64A41580373F}">
            <xm:f>menu!$U$4=FALSE</xm:f>
            <x14:dxf>
              <font>
                <color theme="0"/>
              </font>
              <fill>
                <patternFill>
                  <fgColor theme="0"/>
                  <bgColor theme="0"/>
                </patternFill>
              </fill>
              <border>
                <left/>
                <right/>
                <top/>
                <bottom/>
                <vertical/>
                <horizontal/>
              </border>
            </x14:dxf>
          </x14:cfRule>
          <xm:sqref>C42</xm:sqref>
        </x14:conditionalFormatting>
        <x14:conditionalFormatting xmlns:xm="http://schemas.microsoft.com/office/excel/2006/main">
          <x14:cfRule type="expression" priority="141" id="{B942880E-FACF-4B66-9517-7139F647F13A}">
            <xm:f>menu!$U$7=FALSE</xm:f>
            <x14:dxf>
              <font>
                <color theme="0"/>
              </font>
              <fill>
                <patternFill>
                  <fgColor theme="0"/>
                  <bgColor theme="0"/>
                </patternFill>
              </fill>
              <border>
                <left/>
                <right/>
                <top/>
                <bottom/>
                <vertical/>
                <horizontal/>
              </border>
            </x14:dxf>
          </x14:cfRule>
          <xm:sqref>C12:L12</xm:sqref>
        </x14:conditionalFormatting>
        <x14:conditionalFormatting xmlns:xm="http://schemas.microsoft.com/office/excel/2006/main">
          <x14:cfRule type="expression" priority="105" id="{20575A6F-F792-443F-A97F-21B06DC989F9}">
            <xm:f>menu!$U$7=FALSE</xm:f>
            <x14:dxf>
              <font>
                <color theme="0"/>
              </font>
              <fill>
                <patternFill>
                  <fgColor theme="0"/>
                  <bgColor theme="0"/>
                </patternFill>
              </fill>
              <border>
                <left/>
                <right/>
                <top/>
                <bottom/>
                <vertical/>
                <horizontal/>
              </border>
            </x14:dxf>
          </x14:cfRule>
          <xm:sqref>L35:M36 C35:C36</xm:sqref>
        </x14:conditionalFormatting>
        <x14:conditionalFormatting xmlns:xm="http://schemas.microsoft.com/office/excel/2006/main">
          <x14:cfRule type="expression" priority="89" id="{0AB02306-2075-4C8F-921D-E0058201A4EF}">
            <xm:f>menu!$U$7=FALSE</xm:f>
            <x14:dxf>
              <font>
                <color theme="0"/>
              </font>
              <fill>
                <patternFill>
                  <fgColor theme="0"/>
                  <bgColor theme="0"/>
                </patternFill>
              </fill>
              <border>
                <left/>
                <right/>
                <top/>
                <bottom/>
                <vertical/>
                <horizontal/>
              </border>
            </x14:dxf>
          </x14:cfRule>
          <xm:sqref>K33</xm:sqref>
        </x14:conditionalFormatting>
        <x14:conditionalFormatting xmlns:xm="http://schemas.microsoft.com/office/excel/2006/main">
          <x14:cfRule type="iconSet" priority="1907" id="{E7733256-BEBD-4202-BAF9-44214763517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M35:M36</xm:sqref>
        </x14:conditionalFormatting>
        <x14:conditionalFormatting xmlns:xm="http://schemas.microsoft.com/office/excel/2006/main">
          <x14:cfRule type="expression" priority="74" id="{B7422514-052E-4417-9166-762B54C6220A}">
            <xm:f>menu!$U$7=FALSE</xm:f>
            <x14:dxf>
              <font>
                <color theme="0"/>
              </font>
              <fill>
                <patternFill>
                  <fgColor theme="0"/>
                  <bgColor theme="0"/>
                </patternFill>
              </fill>
              <border>
                <left/>
                <right/>
                <top/>
                <bottom/>
                <vertical/>
                <horizontal/>
              </border>
            </x14:dxf>
          </x14:cfRule>
          <xm:sqref>L32:M32 C32 J32</xm:sqref>
        </x14:conditionalFormatting>
        <x14:conditionalFormatting xmlns:xm="http://schemas.microsoft.com/office/excel/2006/main">
          <x14:cfRule type="iconSet" priority="81" id="{C7C4C48F-245E-4F09-9FB4-688435DA876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M32</xm:sqref>
        </x14:conditionalFormatting>
        <x14:conditionalFormatting xmlns:xm="http://schemas.microsoft.com/office/excel/2006/main">
          <x14:cfRule type="iconSet" priority="80" id="{4A23C7A0-9C56-4859-944B-857492FCD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M32</xm:sqref>
        </x14:conditionalFormatting>
        <x14:conditionalFormatting xmlns:xm="http://schemas.microsoft.com/office/excel/2006/main">
          <x14:cfRule type="expression" priority="69" id="{6106A02D-F33F-4AC9-AA21-8EAB5F28076A}">
            <xm:f>menu!$U$7=FALSE</xm:f>
            <x14:dxf>
              <font>
                <color theme="0"/>
              </font>
              <fill>
                <patternFill>
                  <fgColor theme="0"/>
                  <bgColor theme="0"/>
                </patternFill>
              </fill>
              <border>
                <left/>
                <right/>
                <top/>
                <bottom/>
                <vertical/>
                <horizontal/>
              </border>
            </x14:dxf>
          </x14:cfRule>
          <xm:sqref>K32</xm:sqref>
        </x14:conditionalFormatting>
        <x14:conditionalFormatting xmlns:xm="http://schemas.microsoft.com/office/excel/2006/main">
          <x14:cfRule type="expression" priority="59" id="{31CD2A47-4B44-4EB0-B2ED-51AC7CBEE8B4}">
            <xm:f>menu!$U$7=FALSE</xm:f>
            <x14:dxf>
              <font>
                <color theme="0"/>
              </font>
              <fill>
                <patternFill>
                  <fgColor theme="0"/>
                  <bgColor theme="0"/>
                </patternFill>
              </fill>
              <border>
                <left/>
                <right/>
                <top/>
                <bottom/>
                <vertical/>
                <horizontal/>
              </border>
            </x14:dxf>
          </x14:cfRule>
          <xm:sqref>L34:M34 C34 J34</xm:sqref>
        </x14:conditionalFormatting>
        <x14:conditionalFormatting xmlns:xm="http://schemas.microsoft.com/office/excel/2006/main">
          <x14:cfRule type="iconSet" priority="66" id="{91964AFC-339C-4696-9CCE-D3C1E14A5BF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iconSet" priority="65" id="{3823B5E2-4F48-47F7-A3CD-EB07A5EBDED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expression" priority="54" id="{9F2EF0EC-5576-45F5-81BF-5DFA93559BDF}">
            <xm:f>menu!$U$7=FALSE</xm:f>
            <x14:dxf>
              <font>
                <color theme="0"/>
              </font>
              <fill>
                <patternFill>
                  <fgColor theme="0"/>
                  <bgColor theme="0"/>
                </patternFill>
              </fill>
              <border>
                <left/>
                <right/>
                <top/>
                <bottom/>
                <vertical/>
                <horizontal/>
              </border>
            </x14:dxf>
          </x14:cfRule>
          <xm:sqref>K34</xm:sqref>
        </x14:conditionalFormatting>
        <x14:conditionalFormatting xmlns:xm="http://schemas.microsoft.com/office/excel/2006/main">
          <x14:cfRule type="expression" priority="49" id="{9D0C0CEC-852C-40AB-90FD-D3EAD082CFA1}">
            <xm:f>menu!$U$9=FALSE</xm:f>
            <x14:dxf>
              <font>
                <color theme="0"/>
              </font>
              <fill>
                <patternFill>
                  <fgColor theme="0"/>
                  <bgColor theme="0"/>
                </patternFill>
              </fill>
              <border>
                <left/>
                <right/>
                <top/>
                <bottom/>
                <vertical/>
                <horizontal/>
              </border>
            </x14:dxf>
          </x14:cfRule>
          <xm:sqref>C40:L40</xm:sqref>
        </x14:conditionalFormatting>
        <x14:conditionalFormatting xmlns:xm="http://schemas.microsoft.com/office/excel/2006/main">
          <x14:cfRule type="expression" priority="48" id="{67E1C1F5-9F5C-471C-8101-3F193E630024}">
            <xm:f>menu!$U$9=FALSE</xm:f>
            <x14:dxf>
              <font>
                <color theme="0"/>
              </font>
              <fill>
                <patternFill>
                  <fgColor theme="0"/>
                  <bgColor theme="0"/>
                </patternFill>
              </fill>
              <border>
                <left/>
                <right/>
                <top/>
                <bottom/>
                <vertical/>
                <horizontal/>
              </border>
            </x14:dxf>
          </x14:cfRule>
          <xm:sqref>C40:L40</xm:sqref>
        </x14:conditionalFormatting>
        <x14:conditionalFormatting xmlns:xm="http://schemas.microsoft.com/office/excel/2006/main">
          <x14:cfRule type="expression" priority="46" id="{E54C0E3F-918B-4DFC-9827-E5A63614A7C8}">
            <xm:f>menu!$U$7=FALSE</xm:f>
            <x14:dxf>
              <font>
                <color theme="0"/>
              </font>
              <fill>
                <patternFill>
                  <fgColor theme="0"/>
                  <bgColor theme="0"/>
                </patternFill>
              </fill>
              <border>
                <left/>
                <right/>
                <top/>
                <bottom/>
                <vertical/>
                <horizontal/>
              </border>
            </x14:dxf>
          </x14:cfRule>
          <xm:sqref>M9</xm:sqref>
        </x14:conditionalFormatting>
        <x14:conditionalFormatting xmlns:xm="http://schemas.microsoft.com/office/excel/2006/main">
          <x14:cfRule type="expression" priority="47" id="{11518AF3-B472-4281-8E62-01EF4265207E}">
            <xm:f>menu!$U$7=FALSE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expression" priority="45" id="{30F73765-7AF2-448F-B0B6-AF95B07D0E5B}">
            <xm:f>menu!$U$5=FALSE</xm:f>
            <x14:dxf>
              <font>
                <color theme="0"/>
              </font>
              <fill>
                <patternFill>
                  <fgColor theme="0"/>
                  <bgColor theme="0"/>
                </patternFill>
              </fill>
              <border>
                <left/>
                <right/>
                <top/>
                <bottom/>
                <vertical/>
                <horizontal/>
              </border>
            </x14:dxf>
          </x14:cfRule>
          <xm:sqref>P37:AA37</xm:sqref>
        </x14:conditionalFormatting>
        <x14:conditionalFormatting xmlns:xm="http://schemas.microsoft.com/office/excel/2006/main">
          <x14:cfRule type="expression" priority="4" id="{101E2BD1-370B-47E9-96B3-84F1DF9DA813}">
            <xm:f>menu!$U$7=FALSE</xm:f>
            <x14:dxf>
              <font>
                <color theme="0"/>
              </font>
              <fill>
                <patternFill>
                  <fgColor theme="0"/>
                  <bgColor theme="0"/>
                </patternFill>
              </fill>
              <border>
                <left/>
                <right/>
                <top/>
                <bottom/>
                <vertical/>
                <horizontal/>
              </border>
            </x14:dxf>
          </x14:cfRule>
          <xm:sqref>C16</xm:sqref>
        </x14:conditionalFormatting>
        <x14:conditionalFormatting xmlns:xm="http://schemas.microsoft.com/office/excel/2006/main">
          <x14:cfRule type="iconSet" priority="1" id="{80E638A5-2B62-4AD6-AD79-45F1CE0141E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AD99"/>
  <sheetViews>
    <sheetView showGridLines="0" showRowColHeaders="0" workbookViewId="0">
      <selection activeCell="F14" sqref="F14"/>
    </sheetView>
  </sheetViews>
  <sheetFormatPr baseColWidth="10" defaultColWidth="11.42578125" defaultRowHeight="12" x14ac:dyDescent="0.2"/>
  <cols>
    <col min="1" max="2" width="2.28515625" style="72" customWidth="1"/>
    <col min="3" max="3" width="6" style="72" customWidth="1"/>
    <col min="4" max="4" width="4.42578125" style="72" customWidth="1"/>
    <col min="5" max="5" width="17.7109375" style="72" customWidth="1"/>
    <col min="6" max="6" width="14.42578125" style="72" customWidth="1"/>
    <col min="7" max="7" width="14.5703125" style="72" customWidth="1"/>
    <col min="8" max="8" width="14.140625" style="72" customWidth="1"/>
    <col min="9" max="9" width="4.7109375" style="72" customWidth="1"/>
    <col min="10" max="10" width="9.7109375" style="72" customWidth="1"/>
    <col min="11" max="11" width="18.7109375" style="72" customWidth="1"/>
    <col min="12" max="12" width="16.140625" style="72" customWidth="1"/>
    <col min="13" max="13" width="3.140625" style="72" customWidth="1"/>
    <col min="14" max="14" width="2.28515625" style="72" customWidth="1"/>
    <col min="15" max="16384" width="11.42578125" style="72"/>
  </cols>
  <sheetData>
    <row r="1" spans="1:29"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row>
    <row r="2" spans="1:29" x14ac:dyDescent="0.2">
      <c r="A2" s="466"/>
      <c r="O2" s="466"/>
      <c r="P2" s="466"/>
      <c r="Q2" s="466"/>
      <c r="R2" s="466"/>
      <c r="S2" s="466"/>
      <c r="T2" s="466"/>
      <c r="U2" s="466"/>
      <c r="V2" s="466"/>
      <c r="W2" s="466"/>
      <c r="X2" s="466"/>
      <c r="Y2" s="466"/>
      <c r="Z2" s="466"/>
      <c r="AA2" s="466"/>
      <c r="AB2" s="466"/>
      <c r="AC2" s="466"/>
    </row>
    <row r="3" spans="1:29" ht="17.25" customHeight="1" x14ac:dyDescent="0.2">
      <c r="A3" s="466"/>
      <c r="C3" s="971" t="s">
        <v>95</v>
      </c>
      <c r="D3" s="971"/>
      <c r="E3" s="971"/>
      <c r="F3" s="971"/>
      <c r="G3" s="971"/>
      <c r="H3" s="96"/>
      <c r="I3" s="73"/>
      <c r="J3" s="74" t="s">
        <v>59</v>
      </c>
      <c r="K3" s="97"/>
      <c r="L3" s="97"/>
      <c r="O3" s="466"/>
      <c r="P3" s="466"/>
      <c r="Q3" s="466"/>
      <c r="R3" s="466"/>
      <c r="S3" s="466"/>
      <c r="T3" s="466"/>
      <c r="U3" s="466"/>
      <c r="V3" s="466"/>
      <c r="W3" s="466"/>
      <c r="X3" s="466"/>
      <c r="Y3" s="466"/>
      <c r="Z3" s="466"/>
      <c r="AA3" s="466"/>
      <c r="AB3" s="466"/>
      <c r="AC3" s="466"/>
    </row>
    <row r="4" spans="1:29" ht="17.25" customHeight="1" x14ac:dyDescent="0.2">
      <c r="A4" s="466"/>
      <c r="C4" s="971"/>
      <c r="D4" s="971"/>
      <c r="E4" s="971"/>
      <c r="F4" s="971"/>
      <c r="G4" s="971"/>
      <c r="H4" s="96"/>
      <c r="I4" s="150"/>
      <c r="J4" s="75" t="s">
        <v>58</v>
      </c>
      <c r="K4" s="97"/>
      <c r="L4" s="97"/>
      <c r="O4" s="466"/>
      <c r="P4" s="466"/>
      <c r="Q4" s="466"/>
      <c r="R4" s="466"/>
      <c r="S4" s="466"/>
      <c r="T4" s="466"/>
      <c r="U4" s="466"/>
      <c r="V4" s="466"/>
      <c r="W4" s="466"/>
      <c r="X4" s="466"/>
      <c r="Y4" s="466"/>
      <c r="Z4" s="466"/>
      <c r="AA4" s="466"/>
      <c r="AB4" s="466"/>
      <c r="AC4" s="466"/>
    </row>
    <row r="5" spans="1:29" ht="17.25" customHeight="1" x14ac:dyDescent="0.2">
      <c r="A5" s="466"/>
      <c r="I5" s="76"/>
      <c r="J5" s="75" t="s">
        <v>57</v>
      </c>
      <c r="O5" s="466"/>
      <c r="P5" s="466"/>
      <c r="Q5" s="466"/>
      <c r="R5" s="466"/>
      <c r="S5" s="466"/>
      <c r="T5" s="466"/>
      <c r="U5" s="466"/>
      <c r="V5" s="466"/>
      <c r="W5" s="466"/>
      <c r="X5" s="466"/>
      <c r="Y5" s="466"/>
      <c r="Z5" s="466"/>
      <c r="AA5" s="466"/>
      <c r="AB5" s="466"/>
      <c r="AC5" s="466"/>
    </row>
    <row r="6" spans="1:29" ht="17.25" customHeight="1" x14ac:dyDescent="0.2">
      <c r="A6" s="466"/>
      <c r="C6" s="154" t="s">
        <v>621</v>
      </c>
      <c r="G6" s="441">
        <f>H14</f>
        <v>0</v>
      </c>
      <c r="H6" s="428"/>
      <c r="I6" s="77"/>
      <c r="J6" s="75" t="s">
        <v>45</v>
      </c>
      <c r="O6" s="466"/>
      <c r="P6" s="466"/>
      <c r="Q6" s="466"/>
      <c r="R6" s="466"/>
      <c r="S6" s="466"/>
      <c r="T6" s="466"/>
      <c r="U6" s="466"/>
      <c r="V6" s="466"/>
      <c r="W6" s="466"/>
      <c r="X6" s="466"/>
      <c r="Y6" s="466"/>
      <c r="Z6" s="466"/>
      <c r="AA6" s="466"/>
      <c r="AB6" s="466"/>
      <c r="AC6" s="466"/>
    </row>
    <row r="7" spans="1:29" ht="17.25" customHeight="1" x14ac:dyDescent="0.2">
      <c r="A7" s="466"/>
      <c r="I7" s="78"/>
      <c r="J7" s="75" t="s">
        <v>46</v>
      </c>
      <c r="O7" s="466"/>
      <c r="P7" s="466"/>
      <c r="Q7" s="466"/>
      <c r="R7" s="466"/>
      <c r="S7" s="466"/>
      <c r="T7" s="466"/>
      <c r="U7" s="466"/>
      <c r="V7" s="466"/>
      <c r="W7" s="466"/>
      <c r="X7" s="466"/>
      <c r="Y7" s="466"/>
      <c r="Z7" s="466"/>
      <c r="AA7" s="466"/>
      <c r="AB7" s="466"/>
      <c r="AC7" s="466"/>
    </row>
    <row r="8" spans="1:29" ht="5.25" customHeight="1" x14ac:dyDescent="0.2">
      <c r="A8" s="466"/>
      <c r="B8" s="155"/>
      <c r="C8" s="155"/>
      <c r="D8" s="155"/>
      <c r="E8" s="155"/>
      <c r="F8" s="155"/>
      <c r="G8" s="155"/>
      <c r="H8" s="155"/>
      <c r="I8" s="157"/>
      <c r="J8" s="216"/>
      <c r="K8" s="155"/>
      <c r="L8" s="155"/>
      <c r="O8" s="466"/>
      <c r="P8" s="466"/>
      <c r="Q8" s="466"/>
      <c r="R8" s="466"/>
      <c r="S8" s="466"/>
      <c r="T8" s="466"/>
      <c r="U8" s="466"/>
      <c r="V8" s="466"/>
      <c r="W8" s="466"/>
      <c r="X8" s="466"/>
      <c r="Y8" s="466"/>
      <c r="Z8" s="466"/>
      <c r="AA8" s="466"/>
      <c r="AB8" s="466"/>
      <c r="AC8" s="466"/>
    </row>
    <row r="9" spans="1:29" ht="12" customHeight="1" x14ac:dyDescent="0.2">
      <c r="A9" s="466"/>
      <c r="B9" s="155"/>
      <c r="C9" s="1106" t="s">
        <v>7</v>
      </c>
      <c r="D9" s="1107"/>
      <c r="E9" s="1107"/>
      <c r="F9" s="1107"/>
      <c r="G9" s="1107"/>
      <c r="H9" s="1107"/>
      <c r="I9" s="1107"/>
      <c r="J9" s="1107"/>
      <c r="K9" s="1107"/>
      <c r="L9" s="1108"/>
      <c r="O9" s="466"/>
      <c r="P9" s="466"/>
      <c r="Q9" s="466"/>
      <c r="R9" s="466"/>
      <c r="S9" s="466"/>
      <c r="T9" s="466"/>
      <c r="U9" s="466"/>
      <c r="V9" s="466"/>
      <c r="W9" s="466"/>
      <c r="X9" s="466"/>
      <c r="Y9" s="466"/>
      <c r="Z9" s="466"/>
      <c r="AA9" s="466"/>
      <c r="AB9" s="466"/>
      <c r="AC9" s="466"/>
    </row>
    <row r="10" spans="1:29" ht="14.25" customHeight="1" x14ac:dyDescent="0.2">
      <c r="A10" s="466"/>
      <c r="B10" s="155"/>
      <c r="C10" s="763" t="str">
        <f>IF(menu!I47&lt;&gt;FALSE,"Zuwendungsfähig sind Ausgaben zur professionellen Prozessunterstützung in einem zeitlichen Umfang von maximal "&amp; menu!I47*5&amp;" Tagen im Projektzeitraum.",Texte!C11)</f>
        <v>Zuwendungsfähig sind Ausgaben zur professionellen Prozessunterstützung in einem zeitlichen Umfang von maximal 10 Tagen im Projektzeitraum.</v>
      </c>
      <c r="D10" s="1109"/>
      <c r="E10" s="1109"/>
      <c r="F10" s="1109"/>
      <c r="G10" s="1109"/>
      <c r="H10" s="1109"/>
      <c r="I10" s="1109"/>
      <c r="J10" s="1109"/>
      <c r="K10" s="1109"/>
      <c r="L10" s="1110"/>
      <c r="O10" s="466"/>
      <c r="P10" s="466"/>
      <c r="Q10" s="466"/>
      <c r="R10" s="466"/>
      <c r="S10" s="466"/>
      <c r="T10" s="466"/>
      <c r="U10" s="466"/>
      <c r="V10" s="466"/>
      <c r="W10" s="466"/>
      <c r="X10" s="466"/>
      <c r="Y10" s="466"/>
      <c r="Z10" s="466"/>
      <c r="AA10" s="466"/>
      <c r="AB10" s="466"/>
      <c r="AC10" s="466"/>
    </row>
    <row r="11" spans="1:29" ht="6" customHeight="1" x14ac:dyDescent="0.2">
      <c r="A11" s="466"/>
      <c r="O11" s="465"/>
      <c r="P11" s="465"/>
      <c r="Q11" s="465"/>
      <c r="R11" s="466"/>
      <c r="S11" s="466"/>
      <c r="T11" s="466"/>
      <c r="U11" s="466"/>
      <c r="V11" s="466"/>
      <c r="W11" s="466"/>
      <c r="X11" s="466"/>
      <c r="Y11" s="466"/>
      <c r="Z11" s="466"/>
      <c r="AA11" s="466"/>
      <c r="AB11" s="466"/>
      <c r="AC11" s="466"/>
    </row>
    <row r="12" spans="1:29" ht="15" customHeight="1" thickBot="1" x14ac:dyDescent="0.25">
      <c r="A12" s="466"/>
      <c r="C12" s="1111" t="s">
        <v>175</v>
      </c>
      <c r="D12" s="1111"/>
      <c r="E12" s="1112"/>
      <c r="F12" s="1112"/>
      <c r="G12" s="1112"/>
      <c r="H12" s="1112"/>
      <c r="I12" s="1112"/>
      <c r="J12" s="1112"/>
      <c r="K12" s="1112"/>
      <c r="L12" s="1112"/>
      <c r="O12" s="465"/>
      <c r="P12" s="465"/>
      <c r="Q12" s="465"/>
      <c r="R12" s="466"/>
      <c r="S12" s="466"/>
      <c r="T12" s="466"/>
      <c r="U12" s="466"/>
      <c r="V12" s="466"/>
      <c r="W12" s="466"/>
      <c r="X12" s="466"/>
      <c r="Y12" s="466"/>
      <c r="Z12" s="466"/>
      <c r="AA12" s="466"/>
      <c r="AB12" s="466"/>
      <c r="AC12" s="466"/>
    </row>
    <row r="13" spans="1:29" ht="30" customHeight="1" x14ac:dyDescent="0.2">
      <c r="A13" s="466"/>
      <c r="B13" s="81"/>
      <c r="C13" s="94"/>
      <c r="D13" s="94"/>
      <c r="E13" s="94"/>
      <c r="F13" s="202" t="s">
        <v>16</v>
      </c>
      <c r="G13" s="208" t="s">
        <v>17</v>
      </c>
      <c r="H13" s="1113" t="s">
        <v>8</v>
      </c>
      <c r="I13" s="1114"/>
      <c r="J13" s="205"/>
      <c r="K13" s="206"/>
      <c r="L13" s="207"/>
      <c r="M13" s="102"/>
      <c r="N13" s="102"/>
      <c r="O13" s="478"/>
      <c r="P13" s="478"/>
      <c r="Q13" s="465"/>
      <c r="R13" s="466"/>
      <c r="S13" s="466"/>
      <c r="T13" s="466"/>
      <c r="U13" s="466"/>
      <c r="V13" s="466"/>
      <c r="W13" s="466"/>
      <c r="X13" s="466"/>
      <c r="Y13" s="466"/>
      <c r="Z13" s="466"/>
      <c r="AA13" s="466"/>
      <c r="AB13" s="466"/>
      <c r="AC13" s="466"/>
    </row>
    <row r="14" spans="1:29" ht="30.75" customHeight="1" thickBot="1" x14ac:dyDescent="0.25">
      <c r="A14" s="466"/>
      <c r="B14" s="81"/>
      <c r="C14" s="94"/>
      <c r="D14" s="94"/>
      <c r="E14" s="94"/>
      <c r="F14" s="209"/>
      <c r="G14" s="201"/>
      <c r="H14" s="1115">
        <f>G14*F14</f>
        <v>0</v>
      </c>
      <c r="I14" s="1116"/>
      <c r="J14" s="144">
        <f>IF(F14&gt;5*menu!I47,1,IF(G14&gt;1100,0.5,0))</f>
        <v>0</v>
      </c>
      <c r="K14" s="400" t="s">
        <v>546</v>
      </c>
      <c r="M14" s="86"/>
      <c r="N14" s="86"/>
      <c r="O14" s="465"/>
      <c r="P14" s="465"/>
      <c r="Q14" s="465"/>
      <c r="R14" s="466"/>
      <c r="S14" s="466"/>
      <c r="T14" s="466"/>
      <c r="U14" s="466"/>
      <c r="V14" s="466"/>
      <c r="W14" s="466"/>
      <c r="X14" s="466"/>
      <c r="Y14" s="466"/>
      <c r="Z14" s="466"/>
      <c r="AA14" s="466"/>
      <c r="AB14" s="466"/>
      <c r="AC14" s="466"/>
    </row>
    <row r="15" spans="1:29" ht="6" customHeight="1" x14ac:dyDescent="0.2">
      <c r="A15" s="466"/>
      <c r="C15" s="200"/>
      <c r="D15" s="167"/>
      <c r="E15" s="1099"/>
      <c r="F15" s="1099"/>
      <c r="G15" s="1099"/>
      <c r="H15" s="168"/>
      <c r="I15" s="203"/>
      <c r="J15" s="203"/>
      <c r="K15" s="169"/>
      <c r="L15" s="153"/>
      <c r="M15" s="81"/>
      <c r="N15" s="81"/>
      <c r="O15" s="466"/>
      <c r="P15" s="466"/>
      <c r="Q15" s="466"/>
      <c r="R15" s="466"/>
      <c r="S15" s="466"/>
      <c r="T15" s="466"/>
      <c r="U15" s="466"/>
      <c r="V15" s="466"/>
      <c r="W15" s="466"/>
      <c r="X15" s="466"/>
      <c r="Y15" s="466"/>
      <c r="Z15" s="466"/>
      <c r="AA15" s="466"/>
      <c r="AB15" s="466"/>
      <c r="AC15" s="466"/>
    </row>
    <row r="16" spans="1:29" ht="15" customHeight="1" x14ac:dyDescent="0.2">
      <c r="A16" s="466"/>
      <c r="C16" s="431" t="str">
        <f>IF(G14&gt;1100,Texte!C31,"")</f>
        <v/>
      </c>
      <c r="D16" s="167"/>
      <c r="E16" s="430"/>
      <c r="F16" s="430"/>
      <c r="G16" s="430"/>
      <c r="H16" s="430"/>
      <c r="I16" s="430"/>
      <c r="J16" s="430"/>
      <c r="K16" s="169"/>
      <c r="L16" s="402" t="s">
        <v>166</v>
      </c>
      <c r="M16" s="81"/>
      <c r="N16" s="81"/>
      <c r="O16" s="466"/>
      <c r="P16" s="466"/>
      <c r="Q16" s="466"/>
      <c r="R16" s="466"/>
      <c r="S16" s="466"/>
      <c r="T16" s="466"/>
      <c r="U16" s="466"/>
      <c r="V16" s="466"/>
      <c r="W16" s="466"/>
      <c r="X16" s="466"/>
      <c r="Y16" s="466"/>
      <c r="Z16" s="466"/>
      <c r="AA16" s="466"/>
      <c r="AB16" s="466"/>
      <c r="AC16" s="466"/>
    </row>
    <row r="17" spans="1:30" ht="6" customHeight="1" x14ac:dyDescent="0.2">
      <c r="A17" s="466"/>
      <c r="C17" s="81"/>
      <c r="D17" s="81"/>
      <c r="E17" s="86"/>
      <c r="F17" s="86"/>
      <c r="G17" s="86"/>
      <c r="H17" s="86"/>
      <c r="I17" s="86"/>
      <c r="J17" s="86"/>
      <c r="K17" s="106"/>
      <c r="L17" s="107"/>
      <c r="M17" s="81"/>
      <c r="N17" s="81"/>
      <c r="O17" s="466"/>
      <c r="P17" s="466"/>
      <c r="Q17" s="466"/>
      <c r="R17" s="466"/>
      <c r="S17" s="466"/>
      <c r="T17" s="466"/>
      <c r="U17" s="466"/>
      <c r="V17" s="466"/>
      <c r="W17" s="466"/>
      <c r="X17" s="466"/>
      <c r="Y17" s="466"/>
      <c r="Z17" s="466"/>
      <c r="AA17" s="466"/>
      <c r="AB17" s="466"/>
      <c r="AC17" s="466"/>
    </row>
    <row r="18" spans="1:30" ht="351" customHeight="1" x14ac:dyDescent="0.2">
      <c r="A18" s="466"/>
      <c r="B18" s="109"/>
      <c r="C18" s="1100" t="s">
        <v>487</v>
      </c>
      <c r="D18" s="1101"/>
      <c r="E18" s="1101"/>
      <c r="F18" s="1101"/>
      <c r="G18" s="1101"/>
      <c r="H18" s="1101"/>
      <c r="I18" s="1101"/>
      <c r="J18" s="1101"/>
      <c r="K18" s="1101"/>
      <c r="L18" s="1102"/>
      <c r="O18" s="466"/>
      <c r="P18" s="466"/>
      <c r="Q18" s="466"/>
      <c r="R18" s="466"/>
      <c r="S18" s="466"/>
      <c r="T18" s="466"/>
      <c r="U18" s="466"/>
      <c r="V18" s="466"/>
      <c r="W18" s="466"/>
      <c r="X18" s="466"/>
      <c r="Y18" s="466"/>
      <c r="Z18" s="466"/>
      <c r="AA18" s="466"/>
      <c r="AB18" s="466"/>
      <c r="AC18" s="466"/>
    </row>
    <row r="19" spans="1:30" ht="6" customHeight="1" x14ac:dyDescent="0.2">
      <c r="A19" s="466"/>
      <c r="B19" s="109"/>
      <c r="C19" s="740"/>
      <c r="D19" s="741"/>
      <c r="E19" s="741"/>
      <c r="F19" s="741"/>
      <c r="G19" s="741"/>
      <c r="H19" s="741"/>
      <c r="I19" s="741"/>
      <c r="J19" s="741"/>
      <c r="K19" s="741"/>
      <c r="L19" s="742"/>
      <c r="O19" s="466"/>
      <c r="P19" s="466"/>
      <c r="Q19" s="466"/>
      <c r="R19" s="466"/>
      <c r="S19" s="466"/>
      <c r="T19" s="466"/>
      <c r="U19" s="466"/>
      <c r="V19" s="466"/>
      <c r="W19" s="466"/>
      <c r="X19" s="466"/>
      <c r="Y19" s="466"/>
      <c r="Z19" s="466"/>
      <c r="AA19" s="466"/>
      <c r="AB19" s="466"/>
      <c r="AC19" s="466"/>
    </row>
    <row r="20" spans="1:30" ht="6.75" customHeight="1" thickBot="1" x14ac:dyDescent="0.25">
      <c r="A20" s="466"/>
      <c r="C20" s="95"/>
      <c r="D20" s="95"/>
      <c r="E20" s="95"/>
      <c r="F20" s="95"/>
      <c r="G20" s="95"/>
      <c r="H20" s="95"/>
      <c r="I20" s="95"/>
      <c r="J20" s="95"/>
      <c r="K20" s="95"/>
      <c r="L20" s="107"/>
      <c r="O20" s="466"/>
      <c r="P20" s="466"/>
      <c r="Q20" s="466"/>
      <c r="R20" s="466"/>
      <c r="S20" s="466"/>
      <c r="T20" s="466"/>
      <c r="U20" s="466"/>
      <c r="V20" s="466"/>
      <c r="W20" s="466"/>
      <c r="X20" s="466"/>
      <c r="Y20" s="466"/>
      <c r="Z20" s="466"/>
      <c r="AA20" s="466"/>
      <c r="AB20" s="466"/>
      <c r="AC20" s="466"/>
    </row>
    <row r="21" spans="1:30" ht="23.25" customHeight="1" thickBot="1" x14ac:dyDescent="0.25">
      <c r="A21" s="466"/>
      <c r="C21" s="158"/>
      <c r="D21" s="1138" t="s">
        <v>830</v>
      </c>
      <c r="E21" s="1138"/>
      <c r="F21" s="1138"/>
      <c r="G21" s="1138"/>
      <c r="H21" s="1138"/>
      <c r="I21" s="1138"/>
      <c r="J21" s="1138"/>
      <c r="K21" s="1138"/>
      <c r="L21" s="1138"/>
      <c r="M21" s="687">
        <f>IF(AND(G6&gt;0,menu!B52=FALSE),1,0)</f>
        <v>0</v>
      </c>
      <c r="O21" s="466"/>
      <c r="P21" s="466"/>
      <c r="Q21" s="466"/>
      <c r="R21" s="466"/>
      <c r="S21" s="466"/>
      <c r="T21" s="466"/>
      <c r="U21" s="466"/>
      <c r="V21" s="466"/>
      <c r="W21" s="466"/>
      <c r="X21" s="466"/>
      <c r="Y21" s="466"/>
      <c r="Z21" s="466"/>
      <c r="AA21" s="466"/>
      <c r="AB21" s="466"/>
      <c r="AC21" s="466"/>
      <c r="AD21" s="466"/>
    </row>
    <row r="22" spans="1:30" ht="6.75" customHeight="1" x14ac:dyDescent="0.2">
      <c r="A22" s="466"/>
      <c r="C22" s="95"/>
      <c r="D22" s="95"/>
      <c r="E22" s="95"/>
      <c r="F22" s="95"/>
      <c r="G22" s="95"/>
      <c r="H22" s="95"/>
      <c r="I22" s="95"/>
      <c r="J22" s="95"/>
      <c r="K22" s="95"/>
      <c r="L22" s="107"/>
      <c r="O22" s="466"/>
      <c r="P22" s="466"/>
      <c r="Q22" s="466"/>
      <c r="R22" s="466"/>
      <c r="S22" s="466"/>
      <c r="T22" s="466"/>
      <c r="U22" s="466"/>
      <c r="V22" s="466"/>
      <c r="W22" s="466"/>
      <c r="X22" s="466"/>
      <c r="Y22" s="466"/>
      <c r="Z22" s="466"/>
      <c r="AA22" s="466"/>
      <c r="AB22" s="466"/>
      <c r="AC22" s="466"/>
    </row>
    <row r="23" spans="1:30" ht="6.75" customHeight="1" x14ac:dyDescent="0.2">
      <c r="A23" s="466"/>
      <c r="C23" s="95"/>
      <c r="D23" s="95"/>
      <c r="E23" s="95"/>
      <c r="F23" s="95"/>
      <c r="G23" s="95"/>
      <c r="H23" s="95"/>
      <c r="I23" s="95"/>
      <c r="J23" s="95"/>
      <c r="K23" s="95"/>
      <c r="L23" s="107"/>
      <c r="O23" s="466"/>
      <c r="P23" s="466"/>
      <c r="Q23" s="466"/>
      <c r="R23" s="466"/>
      <c r="S23" s="466"/>
      <c r="T23" s="466"/>
      <c r="U23" s="466"/>
      <c r="V23" s="466"/>
      <c r="W23" s="466"/>
      <c r="X23" s="466"/>
      <c r="Y23" s="466"/>
      <c r="Z23" s="466"/>
      <c r="AA23" s="466"/>
      <c r="AB23" s="466"/>
      <c r="AC23" s="466"/>
    </row>
    <row r="24" spans="1:30" ht="12.75" customHeight="1" x14ac:dyDescent="0.2">
      <c r="A24" s="466"/>
      <c r="C24" s="1103" t="s">
        <v>169</v>
      </c>
      <c r="D24" s="1103"/>
      <c r="E24" s="1103"/>
      <c r="F24" s="1103"/>
      <c r="G24" s="1103"/>
      <c r="H24" s="1103"/>
      <c r="I24" s="1103"/>
      <c r="J24" s="1103"/>
      <c r="K24" s="1103"/>
      <c r="L24" s="1103"/>
      <c r="O24" s="466"/>
      <c r="P24" s="466"/>
      <c r="Q24" s="466"/>
      <c r="R24" s="466"/>
      <c r="S24" s="466"/>
      <c r="T24" s="466"/>
      <c r="U24" s="466"/>
      <c r="V24" s="466"/>
      <c r="W24" s="466"/>
      <c r="X24" s="466"/>
      <c r="Y24" s="466"/>
      <c r="Z24" s="466"/>
      <c r="AA24" s="466"/>
      <c r="AB24" s="466"/>
      <c r="AC24" s="466"/>
    </row>
    <row r="25" spans="1:30" ht="17.25" customHeight="1" x14ac:dyDescent="0.2">
      <c r="A25" s="466"/>
      <c r="C25" s="1104" t="str">
        <f ca="1">Basisdaten!C38</f>
        <v>Vorhabenbeschreibung -  - Vers. 09/2023</v>
      </c>
      <c r="D25" s="1105"/>
      <c r="E25" s="1105"/>
      <c r="F25" s="1105"/>
      <c r="G25" s="1105"/>
      <c r="H25" s="1105"/>
      <c r="I25" s="1105"/>
      <c r="J25" s="1105"/>
      <c r="K25" s="1105"/>
      <c r="L25" s="1105"/>
      <c r="O25" s="466"/>
      <c r="P25" s="466"/>
      <c r="Q25" s="466"/>
      <c r="R25" s="466"/>
      <c r="S25" s="466"/>
      <c r="T25" s="466"/>
      <c r="U25" s="466"/>
      <c r="V25" s="466"/>
      <c r="W25" s="466"/>
      <c r="X25" s="466"/>
      <c r="Y25" s="466"/>
      <c r="Z25" s="466"/>
      <c r="AA25" s="466"/>
      <c r="AB25" s="466"/>
      <c r="AC25" s="466"/>
    </row>
    <row r="26" spans="1:30" x14ac:dyDescent="0.2">
      <c r="A26" s="466"/>
      <c r="O26" s="466"/>
      <c r="P26" s="466"/>
      <c r="Q26" s="466"/>
      <c r="R26" s="466"/>
      <c r="S26" s="466"/>
      <c r="T26" s="466"/>
      <c r="U26" s="466"/>
      <c r="V26" s="466"/>
      <c r="W26" s="466"/>
      <c r="X26" s="466"/>
      <c r="Y26" s="466"/>
      <c r="Z26" s="466"/>
      <c r="AA26" s="466"/>
      <c r="AB26" s="466"/>
      <c r="AC26" s="466"/>
    </row>
    <row r="27" spans="1:30" x14ac:dyDescent="0.2">
      <c r="A27" s="466"/>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row>
    <row r="28" spans="1:30" x14ac:dyDescent="0.2">
      <c r="A28" s="466"/>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row>
    <row r="29" spans="1:30" x14ac:dyDescent="0.2">
      <c r="A29" s="466"/>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row>
    <row r="30" spans="1:30" x14ac:dyDescent="0.2">
      <c r="A30" s="466"/>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row>
    <row r="31" spans="1:30" x14ac:dyDescent="0.2">
      <c r="A31" s="466"/>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row>
    <row r="32" spans="1:30" x14ac:dyDescent="0.2">
      <c r="A32" s="466"/>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row>
    <row r="33" spans="1:29" x14ac:dyDescent="0.2">
      <c r="A33" s="466"/>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row>
    <row r="34" spans="1:29" x14ac:dyDescent="0.2">
      <c r="A34" s="466"/>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row>
    <row r="35" spans="1:29" x14ac:dyDescent="0.2">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row>
    <row r="36" spans="1:29" x14ac:dyDescent="0.2">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row>
    <row r="37" spans="1:29" x14ac:dyDescent="0.2">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row>
    <row r="38" spans="1:29" x14ac:dyDescent="0.2">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row>
    <row r="39" spans="1:29" x14ac:dyDescent="0.2">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row>
    <row r="40" spans="1:29" x14ac:dyDescent="0.2">
      <c r="A40" s="466"/>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row>
    <row r="41" spans="1:29" x14ac:dyDescent="0.2">
      <c r="A41" s="466"/>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row>
    <row r="42" spans="1:29" x14ac:dyDescent="0.2">
      <c r="A42" s="466"/>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row>
    <row r="43" spans="1:29" x14ac:dyDescent="0.2">
      <c r="A43" s="466"/>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row>
    <row r="44" spans="1:29" x14ac:dyDescent="0.2">
      <c r="A44" s="466"/>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row>
    <row r="45" spans="1:29" x14ac:dyDescent="0.2">
      <c r="A45" s="466"/>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row>
    <row r="46" spans="1:29" x14ac:dyDescent="0.2">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row>
    <row r="47" spans="1:29" x14ac:dyDescent="0.2">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row>
    <row r="48" spans="1:29" x14ac:dyDescent="0.2">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row>
    <row r="49" spans="1:29" x14ac:dyDescent="0.2">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row>
    <row r="50" spans="1:29" x14ac:dyDescent="0.2">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row>
    <row r="51" spans="1:29" x14ac:dyDescent="0.2">
      <c r="A51" s="466"/>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row>
    <row r="52" spans="1:29" x14ac:dyDescent="0.2">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row>
    <row r="53" spans="1:29" x14ac:dyDescent="0.2">
      <c r="A53" s="466"/>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row>
    <row r="54" spans="1:29" x14ac:dyDescent="0.2">
      <c r="A54" s="466"/>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row>
    <row r="55" spans="1:29" x14ac:dyDescent="0.2">
      <c r="A55" s="466"/>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row>
    <row r="56" spans="1:29" x14ac:dyDescent="0.2">
      <c r="A56" s="466"/>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row>
    <row r="57" spans="1:29" x14ac:dyDescent="0.2">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row>
    <row r="58" spans="1:29" x14ac:dyDescent="0.2">
      <c r="A58" s="466"/>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row>
    <row r="59" spans="1:29" x14ac:dyDescent="0.2">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row>
    <row r="60" spans="1:29" x14ac:dyDescent="0.2">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row>
    <row r="61" spans="1:29" x14ac:dyDescent="0.2">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row>
    <row r="62" spans="1:29" x14ac:dyDescent="0.2">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row>
    <row r="63" spans="1:29" x14ac:dyDescent="0.2">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row>
    <row r="64" spans="1:29" x14ac:dyDescent="0.2">
      <c r="A64" s="466"/>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row>
    <row r="65" spans="1:29" x14ac:dyDescent="0.2">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row>
    <row r="66" spans="1:29" x14ac:dyDescent="0.2">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row>
    <row r="67" spans="1:29" x14ac:dyDescent="0.2">
      <c r="A67" s="466"/>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row>
    <row r="68" spans="1:29" x14ac:dyDescent="0.2">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row>
    <row r="69" spans="1:29" x14ac:dyDescent="0.2">
      <c r="A69" s="466"/>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row>
    <row r="70" spans="1:29" x14ac:dyDescent="0.2">
      <c r="A70" s="46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row>
    <row r="71" spans="1:29" x14ac:dyDescent="0.2">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row>
    <row r="72" spans="1:29" x14ac:dyDescent="0.2">
      <c r="A72" s="466"/>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row>
    <row r="73" spans="1:29" x14ac:dyDescent="0.2">
      <c r="A73" s="466"/>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row>
    <row r="74" spans="1:29" x14ac:dyDescent="0.2">
      <c r="A74" s="466"/>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row>
    <row r="75" spans="1:29" x14ac:dyDescent="0.2">
      <c r="A75" s="466"/>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row>
    <row r="76" spans="1:29" x14ac:dyDescent="0.2">
      <c r="A76" s="466"/>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row>
    <row r="77" spans="1:29" x14ac:dyDescent="0.2">
      <c r="A77" s="466"/>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row>
    <row r="78" spans="1:29" x14ac:dyDescent="0.2">
      <c r="A78" s="466"/>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row>
    <row r="79" spans="1:29" x14ac:dyDescent="0.2">
      <c r="A79" s="466"/>
      <c r="B79" s="466"/>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row>
    <row r="80" spans="1:29" x14ac:dyDescent="0.2">
      <c r="A80" s="466"/>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row>
    <row r="81" spans="1:29" x14ac:dyDescent="0.2">
      <c r="A81" s="466"/>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row>
    <row r="82" spans="1:29" x14ac:dyDescent="0.2">
      <c r="A82" s="466"/>
      <c r="B82" s="46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row>
    <row r="83" spans="1:29" x14ac:dyDescent="0.2">
      <c r="A83" s="466"/>
      <c r="B83" s="466"/>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row>
    <row r="84" spans="1:29" x14ac:dyDescent="0.2">
      <c r="A84" s="466"/>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row>
    <row r="85" spans="1:29" x14ac:dyDescent="0.2">
      <c r="A85" s="466"/>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row>
    <row r="86" spans="1:29" x14ac:dyDescent="0.2">
      <c r="A86" s="466"/>
      <c r="B86" s="466"/>
      <c r="C86" s="466"/>
      <c r="D86" s="466"/>
      <c r="E86" s="466"/>
      <c r="F86" s="466"/>
      <c r="G86" s="466"/>
      <c r="H86" s="466"/>
      <c r="I86" s="466"/>
      <c r="J86" s="466"/>
      <c r="K86" s="466"/>
      <c r="L86" s="466"/>
      <c r="M86" s="466"/>
      <c r="N86" s="466"/>
      <c r="O86" s="466"/>
      <c r="P86" s="466"/>
      <c r="Q86" s="466"/>
      <c r="R86" s="466"/>
      <c r="S86" s="466"/>
      <c r="T86" s="466"/>
      <c r="U86" s="466"/>
      <c r="V86" s="466"/>
      <c r="W86" s="466"/>
      <c r="X86" s="466"/>
      <c r="Y86" s="466"/>
      <c r="Z86" s="466"/>
      <c r="AA86" s="466"/>
      <c r="AB86" s="466"/>
      <c r="AC86" s="466"/>
    </row>
    <row r="87" spans="1:29" x14ac:dyDescent="0.2">
      <c r="A87" s="466"/>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66"/>
      <c r="AA87" s="466"/>
      <c r="AB87" s="466"/>
      <c r="AC87" s="466"/>
    </row>
    <row r="88" spans="1:29" x14ac:dyDescent="0.2">
      <c r="A88" s="466"/>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row>
    <row r="89" spans="1:29" x14ac:dyDescent="0.2">
      <c r="A89" s="466"/>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row>
    <row r="90" spans="1:29" x14ac:dyDescent="0.2">
      <c r="A90" s="466"/>
      <c r="B90" s="466"/>
      <c r="C90" s="466"/>
      <c r="D90" s="466"/>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c r="AC90" s="466"/>
    </row>
    <row r="91" spans="1:29" x14ac:dyDescent="0.2">
      <c r="A91" s="466"/>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row>
    <row r="92" spans="1:29" x14ac:dyDescent="0.2">
      <c r="A92" s="466"/>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row>
    <row r="93" spans="1:29" x14ac:dyDescent="0.2">
      <c r="A93" s="466"/>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row>
    <row r="94" spans="1:29" x14ac:dyDescent="0.2">
      <c r="A94" s="466"/>
      <c r="B94" s="466"/>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row>
    <row r="95" spans="1:29" x14ac:dyDescent="0.2">
      <c r="A95" s="466"/>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row>
    <row r="96" spans="1:29" x14ac:dyDescent="0.2">
      <c r="A96" s="466"/>
      <c r="B96" s="466"/>
      <c r="C96" s="466"/>
      <c r="D96" s="466"/>
      <c r="E96" s="466"/>
      <c r="F96" s="466"/>
      <c r="G96" s="466"/>
      <c r="H96" s="466"/>
      <c r="I96" s="466"/>
      <c r="J96" s="466"/>
      <c r="K96" s="466"/>
      <c r="L96" s="466"/>
      <c r="M96" s="466"/>
      <c r="N96" s="466"/>
      <c r="O96" s="466"/>
      <c r="P96" s="466"/>
      <c r="Q96" s="466"/>
      <c r="R96" s="466"/>
      <c r="S96" s="466"/>
      <c r="T96" s="466"/>
      <c r="U96" s="466"/>
      <c r="V96" s="466"/>
      <c r="W96" s="466"/>
      <c r="X96" s="466"/>
      <c r="Y96" s="466"/>
      <c r="Z96" s="466"/>
      <c r="AA96" s="466"/>
      <c r="AB96" s="466"/>
      <c r="AC96" s="466"/>
    </row>
    <row r="97" spans="1:29" x14ac:dyDescent="0.2">
      <c r="A97" s="466"/>
      <c r="B97" s="466"/>
      <c r="C97" s="466"/>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row>
    <row r="98" spans="1:29" x14ac:dyDescent="0.2">
      <c r="A98" s="466"/>
      <c r="B98" s="466"/>
      <c r="C98" s="466"/>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466"/>
    </row>
    <row r="99" spans="1:29" x14ac:dyDescent="0.2">
      <c r="A99" s="466"/>
      <c r="B99" s="466"/>
      <c r="C99" s="466"/>
      <c r="D99" s="466"/>
      <c r="E99" s="466"/>
      <c r="F99" s="466"/>
      <c r="G99" s="466"/>
      <c r="H99" s="466"/>
      <c r="I99" s="466"/>
      <c r="J99" s="466"/>
      <c r="K99" s="466"/>
      <c r="L99" s="466"/>
      <c r="M99" s="466"/>
      <c r="N99" s="466"/>
      <c r="O99" s="466"/>
      <c r="P99" s="466"/>
      <c r="Q99" s="466"/>
      <c r="R99" s="466"/>
      <c r="S99" s="466"/>
      <c r="T99" s="466"/>
      <c r="U99" s="466"/>
      <c r="V99" s="466"/>
      <c r="W99" s="466"/>
      <c r="X99" s="466"/>
      <c r="Y99" s="466"/>
      <c r="Z99" s="466"/>
      <c r="AA99" s="466"/>
      <c r="AB99" s="466"/>
      <c r="AC99" s="466" t="s">
        <v>203</v>
      </c>
    </row>
  </sheetData>
  <sheetProtection password="C730" sheet="1" objects="1" scenarios="1" selectLockedCells="1"/>
  <customSheetViews>
    <customSheetView guid="{68ABA936-E0C3-4F62-AA1D-4FD1F5462098}" showPageBreaks="1" showGridLines="0" showRowCol="0" fitToPage="1" printArea="1" view="pageBreakPreview">
      <selection activeCell="G23" sqref="G23"/>
      <pageMargins left="0.39370078740157483" right="0.39370078740157483" top="0.39370078740157483" bottom="0.39370078740157483" header="0" footer="0"/>
      <printOptions horizontalCentered="1"/>
      <pageSetup paperSize="9" scale="74" orientation="portrait" r:id="rId1"/>
    </customSheetView>
  </customSheetViews>
  <mergeCells count="11">
    <mergeCell ref="C25:L25"/>
    <mergeCell ref="E15:G15"/>
    <mergeCell ref="H14:I14"/>
    <mergeCell ref="C24:L24"/>
    <mergeCell ref="C3:G4"/>
    <mergeCell ref="C12:L12"/>
    <mergeCell ref="H13:I13"/>
    <mergeCell ref="C10:L10"/>
    <mergeCell ref="C18:L19"/>
    <mergeCell ref="C9:L9"/>
    <mergeCell ref="D21:L21"/>
  </mergeCells>
  <conditionalFormatting sqref="F14">
    <cfRule type="expression" dxfId="295" priority="1711">
      <formula>$F$14&gt;0</formula>
    </cfRule>
  </conditionalFormatting>
  <conditionalFormatting sqref="G14">
    <cfRule type="expression" dxfId="294" priority="1712">
      <formula>$G$14&gt;0</formula>
    </cfRule>
  </conditionalFormatting>
  <conditionalFormatting sqref="K14 L16">
    <cfRule type="expression" dxfId="293" priority="12">
      <formula>$G$14&lt;1100</formula>
    </cfRule>
  </conditionalFormatting>
  <dataValidations count="2">
    <dataValidation operator="greaterThan" allowBlank="1" showInputMessage="1" showErrorMessage="1" sqref="H14"/>
    <dataValidation type="decimal" errorStyle="information" operator="lessThan" allowBlank="1" showInputMessage="1" showErrorMessage="1" errorTitle="Hinweis:" error="Maximalwert überschritten." sqref="G14">
      <formula1>1200</formula1>
    </dataValidation>
  </dataValidations>
  <hyperlinks>
    <hyperlink ref="L16" location="Anmerkungen!A1" display="Anmerkungen"/>
  </hyperlinks>
  <printOptions horizontalCentered="1"/>
  <pageMargins left="0.39370078740157483" right="0.19685039370078741" top="0.19685039370078741" bottom="0.19685039370078741" header="0" footer="0"/>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4449" r:id="rId5" name="Check Box 1">
              <controlPr defaultSize="0" autoFill="0" autoLine="0" autoPict="0">
                <anchor moveWithCells="1">
                  <from>
                    <xdr:col>2</xdr:col>
                    <xdr:colOff>57150</xdr:colOff>
                    <xdr:row>20</xdr:row>
                    <xdr:rowOff>38100</xdr:rowOff>
                  </from>
                  <to>
                    <xdr:col>2</xdr:col>
                    <xdr:colOff>276225</xdr:colOff>
                    <xdr:row>20</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4" id="{47B9B340-F4D9-44B9-9C7A-D84A75E5C5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J14</xm:sqref>
        </x14:conditionalFormatting>
        <x14:conditionalFormatting xmlns:xm="http://schemas.microsoft.com/office/excel/2006/main">
          <x14:cfRule type="expression" priority="282" id="{C261DAB8-0AB2-450D-A5C9-9FEA0C8E6E91}">
            <xm:f>$F$14&gt;5*menu!$I$47</xm:f>
            <x14:dxf>
              <fill>
                <patternFill>
                  <bgColor rgb="FFE3B5A2"/>
                </patternFill>
              </fill>
            </x14:dxf>
          </x14:cfRule>
          <xm:sqref>F14</xm:sqref>
        </x14:conditionalFormatting>
        <x14:conditionalFormatting xmlns:xm="http://schemas.microsoft.com/office/excel/2006/main">
          <x14:cfRule type="expression" priority="81" id="{CADAFC17-4D2B-41A9-901E-E68B216413F1}">
            <xm:f>menu!$U$4=FALSE</xm:f>
            <x14:dxf>
              <font>
                <color theme="0"/>
              </font>
              <fill>
                <patternFill>
                  <fgColor theme="0"/>
                  <bgColor theme="0"/>
                </patternFill>
              </fill>
              <border>
                <left/>
                <right/>
                <top/>
                <bottom/>
                <vertical/>
                <horizontal/>
              </border>
            </x14:dxf>
          </x14:cfRule>
          <xm:sqref>C24</xm:sqref>
        </x14:conditionalFormatting>
        <x14:conditionalFormatting xmlns:xm="http://schemas.microsoft.com/office/excel/2006/main">
          <x14:cfRule type="expression" priority="10" id="{4FDB9CF7-7DCB-432E-82D3-507098B8B4A1}">
            <xm:f>menu!$U$7=FALSE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6" id="{7FAECA6B-72FC-44D8-AFEB-3D58902E2AA7}">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5" id="{831B4D73-FE99-4113-B251-25217101EF9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4" id="{AA715F22-C4FC-444B-9C86-8E17B7CB6145}">
            <xm:f>menu!$U$9=FALSE</xm:f>
            <x14:dxf>
              <font>
                <color theme="0"/>
              </font>
              <fill>
                <patternFill>
                  <fgColor theme="0"/>
                  <bgColor theme="0"/>
                </patternFill>
              </fill>
              <border>
                <left/>
                <right/>
                <top/>
                <bottom/>
                <vertical/>
                <horizontal/>
              </border>
            </x14:dxf>
          </x14:cfRule>
          <xm:sqref>C21:D21 M21</xm:sqref>
        </x14:conditionalFormatting>
        <x14:conditionalFormatting xmlns:xm="http://schemas.microsoft.com/office/excel/2006/main">
          <x14:cfRule type="expression" priority="3" id="{CEA53152-DD8D-4D83-8AE0-C1D91843542C}">
            <xm:f>SUM(Begl_Öffentlichkeitsarbeit!#REF!)&lt;&gt;0</xm:f>
            <x14:dxf>
              <fill>
                <patternFill>
                  <bgColor rgb="FFE3B5A2"/>
                </patternFill>
              </fill>
            </x14:dxf>
          </x14:cfRule>
          <xm:sqref>C21:D21</xm:sqref>
        </x14:conditionalFormatting>
        <x14:conditionalFormatting xmlns:xm="http://schemas.microsoft.com/office/excel/2006/main">
          <x14:cfRule type="expression" priority="2" id="{2F291024-8D81-40FA-ADBF-30B4E1D0EB6D}">
            <xm:f>menu!$B$52=TRUE</xm:f>
            <x14:dxf>
              <fill>
                <patternFill>
                  <bgColor rgb="FFEBF1DE"/>
                </patternFill>
              </fill>
            </x14:dxf>
          </x14:cfRule>
          <xm:sqref>C21:D21</xm:sqref>
        </x14:conditionalFormatting>
        <x14:conditionalFormatting xmlns:xm="http://schemas.microsoft.com/office/excel/2006/main">
          <x14:cfRule type="iconSet" priority="1" id="{3C05380E-B1B1-4D68-9D76-C0C43459F3D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M21</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errorTitle="Hinweis:" error="Zuwendungsfähig sind maximal 5 Tage pro Jahr.">
          <x14:formula1>
            <xm:f>0</xm:f>
          </x14:formula1>
          <x14:formula2>
            <xm:f>menu!I50</xm:f>
          </x14:formula2>
          <xm:sqref>F14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H77"/>
  <sheetViews>
    <sheetView showGridLines="0" showRowColHeaders="0" zoomScaleNormal="100" workbookViewId="0">
      <selection activeCell="P12" sqref="P12"/>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5" width="11.42578125" style="1" customWidth="1"/>
    <col min="16" max="16" width="19.42578125" style="1" customWidth="1"/>
    <col min="17" max="18" width="2.28515625" style="1" customWidth="1"/>
    <col min="19" max="19" width="21.5703125" style="1" customWidth="1"/>
    <col min="20" max="16384" width="11.42578125" style="1"/>
  </cols>
  <sheetData>
    <row r="1" spans="1:34" x14ac:dyDescent="0.2">
      <c r="A1" s="444" t="s">
        <v>203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row>
    <row r="2" spans="1:34" ht="12.75" hidden="1" customHeight="1" x14ac:dyDescent="0.2">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row>
    <row r="3" spans="1:34" ht="12" customHeight="1" x14ac:dyDescent="0.2">
      <c r="A3" s="444"/>
      <c r="B3" s="72"/>
      <c r="C3" s="72"/>
      <c r="D3" s="72"/>
      <c r="E3" s="72"/>
      <c r="F3" s="72"/>
      <c r="G3" s="72"/>
      <c r="H3" s="72"/>
      <c r="I3" s="72"/>
      <c r="J3" s="72"/>
      <c r="K3" s="72"/>
      <c r="L3" s="72"/>
      <c r="M3" s="72"/>
      <c r="N3" s="72"/>
      <c r="O3" s="72"/>
      <c r="P3" s="72"/>
      <c r="Q3" s="72"/>
      <c r="R3" s="444"/>
      <c r="S3" s="444"/>
      <c r="T3" s="444"/>
      <c r="U3" s="444"/>
      <c r="V3" s="444"/>
      <c r="W3" s="444"/>
      <c r="X3" s="444"/>
      <c r="Y3" s="444"/>
      <c r="Z3" s="444"/>
      <c r="AA3" s="444"/>
      <c r="AB3" s="444"/>
      <c r="AC3" s="444"/>
      <c r="AD3" s="444"/>
      <c r="AE3" s="444"/>
      <c r="AF3" s="444"/>
      <c r="AG3" s="444"/>
      <c r="AH3" s="444"/>
    </row>
    <row r="4" spans="1:34" s="145" customFormat="1" ht="57" customHeight="1" x14ac:dyDescent="0.2">
      <c r="A4" s="445"/>
      <c r="B4" s="663"/>
      <c r="C4" s="758" t="str">
        <f>Basisdaten!C4</f>
        <v>Vorhabenbeschreibung Förderschwerpunkte 
4.1.8 b), 4.1.10 b) und c) Anschlussvorhaben Klimaschutz- und Umsetzungsmanagement</v>
      </c>
      <c r="D4" s="758"/>
      <c r="E4" s="758"/>
      <c r="F4" s="758"/>
      <c r="G4" s="758"/>
      <c r="H4" s="758"/>
      <c r="I4" s="758"/>
      <c r="J4" s="758"/>
      <c r="K4" s="758"/>
      <c r="L4" s="758"/>
      <c r="M4" s="758"/>
      <c r="N4" s="72"/>
      <c r="O4" s="72"/>
      <c r="P4" s="72"/>
      <c r="Q4" s="72"/>
      <c r="R4" s="445"/>
      <c r="S4" s="445"/>
      <c r="T4" s="445"/>
      <c r="U4" s="445"/>
      <c r="V4" s="445"/>
      <c r="W4" s="445"/>
      <c r="X4" s="445"/>
      <c r="Y4" s="445"/>
      <c r="Z4" s="445"/>
      <c r="AA4" s="445"/>
      <c r="AB4" s="445"/>
      <c r="AC4" s="445"/>
      <c r="AD4" s="445"/>
      <c r="AE4" s="445"/>
      <c r="AF4" s="445"/>
      <c r="AG4" s="445"/>
      <c r="AH4" s="445"/>
    </row>
    <row r="5" spans="1:34" s="145" customFormat="1" ht="22.5" customHeight="1" x14ac:dyDescent="0.2">
      <c r="A5" s="445"/>
      <c r="B5" s="663"/>
      <c r="C5" s="759"/>
      <c r="D5" s="759"/>
      <c r="E5" s="759"/>
      <c r="F5" s="759"/>
      <c r="G5" s="759"/>
      <c r="H5" s="759"/>
      <c r="I5" s="759"/>
      <c r="J5" s="759"/>
      <c r="K5" s="759"/>
      <c r="L5" s="759"/>
      <c r="M5" s="759"/>
      <c r="N5" s="72"/>
      <c r="O5" s="72"/>
      <c r="P5" s="72"/>
      <c r="Q5" s="72"/>
      <c r="R5" s="445"/>
      <c r="S5" s="445"/>
      <c r="T5" s="445"/>
      <c r="U5" s="445"/>
      <c r="V5" s="445"/>
      <c r="W5" s="445"/>
      <c r="X5" s="445"/>
      <c r="Y5" s="445"/>
      <c r="Z5" s="445"/>
      <c r="AA5" s="445"/>
      <c r="AB5" s="445"/>
      <c r="AC5" s="445"/>
      <c r="AD5" s="445"/>
      <c r="AE5" s="445"/>
      <c r="AF5" s="445"/>
      <c r="AG5" s="445"/>
      <c r="AH5" s="445"/>
    </row>
    <row r="6" spans="1:34" s="145" customFormat="1" ht="13.5" customHeight="1" x14ac:dyDescent="0.2">
      <c r="A6" s="445"/>
      <c r="B6" s="663"/>
      <c r="C6" s="664" t="s">
        <v>779</v>
      </c>
      <c r="D6" s="665"/>
      <c r="E6" s="665"/>
      <c r="F6" s="665"/>
      <c r="G6" s="665"/>
      <c r="H6" s="665"/>
      <c r="I6" s="665"/>
      <c r="J6" s="665"/>
      <c r="K6" s="665"/>
      <c r="L6" s="665"/>
      <c r="M6" s="665"/>
      <c r="N6" s="72"/>
      <c r="O6" s="72"/>
      <c r="P6" s="72"/>
      <c r="Q6" s="72"/>
      <c r="R6" s="445"/>
      <c r="S6" s="445"/>
      <c r="T6" s="445"/>
      <c r="U6" s="445"/>
      <c r="V6" s="445"/>
      <c r="W6" s="445"/>
      <c r="X6" s="445"/>
      <c r="Y6" s="445"/>
      <c r="Z6" s="445"/>
      <c r="AA6" s="445"/>
      <c r="AB6" s="445"/>
      <c r="AC6" s="445"/>
      <c r="AD6" s="445"/>
      <c r="AE6" s="445"/>
      <c r="AF6" s="445"/>
      <c r="AG6" s="445"/>
      <c r="AH6" s="445"/>
    </row>
    <row r="7" spans="1:34" s="145" customFormat="1" ht="6" customHeight="1" x14ac:dyDescent="0.2">
      <c r="A7" s="445"/>
      <c r="B7" s="663"/>
      <c r="C7" s="666"/>
      <c r="D7" s="665"/>
      <c r="E7" s="665"/>
      <c r="F7" s="665"/>
      <c r="G7" s="665"/>
      <c r="H7" s="665"/>
      <c r="I7" s="665"/>
      <c r="J7" s="665"/>
      <c r="K7" s="665"/>
      <c r="L7" s="665"/>
      <c r="M7" s="665"/>
      <c r="N7" s="72"/>
      <c r="O7" s="72"/>
      <c r="P7" s="72"/>
      <c r="Q7" s="72"/>
      <c r="R7" s="445"/>
      <c r="S7" s="445"/>
      <c r="T7" s="445"/>
      <c r="U7" s="445"/>
      <c r="V7" s="445"/>
      <c r="W7" s="445"/>
      <c r="X7" s="445"/>
      <c r="Y7" s="445"/>
      <c r="Z7" s="445"/>
      <c r="AA7" s="445"/>
      <c r="AB7" s="445"/>
      <c r="AC7" s="445"/>
      <c r="AD7" s="445"/>
      <c r="AE7" s="445"/>
      <c r="AF7" s="445"/>
      <c r="AG7" s="445"/>
      <c r="AH7" s="445"/>
    </row>
    <row r="8" spans="1:34" s="145" customFormat="1" ht="12" customHeight="1" x14ac:dyDescent="0.2">
      <c r="A8" s="445"/>
      <c r="B8" s="663"/>
      <c r="C8" s="760" t="s">
        <v>7</v>
      </c>
      <c r="D8" s="761"/>
      <c r="E8" s="761"/>
      <c r="F8" s="761"/>
      <c r="G8" s="761"/>
      <c r="H8" s="761"/>
      <c r="I8" s="761"/>
      <c r="J8" s="761"/>
      <c r="K8" s="761"/>
      <c r="L8" s="761"/>
      <c r="M8" s="761"/>
      <c r="N8" s="761"/>
      <c r="O8" s="761"/>
      <c r="P8" s="762"/>
      <c r="Q8" s="72"/>
      <c r="R8" s="445"/>
      <c r="S8" s="453"/>
      <c r="T8" s="445"/>
      <c r="U8" s="445"/>
      <c r="V8" s="445"/>
      <c r="W8" s="445"/>
      <c r="X8" s="445"/>
      <c r="Y8" s="445"/>
      <c r="Z8" s="445"/>
      <c r="AA8" s="445"/>
      <c r="AB8" s="445"/>
      <c r="AC8" s="445"/>
      <c r="AD8" s="445"/>
      <c r="AE8" s="445"/>
      <c r="AF8" s="445"/>
      <c r="AG8" s="445"/>
      <c r="AH8" s="445"/>
    </row>
    <row r="9" spans="1:34" s="145" customFormat="1" ht="40.5" customHeight="1" x14ac:dyDescent="0.2">
      <c r="A9" s="445"/>
      <c r="B9" s="663"/>
      <c r="C9" s="763" t="s">
        <v>803</v>
      </c>
      <c r="D9" s="764"/>
      <c r="E9" s="764"/>
      <c r="F9" s="764"/>
      <c r="G9" s="764"/>
      <c r="H9" s="764"/>
      <c r="I9" s="764"/>
      <c r="J9" s="764"/>
      <c r="K9" s="764"/>
      <c r="L9" s="764"/>
      <c r="M9" s="764"/>
      <c r="N9" s="764"/>
      <c r="O9" s="764"/>
      <c r="P9" s="765"/>
      <c r="Q9" s="72"/>
      <c r="R9" s="445"/>
      <c r="S9" s="445"/>
      <c r="T9" s="445"/>
      <c r="U9" s="445"/>
      <c r="V9" s="445"/>
      <c r="W9" s="445"/>
      <c r="X9" s="445"/>
      <c r="Y9" s="445"/>
      <c r="Z9" s="445"/>
      <c r="AA9" s="445"/>
      <c r="AB9" s="445"/>
      <c r="AC9" s="445"/>
      <c r="AD9" s="445"/>
      <c r="AE9" s="445"/>
      <c r="AF9" s="445"/>
      <c r="AG9" s="445"/>
      <c r="AH9" s="445"/>
    </row>
    <row r="10" spans="1:34" ht="6" customHeight="1" x14ac:dyDescent="0.2">
      <c r="A10" s="444"/>
      <c r="B10" s="72"/>
      <c r="C10" s="86"/>
      <c r="D10" s="86"/>
      <c r="E10" s="86"/>
      <c r="F10" s="86"/>
      <c r="G10" s="86"/>
      <c r="H10" s="86"/>
      <c r="I10" s="86"/>
      <c r="J10" s="86"/>
      <c r="K10" s="86"/>
      <c r="L10" s="86"/>
      <c r="M10" s="86"/>
      <c r="N10" s="86"/>
      <c r="O10" s="86"/>
      <c r="P10" s="86"/>
      <c r="Q10" s="72"/>
      <c r="R10" s="444"/>
      <c r="S10" s="444"/>
      <c r="T10" s="444"/>
      <c r="U10" s="444"/>
      <c r="V10" s="444"/>
      <c r="W10" s="444"/>
      <c r="X10" s="444"/>
      <c r="Y10" s="444"/>
      <c r="Z10" s="444"/>
      <c r="AA10" s="444"/>
      <c r="AB10" s="444"/>
      <c r="AC10" s="444"/>
      <c r="AD10" s="444"/>
      <c r="AE10" s="444"/>
      <c r="AF10" s="444"/>
      <c r="AG10" s="444"/>
      <c r="AH10" s="444"/>
    </row>
    <row r="11" spans="1:34" ht="6" customHeight="1" thickBot="1" x14ac:dyDescent="0.25">
      <c r="A11" s="584"/>
      <c r="B11" s="72"/>
      <c r="C11" s="86"/>
      <c r="D11" s="86"/>
      <c r="E11" s="86"/>
      <c r="F11" s="86"/>
      <c r="G11" s="86"/>
      <c r="H11" s="86"/>
      <c r="I11" s="86"/>
      <c r="J11" s="86"/>
      <c r="K11" s="86"/>
      <c r="L11" s="86"/>
      <c r="M11" s="86"/>
      <c r="N11" s="86"/>
      <c r="O11" s="86"/>
      <c r="P11" s="86"/>
      <c r="Q11" s="72"/>
      <c r="R11" s="584"/>
      <c r="S11" s="584"/>
      <c r="T11" s="584"/>
      <c r="U11" s="584"/>
      <c r="V11" s="584"/>
      <c r="W11" s="584"/>
      <c r="X11" s="584"/>
      <c r="Y11" s="584"/>
      <c r="Z11" s="584"/>
      <c r="AA11" s="584"/>
      <c r="AB11" s="584"/>
      <c r="AC11" s="584"/>
      <c r="AD11" s="584"/>
      <c r="AE11" s="584"/>
      <c r="AF11" s="584"/>
      <c r="AG11" s="584"/>
      <c r="AH11" s="584"/>
    </row>
    <row r="12" spans="1:34" ht="18" customHeight="1" x14ac:dyDescent="0.2">
      <c r="A12" s="444"/>
      <c r="B12" s="72"/>
      <c r="C12" s="793" t="s">
        <v>769</v>
      </c>
      <c r="D12" s="794"/>
      <c r="E12" s="794"/>
      <c r="F12" s="794"/>
      <c r="G12" s="794"/>
      <c r="H12" s="794"/>
      <c r="I12" s="794"/>
      <c r="J12" s="794"/>
      <c r="K12" s="794"/>
      <c r="L12" s="794"/>
      <c r="M12" s="794"/>
      <c r="N12" s="794"/>
      <c r="O12" s="794"/>
      <c r="P12" s="709"/>
      <c r="Q12" s="72"/>
      <c r="R12" s="444"/>
      <c r="S12" s="453"/>
      <c r="T12" s="781"/>
      <c r="U12" s="781"/>
      <c r="V12" s="781"/>
      <c r="W12" s="781"/>
      <c r="X12" s="781"/>
      <c r="Y12" s="781"/>
      <c r="Z12" s="781"/>
      <c r="AA12" s="781"/>
      <c r="AB12" s="781"/>
      <c r="AC12" s="781"/>
      <c r="AD12" s="781"/>
      <c r="AE12" s="781"/>
      <c r="AF12" s="781"/>
      <c r="AG12" s="781"/>
      <c r="AH12" s="781"/>
    </row>
    <row r="13" spans="1:34" ht="18" customHeight="1" x14ac:dyDescent="0.2">
      <c r="A13" s="444"/>
      <c r="B13" s="72"/>
      <c r="C13" s="766" t="s">
        <v>768</v>
      </c>
      <c r="D13" s="767"/>
      <c r="E13" s="767"/>
      <c r="F13" s="767"/>
      <c r="G13" s="767"/>
      <c r="H13" s="767"/>
      <c r="I13" s="767"/>
      <c r="J13" s="767"/>
      <c r="K13" s="767"/>
      <c r="L13" s="767"/>
      <c r="M13" s="767"/>
      <c r="N13" s="767"/>
      <c r="O13" s="767"/>
      <c r="P13" s="673"/>
      <c r="Q13" s="72"/>
      <c r="R13" s="444"/>
      <c r="S13" s="453"/>
      <c r="T13" s="453"/>
      <c r="U13" s="453"/>
      <c r="V13" s="453"/>
      <c r="W13" s="453"/>
      <c r="X13" s="453"/>
      <c r="Y13" s="453"/>
      <c r="Z13" s="453"/>
      <c r="AA13" s="453"/>
      <c r="AB13" s="453"/>
      <c r="AC13" s="453"/>
      <c r="AD13" s="453"/>
      <c r="AE13" s="453"/>
      <c r="AF13" s="453"/>
      <c r="AG13" s="453"/>
      <c r="AH13" s="453"/>
    </row>
    <row r="14" spans="1:34" ht="18" customHeight="1" x14ac:dyDescent="0.2">
      <c r="A14" s="444"/>
      <c r="B14" s="72"/>
      <c r="C14" s="766" t="s">
        <v>828</v>
      </c>
      <c r="D14" s="767"/>
      <c r="E14" s="767"/>
      <c r="F14" s="767"/>
      <c r="G14" s="767"/>
      <c r="H14" s="767"/>
      <c r="I14" s="767"/>
      <c r="J14" s="767"/>
      <c r="K14" s="767"/>
      <c r="L14" s="767"/>
      <c r="M14" s="767"/>
      <c r="N14" s="767"/>
      <c r="O14" s="767"/>
      <c r="P14" s="674"/>
      <c r="Q14" s="72"/>
      <c r="R14" s="444"/>
      <c r="S14" s="453"/>
      <c r="T14" s="453"/>
      <c r="U14" s="453"/>
      <c r="V14" s="453"/>
      <c r="W14" s="453"/>
      <c r="X14" s="453"/>
      <c r="Y14" s="453"/>
      <c r="Z14" s="453"/>
      <c r="AA14" s="453"/>
      <c r="AB14" s="453"/>
      <c r="AC14" s="453"/>
      <c r="AD14" s="453"/>
      <c r="AE14" s="453"/>
      <c r="AF14" s="453"/>
      <c r="AG14" s="453"/>
      <c r="AH14" s="453"/>
    </row>
    <row r="15" spans="1:34" ht="18" customHeight="1" x14ac:dyDescent="0.2">
      <c r="A15" s="444"/>
      <c r="B15" s="72"/>
      <c r="C15" s="766" t="s">
        <v>767</v>
      </c>
      <c r="D15" s="767"/>
      <c r="E15" s="767"/>
      <c r="F15" s="767"/>
      <c r="G15" s="767"/>
      <c r="H15" s="767"/>
      <c r="I15" s="767"/>
      <c r="J15" s="767"/>
      <c r="K15" s="767"/>
      <c r="L15" s="767"/>
      <c r="M15" s="767"/>
      <c r="N15" s="767"/>
      <c r="O15" s="767"/>
      <c r="P15" s="673"/>
      <c r="Q15" s="72"/>
      <c r="R15" s="444"/>
      <c r="S15" s="453"/>
      <c r="T15" s="453"/>
      <c r="U15" s="453"/>
      <c r="V15" s="453"/>
      <c r="W15" s="453"/>
      <c r="X15" s="453"/>
      <c r="Y15" s="453"/>
      <c r="Z15" s="453"/>
      <c r="AA15" s="453"/>
      <c r="AB15" s="453"/>
      <c r="AC15" s="453"/>
      <c r="AD15" s="453"/>
      <c r="AE15" s="453"/>
      <c r="AF15" s="453"/>
      <c r="AG15" s="453"/>
      <c r="AH15" s="453"/>
    </row>
    <row r="16" spans="1:34" ht="18" customHeight="1" x14ac:dyDescent="0.2">
      <c r="A16" s="444"/>
      <c r="B16" s="72"/>
      <c r="C16" s="766" t="s">
        <v>766</v>
      </c>
      <c r="D16" s="767"/>
      <c r="E16" s="767"/>
      <c r="F16" s="767"/>
      <c r="G16" s="767"/>
      <c r="H16" s="767"/>
      <c r="I16" s="767"/>
      <c r="J16" s="767"/>
      <c r="K16" s="767"/>
      <c r="L16" s="767"/>
      <c r="M16" s="767"/>
      <c r="N16" s="767"/>
      <c r="O16" s="767"/>
      <c r="P16" s="673"/>
      <c r="Q16" s="72"/>
      <c r="R16" s="444"/>
      <c r="S16" s="453"/>
      <c r="T16" s="453"/>
      <c r="U16" s="453"/>
      <c r="V16" s="453"/>
      <c r="W16" s="453"/>
      <c r="X16" s="453"/>
      <c r="Y16" s="453"/>
      <c r="Z16" s="453"/>
      <c r="AA16" s="453"/>
      <c r="AB16" s="453"/>
      <c r="AC16" s="453"/>
      <c r="AD16" s="453"/>
      <c r="AE16" s="453"/>
      <c r="AF16" s="453"/>
      <c r="AG16" s="453"/>
      <c r="AH16" s="453"/>
    </row>
    <row r="17" spans="1:34" ht="18" customHeight="1" x14ac:dyDescent="0.2">
      <c r="A17" s="444"/>
      <c r="B17" s="72"/>
      <c r="C17" s="766" t="s">
        <v>765</v>
      </c>
      <c r="D17" s="767"/>
      <c r="E17" s="767"/>
      <c r="F17" s="767"/>
      <c r="G17" s="767"/>
      <c r="H17" s="767"/>
      <c r="I17" s="767"/>
      <c r="J17" s="767"/>
      <c r="K17" s="767"/>
      <c r="L17" s="767"/>
      <c r="M17" s="767"/>
      <c r="N17" s="767"/>
      <c r="O17" s="767"/>
      <c r="P17" s="675"/>
      <c r="Q17" s="72"/>
      <c r="R17" s="444"/>
      <c r="S17" s="453"/>
      <c r="T17" s="453"/>
      <c r="U17" s="453"/>
      <c r="V17" s="453"/>
      <c r="W17" s="453"/>
      <c r="X17" s="453"/>
      <c r="Y17" s="453"/>
      <c r="Z17" s="453"/>
      <c r="AA17" s="453"/>
      <c r="AB17" s="453"/>
      <c r="AC17" s="453"/>
      <c r="AD17" s="453"/>
      <c r="AE17" s="453"/>
      <c r="AF17" s="453"/>
      <c r="AG17" s="453"/>
      <c r="AH17" s="453"/>
    </row>
    <row r="18" spans="1:34" ht="18" customHeight="1" thickBot="1" x14ac:dyDescent="0.25">
      <c r="A18" s="444"/>
      <c r="B18" s="72"/>
      <c r="C18" s="791" t="s">
        <v>778</v>
      </c>
      <c r="D18" s="792"/>
      <c r="E18" s="792"/>
      <c r="F18" s="792"/>
      <c r="G18" s="792"/>
      <c r="H18" s="792"/>
      <c r="I18" s="792"/>
      <c r="J18" s="792"/>
      <c r="K18" s="792"/>
      <c r="L18" s="792"/>
      <c r="M18" s="792"/>
      <c r="N18" s="792"/>
      <c r="O18" s="792"/>
      <c r="P18" s="676"/>
      <c r="Q18" s="72"/>
      <c r="R18" s="444"/>
      <c r="S18" s="466"/>
      <c r="T18" s="453"/>
      <c r="U18" s="453"/>
      <c r="V18" s="453"/>
      <c r="W18" s="453"/>
      <c r="X18" s="453"/>
      <c r="Y18" s="453"/>
      <c r="Z18" s="453"/>
      <c r="AA18" s="453"/>
      <c r="AB18" s="453"/>
      <c r="AC18" s="453"/>
      <c r="AD18" s="453"/>
      <c r="AE18" s="453"/>
      <c r="AF18" s="453"/>
      <c r="AG18" s="453"/>
      <c r="AH18" s="453"/>
    </row>
    <row r="19" spans="1:34" ht="6" customHeight="1" x14ac:dyDescent="0.2">
      <c r="A19" s="444"/>
      <c r="B19" s="72"/>
      <c r="C19" s="151"/>
      <c r="D19" s="151"/>
      <c r="E19" s="151"/>
      <c r="F19" s="151"/>
      <c r="G19" s="151"/>
      <c r="H19" s="151"/>
      <c r="I19" s="151"/>
      <c r="J19" s="151"/>
      <c r="K19" s="151"/>
      <c r="L19" s="151"/>
      <c r="M19" s="151"/>
      <c r="N19" s="151"/>
      <c r="O19" s="151"/>
      <c r="P19" s="151"/>
      <c r="Q19" s="72"/>
      <c r="R19" s="444"/>
      <c r="S19" s="453"/>
      <c r="T19" s="453"/>
      <c r="U19" s="453"/>
      <c r="V19" s="453"/>
      <c r="W19" s="453"/>
      <c r="X19" s="453"/>
      <c r="Y19" s="453"/>
      <c r="Z19" s="453"/>
      <c r="AA19" s="453"/>
      <c r="AB19" s="453"/>
      <c r="AC19" s="453"/>
      <c r="AD19" s="453"/>
      <c r="AE19" s="453"/>
      <c r="AF19" s="453"/>
      <c r="AG19" s="453"/>
      <c r="AH19" s="453"/>
    </row>
    <row r="20" spans="1:34" ht="16.5" customHeight="1" thickBot="1" x14ac:dyDescent="0.25">
      <c r="A20" s="587"/>
      <c r="B20" s="72"/>
      <c r="C20" s="646" t="s">
        <v>441</v>
      </c>
      <c r="D20" s="667"/>
      <c r="E20" s="667"/>
      <c r="F20" s="667"/>
      <c r="G20" s="667"/>
      <c r="H20" s="667"/>
      <c r="I20" s="667"/>
      <c r="J20" s="667"/>
      <c r="K20" s="667"/>
      <c r="L20" s="667"/>
      <c r="M20" s="667"/>
      <c r="N20" s="667"/>
      <c r="O20" s="667"/>
      <c r="P20" s="667"/>
      <c r="Q20" s="72"/>
      <c r="R20" s="453"/>
      <c r="S20" s="463"/>
      <c r="T20" s="463"/>
      <c r="U20" s="463"/>
      <c r="V20" s="463"/>
      <c r="W20" s="464"/>
      <c r="X20" s="464"/>
      <c r="Y20" s="464"/>
      <c r="Z20" s="464"/>
      <c r="AA20" s="464"/>
      <c r="AB20" s="464"/>
      <c r="AC20" s="464"/>
      <c r="AD20" s="464"/>
      <c r="AE20" s="464"/>
      <c r="AF20" s="464"/>
      <c r="AG20" s="464"/>
      <c r="AH20" s="453"/>
    </row>
    <row r="21" spans="1:34" ht="42" customHeight="1" x14ac:dyDescent="0.2">
      <c r="A21" s="587"/>
      <c r="B21" s="79"/>
      <c r="C21" s="769" t="s">
        <v>625</v>
      </c>
      <c r="D21" s="770"/>
      <c r="E21" s="770"/>
      <c r="F21" s="770"/>
      <c r="G21" s="770"/>
      <c r="H21" s="770"/>
      <c r="I21" s="770"/>
      <c r="J21" s="770"/>
      <c r="K21" s="770"/>
      <c r="L21" s="770"/>
      <c r="M21" s="770"/>
      <c r="N21" s="770"/>
      <c r="O21" s="770"/>
      <c r="P21" s="771"/>
      <c r="Q21" s="72"/>
      <c r="R21" s="453"/>
      <c r="S21" s="463"/>
      <c r="T21" s="463"/>
      <c r="U21" s="463"/>
      <c r="V21" s="463"/>
      <c r="W21" s="464"/>
      <c r="X21" s="464"/>
      <c r="Y21" s="464"/>
      <c r="Z21" s="464"/>
      <c r="AA21" s="464"/>
      <c r="AB21" s="464"/>
      <c r="AC21" s="464"/>
      <c r="AD21" s="464"/>
      <c r="AE21" s="464"/>
      <c r="AF21" s="464"/>
      <c r="AG21" s="464"/>
      <c r="AH21" s="453"/>
    </row>
    <row r="22" spans="1:34" ht="27.75" customHeight="1" x14ac:dyDescent="0.2">
      <c r="A22" s="587"/>
      <c r="B22" s="79"/>
      <c r="C22" s="668" t="s">
        <v>440</v>
      </c>
      <c r="D22" s="772" t="s">
        <v>643</v>
      </c>
      <c r="E22" s="772"/>
      <c r="F22" s="772"/>
      <c r="G22" s="772"/>
      <c r="H22" s="772"/>
      <c r="I22" s="772"/>
      <c r="J22" s="772"/>
      <c r="K22" s="772"/>
      <c r="L22" s="772"/>
      <c r="M22" s="772"/>
      <c r="N22" s="772"/>
      <c r="O22" s="772"/>
      <c r="P22" s="773"/>
      <c r="Q22" s="72"/>
      <c r="R22" s="587"/>
      <c r="S22" s="465"/>
      <c r="T22" s="465"/>
      <c r="U22" s="465"/>
      <c r="V22" s="465"/>
      <c r="W22" s="453"/>
      <c r="X22" s="453"/>
      <c r="Y22" s="453"/>
      <c r="Z22" s="453"/>
      <c r="AA22" s="453"/>
      <c r="AB22" s="453"/>
      <c r="AC22" s="453"/>
      <c r="AD22" s="453"/>
      <c r="AE22" s="453"/>
      <c r="AF22" s="453"/>
      <c r="AG22" s="453"/>
      <c r="AH22" s="453"/>
    </row>
    <row r="23" spans="1:34" ht="16.5" customHeight="1" x14ac:dyDescent="0.2">
      <c r="A23" s="587"/>
      <c r="B23" s="79"/>
      <c r="C23" s="668" t="s">
        <v>440</v>
      </c>
      <c r="D23" s="774" t="s">
        <v>431</v>
      </c>
      <c r="E23" s="774"/>
      <c r="F23" s="774"/>
      <c r="G23" s="774"/>
      <c r="H23" s="774"/>
      <c r="I23" s="774"/>
      <c r="J23" s="774"/>
      <c r="K23" s="774"/>
      <c r="L23" s="774"/>
      <c r="M23" s="774"/>
      <c r="N23" s="774"/>
      <c r="O23" s="774"/>
      <c r="P23" s="775"/>
      <c r="Q23" s="72"/>
      <c r="R23" s="453"/>
      <c r="S23" s="465"/>
      <c r="T23" s="465"/>
      <c r="U23" s="465"/>
      <c r="V23" s="465"/>
      <c r="W23" s="453"/>
      <c r="X23" s="453"/>
      <c r="Y23" s="453"/>
      <c r="Z23" s="453"/>
      <c r="AA23" s="453"/>
      <c r="AB23" s="453"/>
      <c r="AC23" s="453"/>
      <c r="AD23" s="453"/>
      <c r="AE23" s="453"/>
      <c r="AF23" s="453"/>
      <c r="AG23" s="453"/>
      <c r="AH23" s="453"/>
    </row>
    <row r="24" spans="1:34" ht="16.5" customHeight="1" x14ac:dyDescent="0.2">
      <c r="A24" s="587"/>
      <c r="B24" s="79"/>
      <c r="C24" s="668" t="s">
        <v>440</v>
      </c>
      <c r="D24" s="774" t="s">
        <v>432</v>
      </c>
      <c r="E24" s="774"/>
      <c r="F24" s="774"/>
      <c r="G24" s="774"/>
      <c r="H24" s="774"/>
      <c r="I24" s="774"/>
      <c r="J24" s="774"/>
      <c r="K24" s="774"/>
      <c r="L24" s="774"/>
      <c r="M24" s="774"/>
      <c r="N24" s="774"/>
      <c r="O24" s="774"/>
      <c r="P24" s="775"/>
      <c r="Q24" s="72"/>
      <c r="R24" s="453"/>
      <c r="S24" s="465"/>
      <c r="T24" s="465"/>
      <c r="U24" s="465"/>
      <c r="V24" s="465"/>
      <c r="W24" s="453"/>
      <c r="X24" s="453"/>
      <c r="Y24" s="453"/>
      <c r="Z24" s="453"/>
      <c r="AA24" s="453"/>
      <c r="AB24" s="453"/>
      <c r="AC24" s="453"/>
      <c r="AD24" s="453"/>
      <c r="AE24" s="453"/>
      <c r="AF24" s="453"/>
      <c r="AG24" s="453"/>
      <c r="AH24" s="453"/>
    </row>
    <row r="25" spans="1:34" ht="16.5" customHeight="1" x14ac:dyDescent="0.2">
      <c r="A25" s="587"/>
      <c r="B25" s="79"/>
      <c r="C25" s="668" t="s">
        <v>440</v>
      </c>
      <c r="D25" s="774" t="str">
        <f>menu!A180</f>
        <v>THG-Minderungsstrategien und priorisierte Handlungsfelder (integriertes Konzept)</v>
      </c>
      <c r="E25" s="774"/>
      <c r="F25" s="774"/>
      <c r="G25" s="774"/>
      <c r="H25" s="774"/>
      <c r="I25" s="774"/>
      <c r="J25" s="774"/>
      <c r="K25" s="774"/>
      <c r="L25" s="774"/>
      <c r="M25" s="774"/>
      <c r="N25" s="774"/>
      <c r="O25" s="774"/>
      <c r="P25" s="775"/>
      <c r="Q25" s="72"/>
      <c r="R25" s="583"/>
      <c r="S25" s="466"/>
      <c r="T25" s="466"/>
      <c r="U25" s="466"/>
      <c r="V25" s="466"/>
      <c r="W25" s="587"/>
      <c r="X25" s="587"/>
      <c r="Y25" s="587"/>
      <c r="Z25" s="587"/>
      <c r="AA25" s="587"/>
      <c r="AB25" s="587"/>
      <c r="AC25" s="587"/>
      <c r="AD25" s="587"/>
      <c r="AE25" s="587"/>
      <c r="AF25" s="587"/>
      <c r="AG25" s="587"/>
      <c r="AH25" s="453"/>
    </row>
    <row r="26" spans="1:34" ht="16.5" customHeight="1" x14ac:dyDescent="0.2">
      <c r="A26" s="587"/>
      <c r="B26" s="79"/>
      <c r="C26" s="668"/>
      <c r="D26" s="72"/>
      <c r="E26" s="72"/>
      <c r="F26" s="669" t="str">
        <f>"- Bei Mobilitätskonzepten: "&amp;menu!A182</f>
        <v>- Bei Mobilitätskonzepten: Festlegung einer Mobilitätsstrategie</v>
      </c>
      <c r="G26" s="669"/>
      <c r="H26" s="669"/>
      <c r="I26" s="669"/>
      <c r="J26" s="669"/>
      <c r="K26" s="669"/>
      <c r="L26" s="669"/>
      <c r="M26" s="669"/>
      <c r="N26" s="669"/>
      <c r="O26" s="669"/>
      <c r="P26" s="670"/>
      <c r="Q26" s="72"/>
      <c r="R26" s="587"/>
      <c r="S26" s="466"/>
      <c r="T26" s="466"/>
      <c r="U26" s="466"/>
      <c r="V26" s="466"/>
      <c r="W26" s="587"/>
      <c r="X26" s="587"/>
      <c r="Y26" s="587"/>
      <c r="Z26" s="587"/>
      <c r="AA26" s="587"/>
      <c r="AB26" s="587"/>
      <c r="AC26" s="587"/>
      <c r="AD26" s="587"/>
      <c r="AE26" s="587"/>
      <c r="AF26" s="587"/>
      <c r="AG26" s="587"/>
      <c r="AH26" s="453"/>
    </row>
    <row r="27" spans="1:34" ht="16.5" customHeight="1" x14ac:dyDescent="0.2">
      <c r="A27" s="587"/>
      <c r="B27" s="79"/>
      <c r="C27" s="668"/>
      <c r="D27" s="72"/>
      <c r="E27" s="72"/>
      <c r="F27" s="669" t="str">
        <f>"- Bei Abfallkonzepten: Energiemanagement und Sanierungsfahrplan"</f>
        <v>- Bei Abfallkonzepten: Energiemanagement und Sanierungsfahrplan</v>
      </c>
      <c r="G27" s="669"/>
      <c r="H27" s="669"/>
      <c r="I27" s="669"/>
      <c r="J27" s="669"/>
      <c r="K27" s="669"/>
      <c r="L27" s="669"/>
      <c r="M27" s="669"/>
      <c r="N27" s="669"/>
      <c r="O27" s="669"/>
      <c r="P27" s="670"/>
      <c r="Q27" s="72"/>
      <c r="R27" s="587"/>
      <c r="S27" s="466"/>
      <c r="T27" s="466"/>
      <c r="U27" s="466"/>
      <c r="V27" s="466"/>
      <c r="W27" s="587"/>
      <c r="X27" s="587"/>
      <c r="Y27" s="587"/>
      <c r="Z27" s="587"/>
      <c r="AA27" s="587"/>
      <c r="AB27" s="587"/>
      <c r="AC27" s="587"/>
      <c r="AD27" s="587"/>
      <c r="AE27" s="587"/>
      <c r="AF27" s="587"/>
      <c r="AG27" s="587"/>
      <c r="AH27" s="453"/>
    </row>
    <row r="28" spans="1:34" ht="16.5" customHeight="1" x14ac:dyDescent="0.2">
      <c r="A28" s="587"/>
      <c r="B28" s="79"/>
      <c r="C28" s="668" t="s">
        <v>440</v>
      </c>
      <c r="D28" s="774" t="s">
        <v>434</v>
      </c>
      <c r="E28" s="774"/>
      <c r="F28" s="774"/>
      <c r="G28" s="774"/>
      <c r="H28" s="774"/>
      <c r="I28" s="774"/>
      <c r="J28" s="774"/>
      <c r="K28" s="774"/>
      <c r="L28" s="774"/>
      <c r="M28" s="774"/>
      <c r="N28" s="774"/>
      <c r="O28" s="774"/>
      <c r="P28" s="775"/>
      <c r="Q28" s="72"/>
      <c r="R28" s="587"/>
      <c r="S28" s="587"/>
      <c r="T28" s="587"/>
      <c r="U28" s="587"/>
      <c r="V28" s="587"/>
      <c r="W28" s="587"/>
      <c r="X28" s="587"/>
      <c r="Y28" s="587"/>
      <c r="Z28" s="587"/>
      <c r="AA28" s="587"/>
      <c r="AB28" s="587"/>
      <c r="AC28" s="587"/>
      <c r="AD28" s="587"/>
      <c r="AE28" s="587"/>
      <c r="AF28" s="587"/>
      <c r="AG28" s="587"/>
      <c r="AH28" s="453"/>
    </row>
    <row r="29" spans="1:34" ht="16.5" customHeight="1" x14ac:dyDescent="0.2">
      <c r="A29" s="587"/>
      <c r="B29" s="79"/>
      <c r="C29" s="668" t="s">
        <v>440</v>
      </c>
      <c r="D29" s="774" t="s">
        <v>435</v>
      </c>
      <c r="E29" s="774"/>
      <c r="F29" s="774"/>
      <c r="G29" s="774"/>
      <c r="H29" s="774"/>
      <c r="I29" s="774"/>
      <c r="J29" s="774"/>
      <c r="K29" s="774"/>
      <c r="L29" s="774"/>
      <c r="M29" s="774"/>
      <c r="N29" s="774"/>
      <c r="O29" s="774"/>
      <c r="P29" s="775"/>
      <c r="Q29" s="72"/>
      <c r="R29" s="587"/>
      <c r="S29" s="587"/>
      <c r="T29" s="587"/>
      <c r="U29" s="587"/>
      <c r="V29" s="587"/>
      <c r="W29" s="587"/>
      <c r="X29" s="587"/>
      <c r="Y29" s="587"/>
      <c r="Z29" s="587"/>
      <c r="AA29" s="587"/>
      <c r="AB29" s="587"/>
      <c r="AC29" s="587"/>
      <c r="AD29" s="587"/>
      <c r="AE29" s="587"/>
      <c r="AF29" s="587"/>
      <c r="AG29" s="587"/>
      <c r="AH29" s="453"/>
    </row>
    <row r="30" spans="1:34" ht="16.5" customHeight="1" x14ac:dyDescent="0.2">
      <c r="A30" s="587"/>
      <c r="B30" s="79"/>
      <c r="C30" s="668" t="s">
        <v>440</v>
      </c>
      <c r="D30" s="774" t="s">
        <v>436</v>
      </c>
      <c r="E30" s="774"/>
      <c r="F30" s="774"/>
      <c r="G30" s="774"/>
      <c r="H30" s="774"/>
      <c r="I30" s="774"/>
      <c r="J30" s="774"/>
      <c r="K30" s="774"/>
      <c r="L30" s="774"/>
      <c r="M30" s="774"/>
      <c r="N30" s="774"/>
      <c r="O30" s="774"/>
      <c r="P30" s="775"/>
      <c r="Q30" s="72"/>
      <c r="R30" s="587"/>
      <c r="S30" s="587"/>
      <c r="T30" s="587"/>
      <c r="U30" s="587"/>
      <c r="V30" s="587"/>
      <c r="W30" s="587"/>
      <c r="X30" s="587"/>
      <c r="Y30" s="587"/>
      <c r="Z30" s="587"/>
      <c r="AA30" s="587"/>
      <c r="AB30" s="587"/>
      <c r="AC30" s="587"/>
      <c r="AD30" s="587"/>
      <c r="AE30" s="587"/>
      <c r="AF30" s="587"/>
      <c r="AG30" s="587"/>
      <c r="AH30" s="453"/>
    </row>
    <row r="31" spans="1:34" ht="16.5" customHeight="1" x14ac:dyDescent="0.2">
      <c r="A31" s="587"/>
      <c r="B31" s="79"/>
      <c r="C31" s="668" t="s">
        <v>440</v>
      </c>
      <c r="D31" s="774" t="s">
        <v>437</v>
      </c>
      <c r="E31" s="774"/>
      <c r="F31" s="774"/>
      <c r="G31" s="774"/>
      <c r="H31" s="774"/>
      <c r="I31" s="774"/>
      <c r="J31" s="774"/>
      <c r="K31" s="774"/>
      <c r="L31" s="774"/>
      <c r="M31" s="774"/>
      <c r="N31" s="774"/>
      <c r="O31" s="774"/>
      <c r="P31" s="775"/>
      <c r="Q31" s="72"/>
      <c r="R31" s="587"/>
      <c r="S31" s="587"/>
      <c r="T31" s="587"/>
      <c r="U31" s="587"/>
      <c r="V31" s="587"/>
      <c r="W31" s="587"/>
      <c r="X31" s="587"/>
      <c r="Y31" s="587"/>
      <c r="Z31" s="587"/>
      <c r="AA31" s="587"/>
      <c r="AB31" s="587"/>
      <c r="AC31" s="587"/>
      <c r="AD31" s="587"/>
      <c r="AE31" s="587"/>
      <c r="AF31" s="587"/>
      <c r="AG31" s="587"/>
      <c r="AH31" s="453"/>
    </row>
    <row r="32" spans="1:34" ht="16.5" customHeight="1" x14ac:dyDescent="0.2">
      <c r="A32" s="587"/>
      <c r="B32" s="79"/>
      <c r="C32" s="668" t="s">
        <v>440</v>
      </c>
      <c r="D32" s="776" t="s">
        <v>438</v>
      </c>
      <c r="E32" s="776"/>
      <c r="F32" s="776"/>
      <c r="G32" s="776"/>
      <c r="H32" s="776"/>
      <c r="I32" s="776"/>
      <c r="J32" s="776"/>
      <c r="K32" s="776"/>
      <c r="L32" s="776"/>
      <c r="M32" s="776"/>
      <c r="N32" s="776"/>
      <c r="O32" s="776"/>
      <c r="P32" s="777"/>
      <c r="Q32" s="72"/>
      <c r="R32" s="453"/>
      <c r="S32" s="781"/>
      <c r="T32" s="781"/>
      <c r="U32" s="781"/>
      <c r="V32" s="781"/>
      <c r="W32" s="781"/>
      <c r="X32" s="781"/>
      <c r="Y32" s="781"/>
      <c r="Z32" s="781"/>
      <c r="AA32" s="781"/>
      <c r="AB32" s="781"/>
      <c r="AC32" s="781"/>
      <c r="AD32" s="781"/>
      <c r="AE32" s="781"/>
      <c r="AF32" s="781"/>
      <c r="AG32" s="781"/>
      <c r="AH32" s="453"/>
    </row>
    <row r="33" spans="1:34" ht="16.5" customHeight="1" thickBot="1" x14ac:dyDescent="0.25">
      <c r="A33" s="587"/>
      <c r="B33" s="79"/>
      <c r="C33" s="671" t="s">
        <v>440</v>
      </c>
      <c r="D33" s="782" t="s">
        <v>644</v>
      </c>
      <c r="E33" s="782"/>
      <c r="F33" s="782"/>
      <c r="G33" s="782"/>
      <c r="H33" s="782"/>
      <c r="I33" s="782"/>
      <c r="J33" s="782"/>
      <c r="K33" s="782"/>
      <c r="L33" s="782"/>
      <c r="M33" s="782"/>
      <c r="N33" s="782"/>
      <c r="O33" s="782"/>
      <c r="P33" s="783"/>
      <c r="Q33" s="72"/>
      <c r="R33" s="453"/>
      <c r="S33" s="453"/>
      <c r="T33" s="453"/>
      <c r="U33" s="453"/>
      <c r="V33" s="453"/>
      <c r="W33" s="453"/>
      <c r="X33" s="453"/>
      <c r="Y33" s="453"/>
      <c r="Z33" s="453"/>
      <c r="AA33" s="453"/>
      <c r="AB33" s="453"/>
      <c r="AC33" s="453"/>
      <c r="AD33" s="453"/>
      <c r="AE33" s="453"/>
      <c r="AF33" s="453"/>
      <c r="AG33" s="453"/>
      <c r="AH33" s="453"/>
    </row>
    <row r="34" spans="1:34" ht="5.25" customHeight="1" x14ac:dyDescent="0.2">
      <c r="A34" s="587"/>
      <c r="B34" s="72"/>
      <c r="C34" s="672"/>
      <c r="D34" s="672"/>
      <c r="E34" s="672"/>
      <c r="F34" s="672"/>
      <c r="G34" s="672"/>
      <c r="H34" s="672"/>
      <c r="I34" s="672"/>
      <c r="J34" s="672"/>
      <c r="K34" s="672"/>
      <c r="L34" s="672"/>
      <c r="M34" s="672"/>
      <c r="N34" s="672"/>
      <c r="O34" s="672"/>
      <c r="P34" s="672"/>
      <c r="Q34" s="72"/>
      <c r="R34" s="453"/>
      <c r="S34" s="453"/>
      <c r="T34" s="453"/>
      <c r="U34" s="453"/>
      <c r="V34" s="453"/>
      <c r="W34" s="453"/>
      <c r="X34" s="453"/>
      <c r="Y34" s="453"/>
      <c r="Z34" s="453"/>
      <c r="AA34" s="453"/>
      <c r="AB34" s="453"/>
      <c r="AC34" s="453"/>
      <c r="AD34" s="453"/>
      <c r="AE34" s="453"/>
      <c r="AF34" s="453"/>
      <c r="AG34" s="453"/>
      <c r="AH34" s="453"/>
    </row>
    <row r="35" spans="1:34" ht="40.5" customHeight="1" x14ac:dyDescent="0.2">
      <c r="A35" s="587"/>
      <c r="B35" s="72"/>
      <c r="C35" s="784" t="s">
        <v>626</v>
      </c>
      <c r="D35" s="785"/>
      <c r="E35" s="785"/>
      <c r="F35" s="785"/>
      <c r="G35" s="785"/>
      <c r="H35" s="785"/>
      <c r="I35" s="785"/>
      <c r="J35" s="785"/>
      <c r="K35" s="785"/>
      <c r="L35" s="785"/>
      <c r="M35" s="785"/>
      <c r="N35" s="785"/>
      <c r="O35" s="785"/>
      <c r="P35" s="786"/>
      <c r="Q35" s="72"/>
      <c r="R35" s="787"/>
      <c r="S35" s="453"/>
      <c r="T35" s="453"/>
      <c r="U35" s="453"/>
      <c r="V35" s="453"/>
      <c r="W35" s="453"/>
      <c r="X35" s="453"/>
      <c r="Y35" s="453"/>
      <c r="Z35" s="453"/>
      <c r="AA35" s="453"/>
      <c r="AB35" s="453"/>
      <c r="AC35" s="453"/>
      <c r="AD35" s="453"/>
      <c r="AE35" s="453"/>
      <c r="AF35" s="453"/>
      <c r="AG35" s="453"/>
      <c r="AH35" s="453"/>
    </row>
    <row r="36" spans="1:34" ht="6" customHeight="1" thickBot="1" x14ac:dyDescent="0.25">
      <c r="A36" s="587"/>
      <c r="B36" s="72"/>
      <c r="C36" s="672"/>
      <c r="D36" s="672"/>
      <c r="E36" s="672"/>
      <c r="F36" s="672"/>
      <c r="G36" s="672"/>
      <c r="H36" s="672"/>
      <c r="I36" s="672"/>
      <c r="J36" s="672"/>
      <c r="K36" s="672"/>
      <c r="L36" s="672"/>
      <c r="M36" s="672"/>
      <c r="N36" s="672"/>
      <c r="O36" s="672"/>
      <c r="P36" s="672"/>
      <c r="Q36" s="72"/>
      <c r="R36" s="787"/>
      <c r="S36" s="453"/>
      <c r="T36" s="453"/>
      <c r="U36" s="453"/>
      <c r="V36" s="453"/>
      <c r="W36" s="453"/>
      <c r="X36" s="453"/>
      <c r="Y36" s="453"/>
      <c r="Z36" s="453"/>
      <c r="AA36" s="453"/>
      <c r="AB36" s="453"/>
      <c r="AC36" s="453"/>
      <c r="AD36" s="453"/>
      <c r="AE36" s="453"/>
      <c r="AF36" s="453"/>
      <c r="AG36" s="453"/>
      <c r="AH36" s="453"/>
    </row>
    <row r="37" spans="1:34" ht="38.25" customHeight="1" thickBot="1" x14ac:dyDescent="0.25">
      <c r="A37" s="587"/>
      <c r="B37" s="72"/>
      <c r="C37" s="788" t="s">
        <v>645</v>
      </c>
      <c r="D37" s="789"/>
      <c r="E37" s="789"/>
      <c r="F37" s="789"/>
      <c r="G37" s="789"/>
      <c r="H37" s="789"/>
      <c r="I37" s="789"/>
      <c r="J37" s="789"/>
      <c r="K37" s="789"/>
      <c r="L37" s="789"/>
      <c r="M37" s="789"/>
      <c r="N37" s="789"/>
      <c r="O37" s="789"/>
      <c r="P37" s="790"/>
      <c r="Q37" s="72"/>
      <c r="R37" s="787"/>
      <c r="S37" s="453"/>
      <c r="T37" s="453"/>
      <c r="U37" s="453"/>
      <c r="V37" s="453"/>
      <c r="W37" s="453"/>
      <c r="X37" s="453"/>
      <c r="Y37" s="453"/>
      <c r="Z37" s="453"/>
      <c r="AA37" s="453"/>
      <c r="AB37" s="453"/>
      <c r="AC37" s="453"/>
      <c r="AD37" s="453"/>
      <c r="AE37" s="453"/>
      <c r="AF37" s="453"/>
      <c r="AG37" s="453"/>
      <c r="AH37" s="453"/>
    </row>
    <row r="38" spans="1:34" s="47" customFormat="1" ht="6" customHeight="1" thickBot="1" x14ac:dyDescent="0.25">
      <c r="A38" s="587"/>
      <c r="B38" s="155"/>
      <c r="C38" s="420"/>
      <c r="D38" s="420"/>
      <c r="E38" s="420"/>
      <c r="F38" s="420"/>
      <c r="G38" s="420"/>
      <c r="H38" s="420"/>
      <c r="I38" s="420"/>
      <c r="J38" s="420"/>
      <c r="K38" s="420"/>
      <c r="L38" s="420"/>
      <c r="M38" s="420"/>
      <c r="N38" s="420"/>
      <c r="O38" s="420"/>
      <c r="P38" s="420"/>
      <c r="Q38" s="72"/>
      <c r="R38" s="587"/>
      <c r="S38" s="453"/>
      <c r="T38" s="453"/>
      <c r="U38" s="453"/>
      <c r="V38" s="453"/>
      <c r="W38" s="453"/>
      <c r="X38" s="453"/>
      <c r="Y38" s="453"/>
      <c r="Z38" s="453"/>
      <c r="AA38" s="453"/>
      <c r="AB38" s="453"/>
      <c r="AC38" s="453"/>
      <c r="AD38" s="453"/>
      <c r="AE38" s="453"/>
      <c r="AF38" s="453"/>
      <c r="AG38" s="453"/>
      <c r="AH38" s="453"/>
    </row>
    <row r="39" spans="1:34" s="47" customFormat="1" ht="53.25" customHeight="1" x14ac:dyDescent="0.2">
      <c r="A39" s="708"/>
      <c r="B39" s="155"/>
      <c r="C39" s="769" t="s">
        <v>839</v>
      </c>
      <c r="D39" s="770"/>
      <c r="E39" s="770"/>
      <c r="F39" s="770"/>
      <c r="G39" s="770"/>
      <c r="H39" s="770"/>
      <c r="I39" s="770"/>
      <c r="J39" s="770"/>
      <c r="K39" s="770"/>
      <c r="L39" s="770"/>
      <c r="M39" s="770"/>
      <c r="N39" s="770"/>
      <c r="O39" s="770"/>
      <c r="P39" s="771"/>
      <c r="Q39" s="72"/>
      <c r="R39" s="708"/>
      <c r="S39" s="453"/>
      <c r="T39" s="453"/>
      <c r="U39" s="453"/>
      <c r="V39" s="453"/>
      <c r="W39" s="453"/>
      <c r="X39" s="453"/>
      <c r="Y39" s="453"/>
      <c r="Z39" s="453"/>
      <c r="AA39" s="453"/>
      <c r="AB39" s="453"/>
      <c r="AC39" s="453"/>
      <c r="AD39" s="453"/>
      <c r="AE39" s="453"/>
      <c r="AF39" s="453"/>
      <c r="AG39" s="453"/>
      <c r="AH39" s="453"/>
    </row>
    <row r="40" spans="1:34" s="47" customFormat="1" ht="111" customHeight="1" thickBot="1" x14ac:dyDescent="0.25">
      <c r="A40" s="708"/>
      <c r="B40" s="155"/>
      <c r="C40" s="778"/>
      <c r="D40" s="779"/>
      <c r="E40" s="779"/>
      <c r="F40" s="779"/>
      <c r="G40" s="779"/>
      <c r="H40" s="779"/>
      <c r="I40" s="779"/>
      <c r="J40" s="779"/>
      <c r="K40" s="779"/>
      <c r="L40" s="779"/>
      <c r="M40" s="779"/>
      <c r="N40" s="779"/>
      <c r="O40" s="779"/>
      <c r="P40" s="780"/>
      <c r="Q40" s="72"/>
      <c r="R40" s="708"/>
      <c r="S40" s="453"/>
      <c r="T40" s="453"/>
      <c r="U40" s="453"/>
      <c r="V40" s="453"/>
      <c r="W40" s="453"/>
      <c r="X40" s="453"/>
      <c r="Y40" s="453"/>
      <c r="Z40" s="453"/>
      <c r="AA40" s="453"/>
      <c r="AB40" s="453"/>
      <c r="AC40" s="453"/>
      <c r="AD40" s="453"/>
      <c r="AE40" s="453"/>
      <c r="AF40" s="453"/>
      <c r="AG40" s="453"/>
      <c r="AH40" s="453"/>
    </row>
    <row r="41" spans="1:34" s="47" customFormat="1" ht="6" customHeight="1" x14ac:dyDescent="0.2">
      <c r="A41" s="708"/>
      <c r="B41" s="155"/>
      <c r="C41" s="420"/>
      <c r="D41" s="420"/>
      <c r="E41" s="420"/>
      <c r="F41" s="420"/>
      <c r="G41" s="420"/>
      <c r="H41" s="420"/>
      <c r="I41" s="420"/>
      <c r="J41" s="420"/>
      <c r="K41" s="420"/>
      <c r="L41" s="420"/>
      <c r="M41" s="420"/>
      <c r="N41" s="420"/>
      <c r="O41" s="420"/>
      <c r="P41" s="420"/>
      <c r="Q41" s="72"/>
      <c r="R41" s="708"/>
      <c r="S41" s="453"/>
      <c r="T41" s="453"/>
      <c r="U41" s="453"/>
      <c r="V41" s="453"/>
      <c r="W41" s="453"/>
      <c r="X41" s="453"/>
      <c r="Y41" s="453"/>
      <c r="Z41" s="453"/>
      <c r="AA41" s="453"/>
      <c r="AB41" s="453"/>
      <c r="AC41" s="453"/>
      <c r="AD41" s="453"/>
      <c r="AE41" s="453"/>
      <c r="AF41" s="453"/>
      <c r="AG41" s="453"/>
      <c r="AH41" s="453"/>
    </row>
    <row r="42" spans="1:34" x14ac:dyDescent="0.2">
      <c r="A42" s="444"/>
      <c r="B42" s="72"/>
      <c r="C42" s="768" t="str">
        <f ca="1">Basisdaten!C38</f>
        <v>Vorhabenbeschreibung -  - Vers. 09/2023</v>
      </c>
      <c r="D42" s="768"/>
      <c r="E42" s="768"/>
      <c r="F42" s="768"/>
      <c r="G42" s="768"/>
      <c r="H42" s="768"/>
      <c r="I42" s="768"/>
      <c r="J42" s="768"/>
      <c r="K42" s="768"/>
      <c r="L42" s="768"/>
      <c r="M42" s="768"/>
      <c r="N42" s="768"/>
      <c r="O42" s="768"/>
      <c r="P42" s="768"/>
      <c r="Q42" s="72"/>
      <c r="R42" s="444"/>
      <c r="S42" s="444"/>
      <c r="T42" s="444"/>
      <c r="U42" s="444"/>
      <c r="V42" s="444"/>
      <c r="W42" s="444"/>
      <c r="X42" s="444"/>
      <c r="Y42" s="444"/>
      <c r="Z42" s="444"/>
      <c r="AA42" s="444"/>
      <c r="AB42" s="444"/>
      <c r="AC42" s="444"/>
      <c r="AD42" s="444"/>
      <c r="AE42" s="444"/>
      <c r="AF42" s="444"/>
      <c r="AG42" s="444"/>
      <c r="AH42" s="453"/>
    </row>
    <row r="43" spans="1:34" x14ac:dyDescent="0.2">
      <c r="A43" s="444"/>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row>
    <row r="44" spans="1:34" x14ac:dyDescent="0.2">
      <c r="A44" s="444"/>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row>
    <row r="45" spans="1:34" x14ac:dyDescent="0.2">
      <c r="A45" s="444"/>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row>
    <row r="46" spans="1:34" x14ac:dyDescent="0.2">
      <c r="A46" s="444"/>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row>
    <row r="47" spans="1:34" x14ac:dyDescent="0.2">
      <c r="A47" s="444"/>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row>
    <row r="48" spans="1:34" x14ac:dyDescent="0.2">
      <c r="A48" s="444"/>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row>
    <row r="49" spans="1:34" x14ac:dyDescent="0.2">
      <c r="A49" s="444"/>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row>
    <row r="50" spans="1:34" x14ac:dyDescent="0.2">
      <c r="A50" s="444"/>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row>
    <row r="51" spans="1:34" x14ac:dyDescent="0.2">
      <c r="A51" s="444"/>
      <c r="B51" s="444"/>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row>
    <row r="52" spans="1:34" x14ac:dyDescent="0.2">
      <c r="A52" s="444"/>
      <c r="B52" s="444"/>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row>
    <row r="53" spans="1:34" x14ac:dyDescent="0.2">
      <c r="A53" s="444"/>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row>
    <row r="54" spans="1:34" x14ac:dyDescent="0.2">
      <c r="A54" s="444"/>
      <c r="B54" s="444"/>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row>
    <row r="55" spans="1:34" x14ac:dyDescent="0.2">
      <c r="A55" s="444"/>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row>
    <row r="56" spans="1:34" x14ac:dyDescent="0.2">
      <c r="A56" s="444"/>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row>
    <row r="57" spans="1:34" x14ac:dyDescent="0.2">
      <c r="A57" s="444"/>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row>
    <row r="58" spans="1:34" x14ac:dyDescent="0.2">
      <c r="A58" s="444"/>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row>
    <row r="59" spans="1:34" x14ac:dyDescent="0.2">
      <c r="A59" s="444"/>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row>
    <row r="60" spans="1:34" x14ac:dyDescent="0.2">
      <c r="A60" s="444"/>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row>
    <row r="61" spans="1:34" x14ac:dyDescent="0.2">
      <c r="A61" s="444"/>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row>
    <row r="62" spans="1:34" x14ac:dyDescent="0.2">
      <c r="A62" s="444"/>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row>
    <row r="63" spans="1:34" x14ac:dyDescent="0.2">
      <c r="A63" s="444"/>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row>
    <row r="64" spans="1:34" x14ac:dyDescent="0.2">
      <c r="A64" s="444"/>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row>
    <row r="65" spans="1:34" x14ac:dyDescent="0.2">
      <c r="A65" s="444"/>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row>
    <row r="66" spans="1:34" x14ac:dyDescent="0.2">
      <c r="A66" s="444"/>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row>
    <row r="67" spans="1:34" x14ac:dyDescent="0.2">
      <c r="A67" s="444"/>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row>
    <row r="68" spans="1:34" x14ac:dyDescent="0.2">
      <c r="A68" s="444"/>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row>
    <row r="69" spans="1:34" x14ac:dyDescent="0.2">
      <c r="A69" s="444"/>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row>
    <row r="70" spans="1:34" x14ac:dyDescent="0.2">
      <c r="A70" s="444"/>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row>
    <row r="71" spans="1:34" x14ac:dyDescent="0.2">
      <c r="A71" s="444"/>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row>
    <row r="72" spans="1:34" x14ac:dyDescent="0.2">
      <c r="A72" s="444"/>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row>
    <row r="73" spans="1:34" x14ac:dyDescent="0.2">
      <c r="A73" s="444"/>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row>
    <row r="74" spans="1:34" x14ac:dyDescent="0.2">
      <c r="A74" s="444"/>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row>
    <row r="75" spans="1:34" x14ac:dyDescent="0.2">
      <c r="A75" s="444"/>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row>
    <row r="76" spans="1:34" x14ac:dyDescent="0.2">
      <c r="A76" s="444"/>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row>
    <row r="77" spans="1:34" x14ac:dyDescent="0.2">
      <c r="A77" s="444"/>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t="s">
        <v>203</v>
      </c>
      <c r="AC77" s="444"/>
      <c r="AD77" s="444"/>
      <c r="AE77" s="444"/>
      <c r="AF77" s="444"/>
      <c r="AG77" s="444"/>
      <c r="AH77" s="444"/>
    </row>
  </sheetData>
  <sheetProtection password="C730" sheet="1" objects="1" scenarios="1" selectLockedCells="1"/>
  <mergeCells count="30">
    <mergeCell ref="T12:AH12"/>
    <mergeCell ref="C17:O17"/>
    <mergeCell ref="C18:O18"/>
    <mergeCell ref="C12:O12"/>
    <mergeCell ref="C13:O13"/>
    <mergeCell ref="C14:O14"/>
    <mergeCell ref="C15:O15"/>
    <mergeCell ref="S32:AG32"/>
    <mergeCell ref="D33:P33"/>
    <mergeCell ref="C35:P35"/>
    <mergeCell ref="R35:R37"/>
    <mergeCell ref="C37:P37"/>
    <mergeCell ref="C42:P42"/>
    <mergeCell ref="C21:P21"/>
    <mergeCell ref="D22:P22"/>
    <mergeCell ref="D23:P23"/>
    <mergeCell ref="D24:P24"/>
    <mergeCell ref="D25:P25"/>
    <mergeCell ref="D28:P28"/>
    <mergeCell ref="D29:P29"/>
    <mergeCell ref="D30:P30"/>
    <mergeCell ref="D31:P31"/>
    <mergeCell ref="D32:P32"/>
    <mergeCell ref="C39:P39"/>
    <mergeCell ref="C40:P40"/>
    <mergeCell ref="C4:M4"/>
    <mergeCell ref="C5:M5"/>
    <mergeCell ref="C8:P8"/>
    <mergeCell ref="C9:P9"/>
    <mergeCell ref="C16:O16"/>
  </mergeCells>
  <conditionalFormatting sqref="P12">
    <cfRule type="expression" dxfId="1956" priority="15">
      <formula>P12&lt;&gt;""</formula>
    </cfRule>
  </conditionalFormatting>
  <conditionalFormatting sqref="P13">
    <cfRule type="expression" dxfId="1955" priority="13">
      <formula>P13&lt;&gt;""</formula>
    </cfRule>
  </conditionalFormatting>
  <conditionalFormatting sqref="P17">
    <cfRule type="expression" dxfId="1954" priority="9">
      <formula>P17&lt;&gt;""</formula>
    </cfRule>
  </conditionalFormatting>
  <conditionalFormatting sqref="P18">
    <cfRule type="expression" dxfId="1953" priority="8">
      <formula>P18&lt;&gt;""</formula>
    </cfRule>
  </conditionalFormatting>
  <conditionalFormatting sqref="P14">
    <cfRule type="expression" dxfId="1952" priority="7">
      <formula>P14&lt;&gt;""</formula>
    </cfRule>
  </conditionalFormatting>
  <conditionalFormatting sqref="P15">
    <cfRule type="expression" dxfId="1951" priority="6">
      <formula>P15&lt;&gt;""</formula>
    </cfRule>
  </conditionalFormatting>
  <conditionalFormatting sqref="P16">
    <cfRule type="expression" dxfId="1950" priority="5">
      <formula>P16&lt;&gt;""</formula>
    </cfRule>
  </conditionalFormatting>
  <dataValidations count="5">
    <dataValidation type="textLength" operator="lessThan" allowBlank="1" showInputMessage="1" showErrorMessage="1" errorTitle="Achtung:" error="Maximal 1000 Buchstaben " sqref="C10:P11">
      <formula1>1000</formula1>
    </dataValidation>
    <dataValidation type="textLength" operator="lessThan" allowBlank="1" showInputMessage="1" showErrorMessage="1" errorTitle="Achtung:" error="Maximale Textlänge überschritten" sqref="P15:P17 P13 C19:C41 D19:P39 D41:P41">
      <formula1>2100</formula1>
    </dataValidation>
    <dataValidation type="whole" operator="lessThan" allowBlank="1" showInputMessage="1" showErrorMessage="1" errorTitle="Achtung:" error="Maximale Textlänge überschritten" prompt="Pro Personalstelle 16 - 20 Maßnahmen in 36 Monaten" sqref="P18">
      <formula1>50</formula1>
    </dataValidation>
    <dataValidation type="textLength" operator="equal" allowBlank="1" showInputMessage="1" showErrorMessage="1" sqref="P12">
      <formula1>4</formula1>
    </dataValidation>
    <dataValidation type="textLength" operator="equal" allowBlank="1" showInputMessage="1" showErrorMessage="1" errorTitle="Achtung:" error="Maximale Textlänge überschritten" sqref="P14">
      <formula1>4</formula1>
    </dataValidation>
  </dataValidations>
  <pageMargins left="0" right="0" top="0"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95250</xdr:colOff>
                    <xdr:row>34</xdr:row>
                    <xdr:rowOff>123825</xdr:rowOff>
                  </from>
                  <to>
                    <xdr:col>3</xdr:col>
                    <xdr:colOff>114300</xdr:colOff>
                    <xdr:row>34</xdr:row>
                    <xdr:rowOff>361950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BA9A1747-F776-4531-8D48-71FEF0F6BBD6}">
            <xm:f>menu!$U$4=FALSE</xm:f>
            <x14:dxf>
              <font>
                <color theme="0"/>
              </font>
              <fill>
                <patternFill>
                  <fgColor theme="0"/>
                  <bgColor theme="0"/>
                </patternFill>
              </fill>
              <border>
                <left/>
                <right/>
                <top/>
                <bottom/>
                <vertical/>
                <horizontal/>
              </border>
            </x14:dxf>
          </x14:cfRule>
          <xm:sqref>C21</xm:sqref>
        </x14:conditionalFormatting>
        <x14:conditionalFormatting xmlns:xm="http://schemas.microsoft.com/office/excel/2006/main">
          <x14:cfRule type="expression" priority="3" id="{70702F65-CDBF-4288-8DA9-149D45F17AE8}">
            <xm:f>menu!$B$57=TRUE</xm:f>
            <x14:dxf>
              <fill>
                <patternFill>
                  <bgColor rgb="FFEBF1DE"/>
                </patternFill>
              </fill>
            </x14:dxf>
          </x14:cfRule>
          <xm:sqref>C35:P35</xm:sqref>
        </x14:conditionalFormatting>
        <x14:conditionalFormatting xmlns:xm="http://schemas.microsoft.com/office/excel/2006/main">
          <x14:cfRule type="expression" priority="2" id="{FD4E79F6-56A0-45F1-BF79-14DA673952ED}">
            <xm:f>menu!$B$192=1</xm:f>
            <x14:dxf>
              <font>
                <color theme="0"/>
              </font>
              <fill>
                <patternFill>
                  <bgColor theme="0"/>
                </patternFill>
              </fill>
              <border>
                <left/>
                <right/>
                <top/>
                <bottom/>
                <vertical/>
                <horizontal/>
              </border>
            </x14:dxf>
          </x14:cfRule>
          <xm:sqref>F27</xm:sqref>
        </x14:conditionalFormatting>
        <x14:conditionalFormatting xmlns:xm="http://schemas.microsoft.com/office/excel/2006/main">
          <x14:cfRule type="expression" priority="1" id="{E5C30ECD-9F22-4C2A-9BF6-5595237C2356}">
            <xm:f>OR(Basisdaten!$I$15=menu!AF2,Basisdaten!$I$15=menu!AF3,Basisdaten!$I$15=menu!AF4,Basisdaten!$I$15=menu!AF5)</xm:f>
            <x14:dxf>
              <font>
                <color theme="0"/>
              </font>
              <fill>
                <patternFill>
                  <fgColor theme="0"/>
                  <bgColor theme="0"/>
                </patternFill>
              </fill>
              <border>
                <left/>
                <right/>
                <top/>
                <bottom/>
                <vertical/>
                <horizontal/>
              </border>
            </x14:dxf>
          </x14:cfRule>
          <xm:sqref>C39:P40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AC66"/>
  <sheetViews>
    <sheetView showGridLines="0" showRowColHeaders="0" topLeftCell="B1" workbookViewId="0">
      <selection activeCell="N12" sqref="N12"/>
    </sheetView>
  </sheetViews>
  <sheetFormatPr baseColWidth="10" defaultColWidth="11.42578125" defaultRowHeight="12" x14ac:dyDescent="0.2"/>
  <cols>
    <col min="1" max="1" width="2.28515625" style="1" customWidth="1"/>
    <col min="2" max="2" width="2.140625" style="1" customWidth="1"/>
    <col min="3" max="3" width="6.140625" style="1" customWidth="1"/>
    <col min="4" max="4" width="4.5703125" style="1" customWidth="1"/>
    <col min="5" max="5" width="12.140625" style="1" customWidth="1"/>
    <col min="6" max="6" width="5.28515625" style="1" customWidth="1"/>
    <col min="7" max="7" width="13.85546875" style="1" customWidth="1"/>
    <col min="8" max="8" width="10.85546875" style="1" customWidth="1"/>
    <col min="9" max="9" width="4.7109375" style="1" customWidth="1"/>
    <col min="10" max="10" width="14.5703125" style="1" customWidth="1"/>
    <col min="11" max="11" width="16" style="1" customWidth="1"/>
    <col min="12" max="12" width="10.7109375" style="1" customWidth="1"/>
    <col min="13" max="14" width="15" style="1" customWidth="1"/>
    <col min="15" max="15" width="3.28515625" style="1" customWidth="1"/>
    <col min="16" max="16" width="2.140625" style="1" customWidth="1"/>
    <col min="17" max="16384" width="11.42578125" style="1"/>
  </cols>
  <sheetData>
    <row r="1" spans="1:29" x14ac:dyDescent="0.2">
      <c r="A1" s="444" t="s">
        <v>203</v>
      </c>
      <c r="B1" s="444"/>
      <c r="C1" s="444"/>
      <c r="D1" s="444"/>
      <c r="E1" s="444"/>
      <c r="F1" s="444"/>
      <c r="G1" s="444"/>
      <c r="H1" s="444"/>
      <c r="I1" s="444"/>
      <c r="J1" s="444"/>
      <c r="K1" s="444"/>
      <c r="L1" s="444"/>
      <c r="M1" s="444"/>
      <c r="N1" s="624"/>
      <c r="O1" s="444"/>
      <c r="P1" s="444"/>
      <c r="Q1" s="444"/>
      <c r="R1" s="444"/>
      <c r="S1" s="444"/>
      <c r="T1" s="444"/>
      <c r="U1" s="444"/>
      <c r="V1" s="444"/>
      <c r="W1" s="444"/>
      <c r="X1" s="444"/>
      <c r="Y1" s="444"/>
      <c r="Z1" s="444"/>
      <c r="AA1" s="444"/>
      <c r="AB1" s="444"/>
      <c r="AC1" s="444"/>
    </row>
    <row r="2" spans="1:29" x14ac:dyDescent="0.2">
      <c r="A2" s="444"/>
      <c r="Q2" s="444"/>
      <c r="R2" s="444"/>
      <c r="S2" s="444"/>
      <c r="T2" s="444"/>
      <c r="U2" s="444"/>
      <c r="V2" s="444"/>
      <c r="W2" s="444"/>
      <c r="X2" s="444"/>
      <c r="Y2" s="444"/>
      <c r="Z2" s="444"/>
      <c r="AA2" s="444"/>
      <c r="AB2" s="444"/>
      <c r="AC2" s="444"/>
    </row>
    <row r="3" spans="1:29" ht="18" customHeight="1" x14ac:dyDescent="0.2">
      <c r="A3" s="444"/>
      <c r="C3" s="913" t="s">
        <v>73</v>
      </c>
      <c r="D3" s="913"/>
      <c r="E3" s="913"/>
      <c r="F3" s="913"/>
      <c r="G3" s="913"/>
      <c r="H3" s="1177"/>
      <c r="I3" s="16"/>
      <c r="J3" s="26" t="s">
        <v>59</v>
      </c>
      <c r="O3" s="26"/>
      <c r="P3" s="26"/>
      <c r="Q3" s="453" t="s">
        <v>813</v>
      </c>
      <c r="R3" s="453" t="s">
        <v>814</v>
      </c>
      <c r="S3" s="453"/>
      <c r="T3" s="453"/>
      <c r="U3" s="453"/>
      <c r="V3" s="453"/>
      <c r="W3" s="444"/>
      <c r="X3" s="444"/>
      <c r="Y3" s="444"/>
      <c r="Z3" s="444"/>
      <c r="AA3" s="444"/>
      <c r="AB3" s="444"/>
      <c r="AC3" s="444"/>
    </row>
    <row r="4" spans="1:29" ht="18" customHeight="1" x14ac:dyDescent="0.2">
      <c r="A4" s="444"/>
      <c r="C4" s="913"/>
      <c r="D4" s="913"/>
      <c r="E4" s="913"/>
      <c r="F4" s="913"/>
      <c r="G4" s="913"/>
      <c r="H4" s="1177"/>
      <c r="I4" s="149"/>
      <c r="J4" s="37" t="s">
        <v>58</v>
      </c>
      <c r="O4" s="27"/>
      <c r="P4" s="27"/>
      <c r="Q4" s="453">
        <v>840</v>
      </c>
      <c r="R4" s="453" t="s">
        <v>815</v>
      </c>
      <c r="S4" s="453"/>
      <c r="T4" s="453"/>
      <c r="U4" s="453"/>
      <c r="V4" s="453"/>
      <c r="W4" s="444"/>
      <c r="X4" s="444"/>
      <c r="Y4" s="444"/>
      <c r="Z4" s="444"/>
      <c r="AA4" s="444"/>
      <c r="AB4" s="444"/>
      <c r="AC4" s="444"/>
    </row>
    <row r="5" spans="1:29" ht="18" customHeight="1" x14ac:dyDescent="0.2">
      <c r="A5" s="444"/>
      <c r="I5" s="18"/>
      <c r="J5" s="37" t="s">
        <v>57</v>
      </c>
      <c r="O5" s="26"/>
      <c r="P5" s="26"/>
      <c r="Q5" s="453">
        <v>841</v>
      </c>
      <c r="R5" s="453" t="s">
        <v>816</v>
      </c>
      <c r="S5" s="453"/>
      <c r="T5" s="453"/>
      <c r="U5" s="453"/>
      <c r="V5" s="453"/>
      <c r="W5" s="444"/>
      <c r="X5" s="444"/>
      <c r="Y5" s="444"/>
      <c r="Z5" s="444"/>
      <c r="AA5" s="444"/>
      <c r="AB5" s="444"/>
      <c r="AC5" s="444"/>
    </row>
    <row r="6" spans="1:29" ht="18" customHeight="1" x14ac:dyDescent="0.2">
      <c r="A6" s="444"/>
      <c r="C6" s="154" t="s">
        <v>820</v>
      </c>
      <c r="D6" s="72"/>
      <c r="E6" s="72"/>
      <c r="F6" s="72"/>
      <c r="G6" s="441">
        <f>SUM(F12,K12,N12)</f>
        <v>0</v>
      </c>
      <c r="H6" s="428"/>
      <c r="I6" s="19"/>
      <c r="J6" s="37" t="s">
        <v>45</v>
      </c>
      <c r="O6" s="26"/>
      <c r="P6" s="26"/>
      <c r="Q6" s="471"/>
      <c r="R6" s="444"/>
      <c r="S6" s="453"/>
      <c r="T6" s="444"/>
      <c r="U6" s="444"/>
      <c r="V6" s="444"/>
      <c r="W6" s="444"/>
      <c r="X6" s="444"/>
      <c r="Y6" s="444"/>
      <c r="Z6" s="444"/>
      <c r="AA6" s="444"/>
      <c r="AB6" s="444"/>
      <c r="AC6" s="444"/>
    </row>
    <row r="7" spans="1:29" ht="18" customHeight="1" x14ac:dyDescent="0.2">
      <c r="A7" s="444"/>
      <c r="I7" s="21"/>
      <c r="J7" s="37" t="s">
        <v>46</v>
      </c>
      <c r="O7" s="26"/>
      <c r="P7" s="26"/>
      <c r="Q7" s="471"/>
      <c r="R7" s="444"/>
      <c r="S7" s="453"/>
      <c r="T7" s="444"/>
      <c r="U7" s="444"/>
      <c r="V7" s="444"/>
      <c r="W7" s="444"/>
      <c r="X7" s="444"/>
      <c r="Y7" s="444"/>
      <c r="Z7" s="444"/>
      <c r="AA7" s="444"/>
      <c r="AB7" s="444"/>
      <c r="AC7" s="444"/>
    </row>
    <row r="8" spans="1:29" ht="6" customHeight="1" x14ac:dyDescent="0.2">
      <c r="A8" s="444"/>
      <c r="Q8" s="444"/>
      <c r="R8" s="453"/>
      <c r="S8" s="453"/>
      <c r="T8" s="1175"/>
      <c r="U8" s="1176"/>
      <c r="V8" s="1176"/>
      <c r="W8" s="1176"/>
      <c r="X8" s="1176"/>
      <c r="Y8" s="1176"/>
      <c r="Z8" s="1176"/>
      <c r="AA8" s="1176"/>
      <c r="AB8" s="1176"/>
      <c r="AC8" s="444"/>
    </row>
    <row r="9" spans="1:29" ht="343.5" customHeight="1" x14ac:dyDescent="0.2">
      <c r="A9" s="624"/>
      <c r="C9" s="910" t="s">
        <v>836</v>
      </c>
      <c r="D9" s="911"/>
      <c r="E9" s="911"/>
      <c r="F9" s="911"/>
      <c r="G9" s="911"/>
      <c r="H9" s="911"/>
      <c r="I9" s="911"/>
      <c r="J9" s="911"/>
      <c r="K9" s="911"/>
      <c r="L9" s="911"/>
      <c r="M9" s="911"/>
      <c r="N9" s="912"/>
      <c r="Q9" s="624"/>
      <c r="R9" s="453"/>
      <c r="S9" s="453"/>
      <c r="T9" s="626"/>
      <c r="U9" s="627"/>
      <c r="V9" s="627"/>
      <c r="W9" s="627"/>
      <c r="X9" s="627"/>
      <c r="Y9" s="627"/>
      <c r="Z9" s="627"/>
      <c r="AA9" s="627"/>
      <c r="AB9" s="627"/>
      <c r="AC9" s="624"/>
    </row>
    <row r="10" spans="1:29" ht="6" customHeight="1" x14ac:dyDescent="0.2">
      <c r="A10" s="624"/>
      <c r="Q10" s="624"/>
      <c r="R10" s="453"/>
      <c r="S10" s="453"/>
      <c r="T10" s="626"/>
      <c r="U10" s="627"/>
      <c r="V10" s="627"/>
      <c r="W10" s="627"/>
      <c r="X10" s="627"/>
      <c r="Y10" s="627"/>
      <c r="Z10" s="627"/>
      <c r="AA10" s="627"/>
      <c r="AB10" s="627"/>
      <c r="AC10" s="624"/>
    </row>
    <row r="11" spans="1:29" ht="15" customHeight="1" thickBot="1" x14ac:dyDescent="0.25">
      <c r="A11" s="705"/>
      <c r="C11" s="1179" t="s">
        <v>837</v>
      </c>
      <c r="D11" s="1180"/>
      <c r="E11" s="1180"/>
      <c r="F11" s="1180"/>
      <c r="G11" s="1180"/>
      <c r="H11" s="1181"/>
      <c r="I11" s="1180"/>
      <c r="J11" s="1180"/>
      <c r="K11" s="1180"/>
      <c r="L11" s="1181"/>
      <c r="M11" s="1180"/>
      <c r="N11" s="1182"/>
      <c r="Q11" s="705"/>
      <c r="R11" s="453"/>
      <c r="S11" s="453"/>
      <c r="T11" s="706"/>
      <c r="U11" s="707"/>
      <c r="V11" s="707"/>
      <c r="W11" s="707"/>
      <c r="X11" s="707"/>
      <c r="Y11" s="707"/>
      <c r="Z11" s="707"/>
      <c r="AA11" s="707"/>
      <c r="AB11" s="707"/>
      <c r="AC11" s="705"/>
    </row>
    <row r="12" spans="1:29" s="72" customFormat="1" ht="43.5" customHeight="1" thickBot="1" x14ac:dyDescent="0.25">
      <c r="A12" s="466"/>
      <c r="B12" s="81"/>
      <c r="C12" s="1183" t="s">
        <v>810</v>
      </c>
      <c r="D12" s="1184"/>
      <c r="E12" s="1184"/>
      <c r="F12" s="1185"/>
      <c r="G12" s="1186"/>
      <c r="H12" s="710">
        <f>IF(F12&gt;5000,1,IF(F12&gt;1000,0.5,0))</f>
        <v>0</v>
      </c>
      <c r="I12" s="1187" t="s">
        <v>811</v>
      </c>
      <c r="J12" s="1146"/>
      <c r="K12" s="651"/>
      <c r="L12" s="710">
        <f>IF(J12&gt;2000,1,IF(K12&gt;1000,0.5,0))</f>
        <v>0</v>
      </c>
      <c r="M12" s="658" t="s">
        <v>812</v>
      </c>
      <c r="N12" s="651"/>
      <c r="O12" s="67">
        <f>IF(N12&gt;1500,1,IF(N12&gt;750,0.5,0))</f>
        <v>0</v>
      </c>
      <c r="P12" s="3"/>
      <c r="Q12" s="624"/>
      <c r="R12" s="624"/>
      <c r="S12" s="624"/>
      <c r="T12" s="624"/>
      <c r="U12" s="624"/>
      <c r="V12" s="624"/>
      <c r="W12" s="624"/>
      <c r="X12" s="624"/>
      <c r="Y12" s="624"/>
      <c r="Z12" s="624"/>
      <c r="AA12" s="466"/>
      <c r="AB12" s="466"/>
      <c r="AC12" s="466"/>
    </row>
    <row r="13" spans="1:29" ht="6" customHeight="1" thickBot="1" x14ac:dyDescent="0.25">
      <c r="A13" s="453"/>
      <c r="B13" s="3"/>
      <c r="C13" s="1178"/>
      <c r="D13" s="1178"/>
      <c r="E13" s="1178"/>
      <c r="F13" s="1178"/>
      <c r="G13" s="1178"/>
      <c r="H13" s="1178"/>
      <c r="I13" s="1178"/>
      <c r="J13" s="1178"/>
      <c r="K13" s="1178"/>
      <c r="L13" s="1178"/>
      <c r="M13" s="1178"/>
      <c r="N13" s="628"/>
      <c r="O13" s="3"/>
      <c r="P13" s="3"/>
      <c r="Q13" s="624"/>
      <c r="R13" s="624"/>
      <c r="S13" s="624"/>
      <c r="T13" s="624"/>
      <c r="U13" s="624"/>
      <c r="V13" s="624"/>
      <c r="W13" s="624"/>
      <c r="X13" s="624"/>
      <c r="Y13" s="624"/>
      <c r="Z13" s="624"/>
      <c r="AA13" s="444"/>
      <c r="AB13" s="444"/>
      <c r="AC13" s="444"/>
    </row>
    <row r="14" spans="1:29" ht="15" customHeight="1" x14ac:dyDescent="0.2">
      <c r="A14" s="453"/>
      <c r="B14" s="3"/>
      <c r="C14" s="1163"/>
      <c r="D14" s="1169" t="s">
        <v>831</v>
      </c>
      <c r="E14" s="1169"/>
      <c r="F14" s="1169"/>
      <c r="G14" s="1169"/>
      <c r="H14" s="1169"/>
      <c r="I14" s="1169"/>
      <c r="J14" s="1169"/>
      <c r="K14" s="1169"/>
      <c r="L14" s="1169"/>
      <c r="M14" s="1169"/>
      <c r="N14" s="1170"/>
      <c r="O14" s="903">
        <f>IF(AND(menu!$U$5=TRUE,G6&gt;0,menu!B42=FALSE),1,0)</f>
        <v>0</v>
      </c>
      <c r="P14" s="4"/>
      <c r="Q14" s="453"/>
      <c r="R14" s="453"/>
      <c r="S14" s="453"/>
      <c r="T14" s="444"/>
      <c r="U14" s="444"/>
      <c r="V14" s="444"/>
      <c r="W14" s="444"/>
      <c r="X14" s="444"/>
      <c r="Y14" s="444"/>
      <c r="Z14" s="444"/>
      <c r="AA14" s="444"/>
      <c r="AB14" s="444"/>
      <c r="AC14" s="444"/>
    </row>
    <row r="15" spans="1:29" ht="3.75" customHeight="1" x14ac:dyDescent="0.2">
      <c r="A15" s="453"/>
      <c r="B15" s="3"/>
      <c r="C15" s="1164"/>
      <c r="D15" s="1171"/>
      <c r="E15" s="1171"/>
      <c r="F15" s="1171"/>
      <c r="G15" s="1171"/>
      <c r="H15" s="1171"/>
      <c r="I15" s="1171"/>
      <c r="J15" s="1171"/>
      <c r="K15" s="1171"/>
      <c r="L15" s="1171"/>
      <c r="M15" s="1171"/>
      <c r="N15" s="1172"/>
      <c r="O15" s="903"/>
      <c r="P15" s="3"/>
      <c r="Q15" s="453"/>
      <c r="R15" s="453"/>
      <c r="S15" s="453"/>
      <c r="T15" s="444"/>
      <c r="U15" s="444"/>
      <c r="V15" s="444"/>
      <c r="W15" s="444"/>
      <c r="X15" s="444"/>
      <c r="Y15" s="444"/>
      <c r="Z15" s="444"/>
      <c r="AA15" s="444"/>
      <c r="AB15" s="444"/>
      <c r="AC15" s="444"/>
    </row>
    <row r="16" spans="1:29" ht="6.75" customHeight="1" thickBot="1" x14ac:dyDescent="0.25">
      <c r="A16" s="453"/>
      <c r="B16" s="3"/>
      <c r="C16" s="1165"/>
      <c r="D16" s="1173"/>
      <c r="E16" s="1173"/>
      <c r="F16" s="1173"/>
      <c r="G16" s="1173"/>
      <c r="H16" s="1173"/>
      <c r="I16" s="1173"/>
      <c r="J16" s="1173"/>
      <c r="K16" s="1173"/>
      <c r="L16" s="1173"/>
      <c r="M16" s="1173"/>
      <c r="N16" s="1174"/>
      <c r="O16" s="903"/>
      <c r="P16" s="3"/>
      <c r="Q16" s="453"/>
      <c r="R16" s="453"/>
      <c r="S16" s="453"/>
      <c r="T16" s="444"/>
      <c r="U16" s="444"/>
      <c r="V16" s="444"/>
      <c r="W16" s="444"/>
      <c r="X16" s="444"/>
      <c r="Y16" s="444"/>
      <c r="Z16" s="444"/>
      <c r="AA16" s="444"/>
      <c r="AB16" s="444"/>
      <c r="AC16" s="444"/>
    </row>
    <row r="17" spans="1:29" ht="6" customHeight="1" x14ac:dyDescent="0.2">
      <c r="A17" s="453"/>
      <c r="B17" s="3"/>
      <c r="C17" s="1168"/>
      <c r="D17" s="1168"/>
      <c r="E17" s="1168"/>
      <c r="F17" s="1168"/>
      <c r="G17" s="1168"/>
      <c r="H17" s="1168"/>
      <c r="I17" s="1168"/>
      <c r="J17" s="1168"/>
      <c r="K17" s="1168"/>
      <c r="L17" s="1168"/>
      <c r="M17" s="1168"/>
      <c r="N17" s="630"/>
      <c r="O17" s="240"/>
      <c r="P17" s="3"/>
      <c r="Q17" s="453"/>
      <c r="R17" s="453"/>
      <c r="S17" s="453"/>
      <c r="T17" s="444"/>
      <c r="U17" s="444"/>
      <c r="V17" s="444"/>
      <c r="W17" s="444"/>
      <c r="X17" s="444"/>
      <c r="Y17" s="444"/>
      <c r="Z17" s="444"/>
      <c r="AA17" s="444"/>
      <c r="AB17" s="444"/>
      <c r="AC17" s="444"/>
    </row>
    <row r="18" spans="1:29" ht="12.75" customHeight="1" x14ac:dyDescent="0.2">
      <c r="A18" s="444"/>
      <c r="C18" s="1103" t="str">
        <f>IF(OR(F12&gt;1000,K12&gt;1000,N12&gt;750),"Bitte schlüsseln Sie Ihre geplanten Ausgaben im Tabellenblatt 'Anmekrungen' auf.","Bei weiteren Anmerkungen nutzen Sie bitte das Tabellenblatt 'Anmerkungen'")</f>
        <v>Bei weiteren Anmerkungen nutzen Sie bitte das Tabellenblatt 'Anmerkungen'</v>
      </c>
      <c r="D18" s="1103"/>
      <c r="E18" s="1103"/>
      <c r="F18" s="1103"/>
      <c r="G18" s="1103"/>
      <c r="H18" s="1103"/>
      <c r="I18" s="1103"/>
      <c r="J18" s="1103"/>
      <c r="K18" s="1103"/>
      <c r="L18" s="1103"/>
      <c r="M18" s="1103"/>
      <c r="N18" s="1103"/>
      <c r="O18" s="1103"/>
      <c r="P18" s="1103"/>
      <c r="Q18" s="481"/>
      <c r="R18" s="481"/>
      <c r="S18" s="481"/>
      <c r="T18" s="481"/>
      <c r="U18" s="481"/>
      <c r="V18" s="480"/>
      <c r="W18" s="453"/>
      <c r="X18" s="453"/>
      <c r="Y18" s="453"/>
      <c r="Z18" s="444"/>
      <c r="AA18" s="444"/>
      <c r="AB18" s="444"/>
      <c r="AC18" s="444"/>
    </row>
    <row r="19" spans="1:29" ht="15.75" customHeight="1" x14ac:dyDescent="0.2">
      <c r="A19" s="444"/>
      <c r="C19" s="1166" t="str">
        <f ca="1">Basisdaten!C38</f>
        <v>Vorhabenbeschreibung -  - Vers. 09/2023</v>
      </c>
      <c r="D19" s="1167"/>
      <c r="E19" s="1167"/>
      <c r="F19" s="1167"/>
      <c r="G19" s="1167"/>
      <c r="H19" s="1167"/>
      <c r="I19" s="1167"/>
      <c r="J19" s="1167"/>
      <c r="K19" s="1167"/>
      <c r="L19" s="1167"/>
      <c r="M19" s="1167"/>
      <c r="N19" s="629"/>
      <c r="O19" s="3"/>
      <c r="P19" s="3"/>
      <c r="Q19" s="481"/>
      <c r="R19" s="481"/>
      <c r="S19" s="481"/>
      <c r="T19" s="481"/>
      <c r="U19" s="481"/>
      <c r="V19" s="480"/>
      <c r="W19" s="453"/>
      <c r="X19" s="453"/>
      <c r="Y19" s="453"/>
      <c r="Z19" s="444"/>
      <c r="AA19" s="444"/>
      <c r="AB19" s="444"/>
      <c r="AC19" s="444"/>
    </row>
    <row r="20" spans="1:29" ht="6.75" customHeight="1" x14ac:dyDescent="0.2">
      <c r="A20" s="444"/>
      <c r="C20" s="8"/>
      <c r="D20" s="8"/>
      <c r="E20" s="8"/>
      <c r="F20" s="8"/>
      <c r="G20" s="3"/>
      <c r="H20" s="3"/>
      <c r="I20" s="3"/>
      <c r="J20" s="3"/>
      <c r="K20" s="3"/>
      <c r="L20" s="3"/>
      <c r="M20" s="3"/>
      <c r="N20" s="3"/>
      <c r="O20" s="3"/>
      <c r="P20" s="3"/>
      <c r="Q20" s="482"/>
      <c r="R20" s="458"/>
      <c r="S20" s="458"/>
      <c r="T20" s="458"/>
      <c r="U20" s="458"/>
      <c r="V20" s="458"/>
      <c r="W20" s="458"/>
      <c r="X20" s="458"/>
      <c r="Y20" s="444"/>
      <c r="Z20" s="444"/>
      <c r="AA20" s="444"/>
      <c r="AB20" s="444"/>
      <c r="AC20" s="444"/>
    </row>
    <row r="21" spans="1:29" x14ac:dyDescent="0.2">
      <c r="A21" s="444"/>
      <c r="B21" s="444"/>
      <c r="C21" s="483"/>
      <c r="D21" s="483"/>
      <c r="E21" s="483"/>
      <c r="F21" s="483"/>
      <c r="G21" s="453"/>
      <c r="H21" s="453"/>
      <c r="I21" s="453"/>
      <c r="J21" s="453"/>
      <c r="K21" s="453"/>
      <c r="L21" s="453"/>
      <c r="M21" s="453"/>
      <c r="N21" s="453"/>
      <c r="O21" s="453"/>
      <c r="P21" s="453"/>
      <c r="Q21" s="453"/>
      <c r="R21" s="453"/>
      <c r="S21" s="453"/>
      <c r="T21" s="453"/>
      <c r="U21" s="453"/>
      <c r="V21" s="453"/>
      <c r="W21" s="444"/>
      <c r="X21" s="444"/>
      <c r="Y21" s="444"/>
      <c r="Z21" s="444"/>
      <c r="AA21" s="444"/>
      <c r="AB21" s="444"/>
      <c r="AC21" s="444"/>
    </row>
    <row r="22" spans="1:29" x14ac:dyDescent="0.2">
      <c r="A22" s="444"/>
      <c r="B22" s="444"/>
      <c r="C22" s="483"/>
      <c r="D22" s="483"/>
      <c r="E22" s="459"/>
      <c r="F22" s="459"/>
      <c r="G22" s="459"/>
      <c r="H22" s="453"/>
      <c r="I22" s="453"/>
      <c r="J22" s="453"/>
      <c r="K22" s="453"/>
      <c r="L22" s="453"/>
      <c r="M22" s="453"/>
      <c r="N22" s="453"/>
      <c r="O22" s="453"/>
      <c r="P22" s="453"/>
      <c r="Q22" s="444"/>
      <c r="R22" s="444"/>
      <c r="S22" s="444"/>
      <c r="T22" s="444"/>
      <c r="U22" s="444"/>
      <c r="V22" s="444"/>
      <c r="W22" s="444"/>
      <c r="X22" s="444"/>
      <c r="Y22" s="444"/>
      <c r="Z22" s="444"/>
      <c r="AA22" s="444"/>
      <c r="AB22" s="444"/>
      <c r="AC22" s="444"/>
    </row>
    <row r="23" spans="1:29" x14ac:dyDescent="0.2">
      <c r="A23" s="444"/>
      <c r="B23" s="444"/>
      <c r="C23" s="453"/>
      <c r="D23" s="453"/>
      <c r="E23" s="453"/>
      <c r="F23" s="453"/>
      <c r="G23" s="453"/>
      <c r="H23" s="453"/>
      <c r="I23" s="453"/>
      <c r="J23" s="453"/>
      <c r="K23" s="453"/>
      <c r="L23" s="453"/>
      <c r="M23" s="453"/>
      <c r="N23" s="453"/>
      <c r="O23" s="453"/>
      <c r="P23" s="453"/>
      <c r="Q23" s="444"/>
      <c r="R23" s="444"/>
      <c r="S23" s="444"/>
      <c r="T23" s="444"/>
      <c r="U23" s="444"/>
      <c r="V23" s="444"/>
      <c r="W23" s="444"/>
      <c r="X23" s="444"/>
      <c r="Y23" s="444"/>
      <c r="Z23" s="444"/>
      <c r="AA23" s="444"/>
      <c r="AB23" s="444"/>
      <c r="AC23" s="444"/>
    </row>
    <row r="24" spans="1:29" x14ac:dyDescent="0.2">
      <c r="A24" s="444"/>
      <c r="B24" s="444"/>
      <c r="C24" s="444"/>
      <c r="D24" s="444"/>
      <c r="E24" s="444"/>
      <c r="F24" s="444"/>
      <c r="G24" s="444"/>
      <c r="H24" s="444"/>
      <c r="I24" s="444"/>
      <c r="J24" s="444"/>
      <c r="K24" s="444"/>
      <c r="L24" s="444"/>
      <c r="M24" s="444"/>
      <c r="N24" s="624"/>
      <c r="O24" s="444"/>
      <c r="P24" s="444"/>
      <c r="Q24" s="444"/>
      <c r="R24" s="444"/>
      <c r="S24" s="444"/>
      <c r="T24" s="444"/>
      <c r="U24" s="444"/>
      <c r="V24" s="444"/>
      <c r="W24" s="444"/>
      <c r="X24" s="444"/>
      <c r="Y24" s="444"/>
      <c r="Z24" s="444"/>
      <c r="AA24" s="444"/>
      <c r="AB24" s="444"/>
      <c r="AC24" s="444"/>
    </row>
    <row r="25" spans="1:29" x14ac:dyDescent="0.2">
      <c r="A25" s="444"/>
      <c r="B25" s="444"/>
      <c r="C25" s="444"/>
      <c r="D25" s="444"/>
      <c r="E25" s="444"/>
      <c r="F25" s="444"/>
      <c r="G25" s="444"/>
      <c r="H25" s="444"/>
      <c r="I25" s="444"/>
      <c r="J25" s="444"/>
      <c r="K25" s="444"/>
      <c r="L25" s="444"/>
      <c r="M25" s="444"/>
      <c r="N25" s="624"/>
      <c r="O25" s="444"/>
      <c r="P25" s="444"/>
      <c r="Q25" s="444"/>
      <c r="R25" s="444"/>
      <c r="S25" s="444"/>
      <c r="T25" s="444"/>
      <c r="U25" s="444"/>
      <c r="V25" s="444"/>
      <c r="W25" s="444"/>
      <c r="X25" s="444"/>
      <c r="Y25" s="444"/>
      <c r="Z25" s="444"/>
      <c r="AA25" s="444"/>
      <c r="AB25" s="444"/>
      <c r="AC25" s="444"/>
    </row>
    <row r="26" spans="1:29" x14ac:dyDescent="0.2">
      <c r="A26" s="444"/>
      <c r="B26" s="444"/>
      <c r="C26" s="444"/>
      <c r="D26" s="444"/>
      <c r="E26" s="444"/>
      <c r="F26" s="444"/>
      <c r="G26" s="444"/>
      <c r="H26" s="444"/>
      <c r="I26" s="444"/>
      <c r="J26" s="444"/>
      <c r="K26" s="444"/>
      <c r="L26" s="444"/>
      <c r="M26" s="444"/>
      <c r="N26" s="624"/>
      <c r="O26" s="444"/>
      <c r="P26" s="444"/>
      <c r="Q26" s="444"/>
      <c r="R26" s="444"/>
      <c r="S26" s="444"/>
      <c r="T26" s="444"/>
      <c r="U26" s="444"/>
      <c r="V26" s="444"/>
      <c r="W26" s="444"/>
      <c r="X26" s="444"/>
      <c r="Y26" s="444"/>
      <c r="Z26" s="444"/>
      <c r="AA26" s="444"/>
      <c r="AB26" s="444"/>
      <c r="AC26" s="444"/>
    </row>
    <row r="27" spans="1:29" x14ac:dyDescent="0.2">
      <c r="A27" s="444"/>
      <c r="B27" s="444"/>
      <c r="C27" s="444"/>
      <c r="D27" s="444"/>
      <c r="E27" s="444"/>
      <c r="F27" s="444"/>
      <c r="G27" s="444"/>
      <c r="H27" s="444"/>
      <c r="I27" s="444"/>
      <c r="J27" s="444"/>
      <c r="K27" s="444"/>
      <c r="L27" s="444"/>
      <c r="M27" s="444"/>
      <c r="N27" s="624"/>
      <c r="O27" s="444"/>
      <c r="P27" s="444"/>
      <c r="Q27" s="444"/>
      <c r="R27" s="444"/>
      <c r="S27" s="444"/>
      <c r="T27" s="444"/>
      <c r="U27" s="444"/>
      <c r="V27" s="444"/>
      <c r="W27" s="444"/>
      <c r="X27" s="444"/>
      <c r="Y27" s="444"/>
      <c r="Z27" s="444"/>
      <c r="AA27" s="444"/>
      <c r="AB27" s="444"/>
      <c r="AC27" s="444"/>
    </row>
    <row r="28" spans="1:29" x14ac:dyDescent="0.2">
      <c r="A28" s="444"/>
      <c r="B28" s="444"/>
      <c r="C28" s="444"/>
      <c r="D28" s="444"/>
      <c r="E28" s="444"/>
      <c r="F28" s="444"/>
      <c r="G28" s="444"/>
      <c r="H28" s="444"/>
      <c r="I28" s="444"/>
      <c r="J28" s="444"/>
      <c r="K28" s="444"/>
      <c r="L28" s="444"/>
      <c r="M28" s="444"/>
      <c r="N28" s="624"/>
      <c r="O28" s="444"/>
      <c r="P28" s="444"/>
      <c r="Q28" s="444"/>
      <c r="R28" s="444"/>
      <c r="S28" s="444"/>
      <c r="T28" s="444"/>
      <c r="U28" s="444"/>
      <c r="V28" s="444"/>
      <c r="W28" s="444"/>
      <c r="X28" s="444"/>
      <c r="Y28" s="444"/>
      <c r="Z28" s="444"/>
      <c r="AA28" s="444"/>
      <c r="AB28" s="444"/>
      <c r="AC28" s="444"/>
    </row>
    <row r="29" spans="1:29" x14ac:dyDescent="0.2">
      <c r="A29" s="444"/>
      <c r="B29" s="444"/>
      <c r="C29" s="444"/>
      <c r="D29" s="444"/>
      <c r="E29" s="444"/>
      <c r="F29" s="444"/>
      <c r="G29" s="444"/>
      <c r="H29" s="444"/>
      <c r="I29" s="444"/>
      <c r="J29" s="444"/>
      <c r="K29" s="444"/>
      <c r="L29" s="444"/>
      <c r="M29" s="444"/>
      <c r="N29" s="624"/>
      <c r="O29" s="444"/>
      <c r="P29" s="444"/>
      <c r="Q29" s="444"/>
      <c r="R29" s="444"/>
      <c r="S29" s="444"/>
      <c r="T29" s="444"/>
      <c r="U29" s="444"/>
      <c r="V29" s="444"/>
      <c r="W29" s="444"/>
      <c r="X29" s="444"/>
      <c r="Y29" s="444"/>
      <c r="Z29" s="444"/>
      <c r="AA29" s="444"/>
      <c r="AB29" s="444"/>
      <c r="AC29" s="444"/>
    </row>
    <row r="30" spans="1:29" x14ac:dyDescent="0.2">
      <c r="A30" s="444"/>
      <c r="B30" s="444"/>
      <c r="C30" s="444"/>
      <c r="D30" s="444"/>
      <c r="E30" s="444"/>
      <c r="F30" s="444"/>
      <c r="G30" s="444"/>
      <c r="H30" s="444"/>
      <c r="I30" s="444"/>
      <c r="J30" s="444"/>
      <c r="K30" s="444"/>
      <c r="L30" s="444"/>
      <c r="M30" s="444"/>
      <c r="N30" s="624"/>
      <c r="O30" s="444"/>
      <c r="P30" s="444"/>
      <c r="Q30" s="444"/>
      <c r="R30" s="444"/>
      <c r="S30" s="444"/>
      <c r="T30" s="444"/>
      <c r="U30" s="444"/>
      <c r="V30" s="444"/>
      <c r="W30" s="444"/>
      <c r="X30" s="444"/>
      <c r="Y30" s="444"/>
      <c r="Z30" s="444"/>
      <c r="AA30" s="444"/>
      <c r="AB30" s="444"/>
      <c r="AC30" s="444"/>
    </row>
    <row r="31" spans="1:29" x14ac:dyDescent="0.2">
      <c r="A31" s="444"/>
      <c r="B31" s="444"/>
      <c r="C31" s="444"/>
      <c r="D31" s="444"/>
      <c r="E31" s="444"/>
      <c r="F31" s="444"/>
      <c r="G31" s="444"/>
      <c r="H31" s="444"/>
      <c r="I31" s="444"/>
      <c r="J31" s="444"/>
      <c r="K31" s="444"/>
      <c r="L31" s="444"/>
      <c r="M31" s="444"/>
      <c r="N31" s="624"/>
      <c r="O31" s="444"/>
      <c r="P31" s="444"/>
      <c r="Q31" s="444"/>
      <c r="R31" s="444"/>
      <c r="S31" s="444"/>
      <c r="T31" s="444"/>
      <c r="U31" s="444"/>
      <c r="V31" s="444"/>
      <c r="W31" s="444"/>
      <c r="X31" s="444"/>
      <c r="Y31" s="444"/>
      <c r="Z31" s="444"/>
      <c r="AA31" s="444"/>
      <c r="AB31" s="444"/>
      <c r="AC31" s="444"/>
    </row>
    <row r="32" spans="1:29" x14ac:dyDescent="0.2">
      <c r="A32" s="444"/>
      <c r="B32" s="444"/>
      <c r="C32" s="444"/>
      <c r="D32" s="444"/>
      <c r="E32" s="444"/>
      <c r="F32" s="444"/>
      <c r="G32" s="444"/>
      <c r="H32" s="444"/>
      <c r="I32" s="444"/>
      <c r="J32" s="444"/>
      <c r="K32" s="444"/>
      <c r="L32" s="444"/>
      <c r="M32" s="444"/>
      <c r="N32" s="624"/>
      <c r="O32" s="444"/>
      <c r="P32" s="444"/>
      <c r="Q32" s="444"/>
      <c r="R32" s="444"/>
      <c r="S32" s="444"/>
      <c r="T32" s="444"/>
      <c r="U32" s="444"/>
      <c r="V32" s="444"/>
      <c r="W32" s="444"/>
      <c r="X32" s="444"/>
      <c r="Y32" s="444"/>
      <c r="Z32" s="444"/>
      <c r="AA32" s="444"/>
      <c r="AB32" s="444"/>
      <c r="AC32" s="444"/>
    </row>
    <row r="33" spans="1:29" x14ac:dyDescent="0.2">
      <c r="A33" s="444"/>
      <c r="B33" s="444"/>
      <c r="C33" s="444"/>
      <c r="D33" s="444"/>
      <c r="E33" s="444"/>
      <c r="F33" s="444"/>
      <c r="G33" s="444"/>
      <c r="H33" s="444"/>
      <c r="I33" s="444"/>
      <c r="J33" s="444"/>
      <c r="K33" s="444"/>
      <c r="L33" s="444"/>
      <c r="M33" s="444"/>
      <c r="N33" s="624"/>
      <c r="O33" s="444"/>
      <c r="P33" s="444"/>
      <c r="Q33" s="444"/>
      <c r="R33" s="444"/>
      <c r="S33" s="444"/>
      <c r="T33" s="444"/>
      <c r="U33" s="444"/>
      <c r="V33" s="444"/>
      <c r="W33" s="444"/>
      <c r="X33" s="444"/>
      <c r="Y33" s="444"/>
      <c r="Z33" s="444"/>
      <c r="AA33" s="444"/>
      <c r="AB33" s="444"/>
      <c r="AC33" s="444"/>
    </row>
    <row r="34" spans="1:29" x14ac:dyDescent="0.2">
      <c r="A34" s="444"/>
      <c r="B34" s="444"/>
      <c r="C34" s="444"/>
      <c r="D34" s="444"/>
      <c r="E34" s="444"/>
      <c r="F34" s="444"/>
      <c r="G34" s="444"/>
      <c r="H34" s="444"/>
      <c r="I34" s="444"/>
      <c r="J34" s="444"/>
      <c r="K34" s="444"/>
      <c r="L34" s="444"/>
      <c r="M34" s="444"/>
      <c r="N34" s="624"/>
      <c r="O34" s="444"/>
      <c r="P34" s="444"/>
      <c r="Q34" s="444"/>
      <c r="R34" s="444"/>
      <c r="S34" s="444"/>
      <c r="T34" s="444"/>
      <c r="U34" s="444"/>
      <c r="V34" s="444"/>
      <c r="W34" s="444"/>
      <c r="X34" s="444"/>
      <c r="Y34" s="444"/>
      <c r="Z34" s="444"/>
      <c r="AA34" s="444"/>
      <c r="AB34" s="444"/>
      <c r="AC34" s="444"/>
    </row>
    <row r="35" spans="1:29" x14ac:dyDescent="0.2">
      <c r="A35" s="444"/>
      <c r="B35" s="444"/>
      <c r="C35" s="444"/>
      <c r="D35" s="444"/>
      <c r="E35" s="444"/>
      <c r="F35" s="444"/>
      <c r="G35" s="444"/>
      <c r="H35" s="444"/>
      <c r="I35" s="444"/>
      <c r="J35" s="444"/>
      <c r="K35" s="444"/>
      <c r="L35" s="444"/>
      <c r="M35" s="444"/>
      <c r="N35" s="624"/>
      <c r="O35" s="444"/>
      <c r="P35" s="444"/>
      <c r="Q35" s="444"/>
      <c r="R35" s="444"/>
      <c r="S35" s="444"/>
      <c r="T35" s="444"/>
      <c r="U35" s="444"/>
      <c r="V35" s="444"/>
      <c r="W35" s="444"/>
      <c r="X35" s="444"/>
      <c r="Y35" s="444"/>
      <c r="Z35" s="444"/>
      <c r="AA35" s="444"/>
      <c r="AB35" s="444"/>
      <c r="AC35" s="444"/>
    </row>
    <row r="36" spans="1:29" x14ac:dyDescent="0.2">
      <c r="A36" s="444"/>
      <c r="B36" s="444"/>
      <c r="C36" s="444"/>
      <c r="D36" s="444"/>
      <c r="E36" s="444"/>
      <c r="F36" s="444"/>
      <c r="G36" s="444"/>
      <c r="H36" s="444"/>
      <c r="I36" s="444"/>
      <c r="J36" s="444"/>
      <c r="K36" s="444"/>
      <c r="L36" s="444"/>
      <c r="M36" s="444"/>
      <c r="N36" s="624"/>
      <c r="O36" s="444"/>
      <c r="P36" s="444"/>
      <c r="Q36" s="444"/>
      <c r="R36" s="444"/>
      <c r="S36" s="444"/>
      <c r="T36" s="444"/>
      <c r="U36" s="444"/>
      <c r="V36" s="444"/>
      <c r="W36" s="444"/>
      <c r="X36" s="444"/>
      <c r="Y36" s="444"/>
      <c r="Z36" s="444"/>
      <c r="AA36" s="444"/>
      <c r="AB36" s="444"/>
      <c r="AC36" s="444"/>
    </row>
    <row r="37" spans="1:29" x14ac:dyDescent="0.2">
      <c r="A37" s="444"/>
      <c r="B37" s="444"/>
      <c r="C37" s="444"/>
      <c r="D37" s="444"/>
      <c r="E37" s="444"/>
      <c r="F37" s="444"/>
      <c r="G37" s="444"/>
      <c r="H37" s="444"/>
      <c r="I37" s="444"/>
      <c r="J37" s="444"/>
      <c r="K37" s="444"/>
      <c r="L37" s="444"/>
      <c r="M37" s="444"/>
      <c r="N37" s="624"/>
      <c r="O37" s="444"/>
      <c r="P37" s="444"/>
      <c r="Q37" s="444"/>
      <c r="R37" s="444"/>
      <c r="S37" s="444"/>
      <c r="T37" s="444"/>
      <c r="U37" s="444"/>
      <c r="V37" s="444"/>
      <c r="W37" s="444"/>
      <c r="X37" s="444"/>
      <c r="Y37" s="444"/>
      <c r="Z37" s="444"/>
      <c r="AA37" s="444"/>
      <c r="AB37" s="444"/>
      <c r="AC37" s="444"/>
    </row>
    <row r="38" spans="1:29" x14ac:dyDescent="0.2">
      <c r="A38" s="444"/>
      <c r="B38" s="444"/>
      <c r="C38" s="444"/>
      <c r="D38" s="444"/>
      <c r="E38" s="444"/>
      <c r="F38" s="444"/>
      <c r="G38" s="444"/>
      <c r="H38" s="444"/>
      <c r="I38" s="444"/>
      <c r="J38" s="444"/>
      <c r="K38" s="444"/>
      <c r="L38" s="444"/>
      <c r="M38" s="444"/>
      <c r="N38" s="624"/>
      <c r="O38" s="444"/>
      <c r="P38" s="444"/>
      <c r="Q38" s="444"/>
      <c r="R38" s="444"/>
      <c r="S38" s="444"/>
      <c r="T38" s="444"/>
      <c r="U38" s="444"/>
      <c r="V38" s="444"/>
      <c r="W38" s="444"/>
      <c r="X38" s="444"/>
      <c r="Y38" s="444"/>
      <c r="Z38" s="444"/>
      <c r="AA38" s="444"/>
      <c r="AB38" s="444"/>
      <c r="AC38" s="444"/>
    </row>
    <row r="39" spans="1:29" x14ac:dyDescent="0.2">
      <c r="A39" s="444"/>
      <c r="B39" s="444"/>
      <c r="C39" s="444"/>
      <c r="D39" s="444"/>
      <c r="E39" s="444"/>
      <c r="F39" s="444"/>
      <c r="G39" s="444"/>
      <c r="H39" s="444"/>
      <c r="I39" s="444"/>
      <c r="J39" s="444"/>
      <c r="K39" s="444"/>
      <c r="L39" s="444"/>
      <c r="M39" s="444"/>
      <c r="N39" s="624"/>
      <c r="O39" s="444"/>
      <c r="P39" s="444"/>
      <c r="Q39" s="444"/>
      <c r="R39" s="444"/>
      <c r="S39" s="444"/>
      <c r="T39" s="444"/>
      <c r="U39" s="444"/>
      <c r="V39" s="444"/>
      <c r="W39" s="444"/>
      <c r="X39" s="444"/>
      <c r="Y39" s="444"/>
      <c r="Z39" s="444"/>
      <c r="AA39" s="444"/>
      <c r="AB39" s="444"/>
      <c r="AC39" s="444"/>
    </row>
    <row r="40" spans="1:29" x14ac:dyDescent="0.2">
      <c r="A40" s="444"/>
      <c r="B40" s="444"/>
      <c r="C40" s="444"/>
      <c r="D40" s="444"/>
      <c r="E40" s="444"/>
      <c r="F40" s="444"/>
      <c r="G40" s="444"/>
      <c r="H40" s="444"/>
      <c r="I40" s="444"/>
      <c r="J40" s="444"/>
      <c r="K40" s="444"/>
      <c r="L40" s="444"/>
      <c r="M40" s="444"/>
      <c r="N40" s="624"/>
      <c r="O40" s="444"/>
      <c r="P40" s="444"/>
      <c r="Q40" s="444"/>
      <c r="R40" s="444"/>
      <c r="S40" s="444"/>
      <c r="T40" s="444"/>
      <c r="U40" s="444"/>
      <c r="V40" s="444"/>
      <c r="W40" s="444"/>
      <c r="X40" s="444"/>
      <c r="Y40" s="444"/>
      <c r="Z40" s="444"/>
      <c r="AA40" s="444"/>
      <c r="AB40" s="444"/>
      <c r="AC40" s="444"/>
    </row>
    <row r="41" spans="1:29" x14ac:dyDescent="0.2">
      <c r="A41" s="444"/>
      <c r="B41" s="444"/>
      <c r="C41" s="444"/>
      <c r="D41" s="444"/>
      <c r="E41" s="444"/>
      <c r="F41" s="444"/>
      <c r="G41" s="444"/>
      <c r="H41" s="444"/>
      <c r="I41" s="444"/>
      <c r="J41" s="444"/>
      <c r="K41" s="444"/>
      <c r="L41" s="444"/>
      <c r="M41" s="444"/>
      <c r="N41" s="624"/>
      <c r="O41" s="444"/>
      <c r="P41" s="444"/>
      <c r="Q41" s="444"/>
      <c r="R41" s="444"/>
      <c r="S41" s="444"/>
      <c r="T41" s="444"/>
      <c r="U41" s="444"/>
      <c r="V41" s="444"/>
      <c r="W41" s="444"/>
      <c r="X41" s="444"/>
      <c r="Y41" s="444"/>
      <c r="Z41" s="444"/>
      <c r="AA41" s="444"/>
      <c r="AB41" s="444"/>
      <c r="AC41" s="444"/>
    </row>
    <row r="42" spans="1:29" x14ac:dyDescent="0.2">
      <c r="A42" s="444"/>
      <c r="B42" s="444"/>
      <c r="C42" s="444"/>
      <c r="D42" s="444"/>
      <c r="E42" s="444"/>
      <c r="F42" s="444"/>
      <c r="G42" s="444"/>
      <c r="H42" s="444"/>
      <c r="I42" s="444"/>
      <c r="J42" s="444"/>
      <c r="K42" s="444"/>
      <c r="L42" s="444"/>
      <c r="M42" s="444"/>
      <c r="N42" s="624"/>
      <c r="O42" s="444"/>
      <c r="P42" s="444"/>
      <c r="Q42" s="444"/>
      <c r="R42" s="444"/>
      <c r="S42" s="444"/>
      <c r="T42" s="444"/>
      <c r="U42" s="444"/>
      <c r="V42" s="444"/>
      <c r="W42" s="444"/>
      <c r="X42" s="444"/>
      <c r="Y42" s="444"/>
      <c r="Z42" s="444"/>
      <c r="AA42" s="444"/>
      <c r="AB42" s="444"/>
      <c r="AC42" s="444"/>
    </row>
    <row r="43" spans="1:29" x14ac:dyDescent="0.2">
      <c r="A43" s="444"/>
      <c r="B43" s="444"/>
      <c r="C43" s="444"/>
      <c r="D43" s="444"/>
      <c r="E43" s="444"/>
      <c r="F43" s="444"/>
      <c r="G43" s="444"/>
      <c r="H43" s="444"/>
      <c r="I43" s="444"/>
      <c r="J43" s="444"/>
      <c r="K43" s="444"/>
      <c r="L43" s="444"/>
      <c r="M43" s="444"/>
      <c r="N43" s="624"/>
      <c r="O43" s="444"/>
      <c r="P43" s="444"/>
      <c r="Q43" s="444"/>
      <c r="R43" s="444"/>
      <c r="S43" s="444"/>
      <c r="T43" s="444"/>
      <c r="U43" s="444"/>
      <c r="V43" s="444"/>
      <c r="W43" s="444"/>
      <c r="X43" s="444"/>
      <c r="Y43" s="444"/>
      <c r="Z43" s="444"/>
      <c r="AA43" s="444"/>
      <c r="AB43" s="444"/>
      <c r="AC43" s="444"/>
    </row>
    <row r="44" spans="1:29" x14ac:dyDescent="0.2">
      <c r="A44" s="444"/>
      <c r="B44" s="444"/>
      <c r="C44" s="444"/>
      <c r="D44" s="444"/>
      <c r="E44" s="444"/>
      <c r="F44" s="444"/>
      <c r="G44" s="444"/>
      <c r="H44" s="444"/>
      <c r="I44" s="444"/>
      <c r="J44" s="444"/>
      <c r="K44" s="444"/>
      <c r="L44" s="444"/>
      <c r="M44" s="444"/>
      <c r="N44" s="624"/>
      <c r="O44" s="444"/>
      <c r="P44" s="444"/>
      <c r="Q44" s="444"/>
      <c r="R44" s="444"/>
      <c r="S44" s="444"/>
      <c r="T44" s="444"/>
      <c r="U44" s="444"/>
      <c r="V44" s="444"/>
      <c r="W44" s="444"/>
      <c r="X44" s="444"/>
      <c r="Y44" s="444"/>
      <c r="Z44" s="444"/>
      <c r="AA44" s="444"/>
      <c r="AB44" s="444"/>
      <c r="AC44" s="444"/>
    </row>
    <row r="45" spans="1:29" x14ac:dyDescent="0.2">
      <c r="A45" s="444"/>
      <c r="B45" s="444"/>
      <c r="C45" s="444"/>
      <c r="D45" s="444"/>
      <c r="E45" s="444"/>
      <c r="F45" s="444"/>
      <c r="G45" s="444"/>
      <c r="H45" s="444"/>
      <c r="I45" s="444"/>
      <c r="J45" s="444"/>
      <c r="K45" s="444"/>
      <c r="L45" s="444"/>
      <c r="M45" s="444"/>
      <c r="N45" s="624"/>
      <c r="O45" s="444"/>
      <c r="P45" s="444"/>
      <c r="Q45" s="444"/>
      <c r="R45" s="444"/>
      <c r="S45" s="444"/>
      <c r="T45" s="444"/>
      <c r="U45" s="444"/>
      <c r="V45" s="444"/>
      <c r="W45" s="444"/>
      <c r="X45" s="444"/>
      <c r="Y45" s="444"/>
      <c r="Z45" s="444"/>
      <c r="AA45" s="444"/>
      <c r="AB45" s="444"/>
      <c r="AC45" s="444"/>
    </row>
    <row r="46" spans="1:29" x14ac:dyDescent="0.2">
      <c r="A46" s="444"/>
      <c r="B46" s="444"/>
      <c r="C46" s="444"/>
      <c r="D46" s="444"/>
      <c r="E46" s="444"/>
      <c r="F46" s="444"/>
      <c r="G46" s="444"/>
      <c r="H46" s="444"/>
      <c r="I46" s="444"/>
      <c r="J46" s="444"/>
      <c r="K46" s="444"/>
      <c r="L46" s="444"/>
      <c r="M46" s="444"/>
      <c r="N46" s="624"/>
      <c r="O46" s="444"/>
      <c r="P46" s="444"/>
      <c r="Q46" s="444"/>
      <c r="R46" s="444"/>
      <c r="S46" s="444"/>
      <c r="T46" s="444"/>
      <c r="U46" s="444"/>
      <c r="V46" s="444"/>
      <c r="W46" s="444"/>
      <c r="X46" s="444"/>
      <c r="Y46" s="444"/>
      <c r="Z46" s="444"/>
      <c r="AA46" s="444"/>
      <c r="AB46" s="444"/>
      <c r="AC46" s="444"/>
    </row>
    <row r="47" spans="1:29" x14ac:dyDescent="0.2">
      <c r="A47" s="444"/>
      <c r="B47" s="444"/>
      <c r="C47" s="444"/>
      <c r="D47" s="444"/>
      <c r="E47" s="444"/>
      <c r="F47" s="444"/>
      <c r="G47" s="444"/>
      <c r="H47" s="444"/>
      <c r="I47" s="444"/>
      <c r="J47" s="444"/>
      <c r="K47" s="444"/>
      <c r="L47" s="444"/>
      <c r="M47" s="444"/>
      <c r="N47" s="624"/>
      <c r="O47" s="444"/>
      <c r="P47" s="444"/>
      <c r="Q47" s="444"/>
      <c r="R47" s="444"/>
      <c r="S47" s="444"/>
      <c r="T47" s="444"/>
      <c r="U47" s="444"/>
      <c r="V47" s="444"/>
      <c r="W47" s="444"/>
      <c r="X47" s="444"/>
      <c r="Y47" s="444"/>
      <c r="Z47" s="444"/>
      <c r="AA47" s="444"/>
      <c r="AB47" s="444"/>
      <c r="AC47" s="444"/>
    </row>
    <row r="48" spans="1:29" x14ac:dyDescent="0.2">
      <c r="A48" s="444"/>
      <c r="B48" s="444"/>
      <c r="C48" s="444"/>
      <c r="D48" s="444"/>
      <c r="E48" s="444"/>
      <c r="F48" s="444"/>
      <c r="G48" s="444"/>
      <c r="H48" s="444"/>
      <c r="I48" s="444"/>
      <c r="J48" s="444"/>
      <c r="K48" s="444"/>
      <c r="L48" s="444"/>
      <c r="M48" s="444"/>
      <c r="N48" s="624"/>
      <c r="O48" s="444"/>
      <c r="P48" s="444"/>
      <c r="Q48" s="444"/>
      <c r="R48" s="444"/>
      <c r="S48" s="444"/>
      <c r="T48" s="444"/>
      <c r="U48" s="444"/>
      <c r="V48" s="444"/>
      <c r="W48" s="444"/>
      <c r="X48" s="444"/>
      <c r="Y48" s="444"/>
      <c r="Z48" s="444"/>
      <c r="AA48" s="444"/>
      <c r="AB48" s="444"/>
      <c r="AC48" s="444"/>
    </row>
    <row r="49" spans="1:29" x14ac:dyDescent="0.2">
      <c r="A49" s="444"/>
      <c r="B49" s="444"/>
      <c r="C49" s="444"/>
      <c r="D49" s="444"/>
      <c r="E49" s="444"/>
      <c r="F49" s="444"/>
      <c r="G49" s="444"/>
      <c r="H49" s="444"/>
      <c r="I49" s="444"/>
      <c r="J49" s="444"/>
      <c r="K49" s="444"/>
      <c r="L49" s="444"/>
      <c r="M49" s="444"/>
      <c r="N49" s="624"/>
      <c r="O49" s="444"/>
      <c r="P49" s="444"/>
      <c r="Q49" s="444"/>
      <c r="R49" s="444"/>
      <c r="S49" s="444"/>
      <c r="T49" s="444"/>
      <c r="U49" s="444"/>
      <c r="V49" s="444"/>
      <c r="W49" s="444"/>
      <c r="X49" s="444"/>
      <c r="Y49" s="444"/>
      <c r="Z49" s="444"/>
      <c r="AA49" s="444"/>
      <c r="AB49" s="444"/>
      <c r="AC49" s="444"/>
    </row>
    <row r="50" spans="1:29" x14ac:dyDescent="0.2">
      <c r="A50" s="444"/>
      <c r="B50" s="444"/>
      <c r="C50" s="444"/>
      <c r="D50" s="444"/>
      <c r="E50" s="444"/>
      <c r="F50" s="444"/>
      <c r="G50" s="444"/>
      <c r="H50" s="444"/>
      <c r="I50" s="444"/>
      <c r="J50" s="444"/>
      <c r="K50" s="444"/>
      <c r="L50" s="444"/>
      <c r="M50" s="444"/>
      <c r="N50" s="624"/>
      <c r="O50" s="444"/>
      <c r="P50" s="444"/>
      <c r="Q50" s="444"/>
      <c r="R50" s="444"/>
      <c r="S50" s="444"/>
      <c r="T50" s="444"/>
      <c r="U50" s="444"/>
      <c r="V50" s="444"/>
      <c r="W50" s="444"/>
      <c r="X50" s="444"/>
      <c r="Y50" s="444"/>
      <c r="Z50" s="444"/>
      <c r="AA50" s="444"/>
      <c r="AB50" s="444"/>
      <c r="AC50" s="444"/>
    </row>
    <row r="51" spans="1:29" x14ac:dyDescent="0.2">
      <c r="A51" s="444"/>
      <c r="B51" s="444"/>
      <c r="C51" s="444"/>
      <c r="D51" s="444"/>
      <c r="E51" s="444"/>
      <c r="F51" s="444"/>
      <c r="G51" s="444"/>
      <c r="H51" s="444"/>
      <c r="I51" s="444"/>
      <c r="J51" s="444"/>
      <c r="K51" s="444"/>
      <c r="L51" s="444"/>
      <c r="M51" s="444"/>
      <c r="N51" s="624"/>
      <c r="O51" s="444"/>
      <c r="P51" s="444"/>
      <c r="Q51" s="444"/>
      <c r="R51" s="444"/>
      <c r="S51" s="444"/>
      <c r="T51" s="444"/>
      <c r="U51" s="444"/>
      <c r="V51" s="444"/>
      <c r="W51" s="444"/>
      <c r="X51" s="444"/>
      <c r="Y51" s="444"/>
      <c r="Z51" s="444"/>
      <c r="AA51" s="444"/>
      <c r="AB51" s="444"/>
      <c r="AC51" s="444"/>
    </row>
    <row r="52" spans="1:29" x14ac:dyDescent="0.2">
      <c r="A52" s="444"/>
      <c r="B52" s="444"/>
      <c r="C52" s="444"/>
      <c r="D52" s="444"/>
      <c r="E52" s="444"/>
      <c r="F52" s="444"/>
      <c r="G52" s="444"/>
      <c r="H52" s="444"/>
      <c r="I52" s="444"/>
      <c r="J52" s="444"/>
      <c r="K52" s="444"/>
      <c r="L52" s="444"/>
      <c r="M52" s="444"/>
      <c r="N52" s="624"/>
      <c r="O52" s="444"/>
      <c r="P52" s="444"/>
      <c r="Q52" s="444"/>
      <c r="R52" s="444"/>
      <c r="S52" s="444"/>
      <c r="T52" s="444"/>
      <c r="U52" s="444"/>
      <c r="V52" s="444"/>
      <c r="W52" s="444"/>
      <c r="X52" s="444"/>
      <c r="Y52" s="444"/>
      <c r="Z52" s="444"/>
      <c r="AA52" s="444"/>
      <c r="AB52" s="444"/>
      <c r="AC52" s="444"/>
    </row>
    <row r="53" spans="1:29" x14ac:dyDescent="0.2">
      <c r="A53" s="444"/>
      <c r="B53" s="444"/>
      <c r="C53" s="444"/>
      <c r="D53" s="444"/>
      <c r="E53" s="444"/>
      <c r="F53" s="444"/>
      <c r="G53" s="444"/>
      <c r="H53" s="444"/>
      <c r="I53" s="444"/>
      <c r="J53" s="444"/>
      <c r="K53" s="444"/>
      <c r="L53" s="444"/>
      <c r="M53" s="444"/>
      <c r="N53" s="624"/>
      <c r="O53" s="444"/>
      <c r="P53" s="444"/>
      <c r="Q53" s="444"/>
      <c r="R53" s="444"/>
      <c r="S53" s="444"/>
      <c r="T53" s="444"/>
      <c r="U53" s="444"/>
      <c r="V53" s="444"/>
      <c r="W53" s="444"/>
      <c r="X53" s="444"/>
      <c r="Y53" s="444"/>
      <c r="Z53" s="444"/>
      <c r="AA53" s="444"/>
      <c r="AB53" s="444"/>
      <c r="AC53" s="444"/>
    </row>
    <row r="54" spans="1:29" x14ac:dyDescent="0.2">
      <c r="A54" s="444"/>
      <c r="B54" s="444"/>
      <c r="C54" s="444"/>
      <c r="D54" s="444"/>
      <c r="E54" s="444"/>
      <c r="F54" s="444"/>
      <c r="G54" s="444"/>
      <c r="H54" s="444"/>
      <c r="I54" s="444"/>
      <c r="J54" s="444"/>
      <c r="K54" s="444"/>
      <c r="L54" s="444"/>
      <c r="M54" s="444"/>
      <c r="N54" s="624"/>
      <c r="O54" s="444"/>
      <c r="P54" s="444"/>
      <c r="Q54" s="444"/>
      <c r="R54" s="444"/>
      <c r="S54" s="444"/>
      <c r="T54" s="444"/>
      <c r="U54" s="444"/>
      <c r="V54" s="444"/>
      <c r="W54" s="444"/>
      <c r="X54" s="444"/>
      <c r="Y54" s="444"/>
      <c r="Z54" s="444"/>
      <c r="AA54" s="444"/>
      <c r="AB54" s="444"/>
      <c r="AC54" s="444"/>
    </row>
    <row r="55" spans="1:29" x14ac:dyDescent="0.2">
      <c r="A55" s="444"/>
      <c r="B55" s="444"/>
      <c r="C55" s="444"/>
      <c r="D55" s="444"/>
      <c r="E55" s="444"/>
      <c r="F55" s="444"/>
      <c r="G55" s="444"/>
      <c r="H55" s="444"/>
      <c r="I55" s="444"/>
      <c r="J55" s="444"/>
      <c r="K55" s="444"/>
      <c r="L55" s="444"/>
      <c r="M55" s="444"/>
      <c r="N55" s="624"/>
      <c r="O55" s="444"/>
      <c r="P55" s="444"/>
      <c r="Q55" s="444"/>
      <c r="R55" s="444"/>
      <c r="S55" s="444"/>
      <c r="T55" s="444"/>
      <c r="U55" s="444"/>
      <c r="V55" s="444"/>
      <c r="W55" s="444"/>
      <c r="X55" s="444"/>
      <c r="Y55" s="444"/>
      <c r="Z55" s="444"/>
      <c r="AA55" s="444"/>
      <c r="AB55" s="444"/>
      <c r="AC55" s="444"/>
    </row>
    <row r="56" spans="1:29" x14ac:dyDescent="0.2">
      <c r="A56" s="444"/>
      <c r="B56" s="444"/>
      <c r="C56" s="444"/>
      <c r="D56" s="444"/>
      <c r="E56" s="444"/>
      <c r="F56" s="444"/>
      <c r="G56" s="444"/>
      <c r="H56" s="444"/>
      <c r="I56" s="444"/>
      <c r="J56" s="444"/>
      <c r="K56" s="444"/>
      <c r="L56" s="444"/>
      <c r="M56" s="444"/>
      <c r="N56" s="624"/>
      <c r="O56" s="444"/>
      <c r="P56" s="444"/>
      <c r="Q56" s="444"/>
      <c r="R56" s="444"/>
      <c r="S56" s="444"/>
      <c r="T56" s="444"/>
      <c r="U56" s="444"/>
      <c r="V56" s="444"/>
      <c r="W56" s="444"/>
      <c r="X56" s="444"/>
      <c r="Y56" s="444"/>
      <c r="Z56" s="444"/>
      <c r="AA56" s="444"/>
      <c r="AB56" s="444"/>
      <c r="AC56" s="444"/>
    </row>
    <row r="57" spans="1:29" x14ac:dyDescent="0.2">
      <c r="A57" s="444"/>
      <c r="B57" s="444"/>
      <c r="C57" s="444"/>
      <c r="D57" s="444"/>
      <c r="E57" s="444"/>
      <c r="F57" s="444"/>
      <c r="G57" s="444"/>
      <c r="H57" s="444"/>
      <c r="I57" s="444"/>
      <c r="J57" s="444"/>
      <c r="K57" s="444"/>
      <c r="L57" s="444"/>
      <c r="M57" s="444"/>
      <c r="N57" s="624"/>
      <c r="O57" s="444"/>
      <c r="P57" s="444"/>
      <c r="Q57" s="444"/>
      <c r="R57" s="444"/>
      <c r="S57" s="444"/>
      <c r="T57" s="444"/>
      <c r="U57" s="444"/>
      <c r="V57" s="444"/>
      <c r="W57" s="444"/>
      <c r="X57" s="444"/>
      <c r="Y57" s="444"/>
      <c r="Z57" s="444"/>
      <c r="AA57" s="444"/>
      <c r="AB57" s="444"/>
      <c r="AC57" s="444"/>
    </row>
    <row r="58" spans="1:29" x14ac:dyDescent="0.2">
      <c r="A58" s="444"/>
      <c r="B58" s="444"/>
      <c r="C58" s="444"/>
      <c r="D58" s="444"/>
      <c r="E58" s="444"/>
      <c r="F58" s="444"/>
      <c r="G58" s="444"/>
      <c r="H58" s="444"/>
      <c r="I58" s="444"/>
      <c r="J58" s="444"/>
      <c r="K58" s="444"/>
      <c r="L58" s="444"/>
      <c r="M58" s="444"/>
      <c r="N58" s="624"/>
      <c r="O58" s="444"/>
      <c r="P58" s="444"/>
      <c r="Q58" s="444"/>
      <c r="R58" s="444"/>
      <c r="S58" s="444"/>
      <c r="T58" s="444"/>
      <c r="U58" s="444"/>
      <c r="V58" s="444"/>
      <c r="W58" s="444"/>
      <c r="X58" s="444"/>
      <c r="Y58" s="444"/>
      <c r="Z58" s="444"/>
      <c r="AA58" s="444"/>
      <c r="AB58" s="444"/>
      <c r="AC58" s="444"/>
    </row>
    <row r="59" spans="1:29" x14ac:dyDescent="0.2">
      <c r="A59" s="444"/>
      <c r="B59" s="444"/>
      <c r="C59" s="444"/>
      <c r="D59" s="444"/>
      <c r="E59" s="444"/>
      <c r="F59" s="444"/>
      <c r="G59" s="444"/>
      <c r="H59" s="444"/>
      <c r="I59" s="444"/>
      <c r="J59" s="444"/>
      <c r="K59" s="444"/>
      <c r="L59" s="444"/>
      <c r="M59" s="444"/>
      <c r="N59" s="624"/>
      <c r="O59" s="444"/>
      <c r="P59" s="444"/>
      <c r="Q59" s="444"/>
      <c r="R59" s="444"/>
      <c r="S59" s="444"/>
      <c r="T59" s="444"/>
      <c r="U59" s="444"/>
      <c r="V59" s="444"/>
      <c r="W59" s="444"/>
      <c r="X59" s="444"/>
      <c r="Y59" s="444"/>
      <c r="Z59" s="444"/>
      <c r="AA59" s="444"/>
      <c r="AB59" s="444"/>
      <c r="AC59" s="444"/>
    </row>
    <row r="60" spans="1:29" x14ac:dyDescent="0.2">
      <c r="A60" s="444"/>
      <c r="B60" s="444"/>
      <c r="C60" s="444"/>
      <c r="D60" s="444"/>
      <c r="E60" s="444"/>
      <c r="F60" s="444"/>
      <c r="G60" s="444"/>
      <c r="H60" s="444"/>
      <c r="I60" s="444"/>
      <c r="J60" s="444"/>
      <c r="K60" s="444"/>
      <c r="L60" s="444"/>
      <c r="M60" s="444"/>
      <c r="N60" s="624"/>
      <c r="O60" s="444"/>
      <c r="P60" s="444"/>
      <c r="Q60" s="444"/>
      <c r="R60" s="444"/>
      <c r="S60" s="444"/>
      <c r="T60" s="444"/>
      <c r="U60" s="444"/>
      <c r="V60" s="444"/>
      <c r="W60" s="444"/>
      <c r="X60" s="444"/>
      <c r="Y60" s="444"/>
      <c r="Z60" s="444"/>
      <c r="AA60" s="444"/>
      <c r="AB60" s="444"/>
      <c r="AC60" s="444"/>
    </row>
    <row r="61" spans="1:29" x14ac:dyDescent="0.2">
      <c r="A61" s="444"/>
      <c r="B61" s="444"/>
      <c r="C61" s="444"/>
      <c r="D61" s="444"/>
      <c r="E61" s="444"/>
      <c r="F61" s="444"/>
      <c r="G61" s="444"/>
      <c r="H61" s="444"/>
      <c r="I61" s="444"/>
      <c r="J61" s="444"/>
      <c r="K61" s="444"/>
      <c r="L61" s="444"/>
      <c r="M61" s="444"/>
      <c r="N61" s="624"/>
      <c r="O61" s="444"/>
      <c r="P61" s="444"/>
      <c r="Q61" s="444"/>
      <c r="R61" s="444"/>
      <c r="S61" s="444"/>
      <c r="T61" s="444"/>
      <c r="U61" s="444"/>
      <c r="V61" s="444"/>
      <c r="W61" s="444"/>
      <c r="X61" s="444"/>
      <c r="Y61" s="444"/>
      <c r="Z61" s="444"/>
      <c r="AA61" s="444"/>
      <c r="AB61" s="444"/>
      <c r="AC61" s="444"/>
    </row>
    <row r="62" spans="1:29" x14ac:dyDescent="0.2">
      <c r="A62" s="444"/>
      <c r="B62" s="444"/>
      <c r="C62" s="444"/>
      <c r="D62" s="444"/>
      <c r="E62" s="444"/>
      <c r="F62" s="444"/>
      <c r="G62" s="444"/>
      <c r="H62" s="444"/>
      <c r="I62" s="444"/>
      <c r="J62" s="444"/>
      <c r="K62" s="444"/>
      <c r="L62" s="444"/>
      <c r="M62" s="444"/>
      <c r="N62" s="624"/>
      <c r="O62" s="444"/>
      <c r="P62" s="444"/>
      <c r="Q62" s="444"/>
      <c r="R62" s="444"/>
      <c r="S62" s="444"/>
      <c r="T62" s="444"/>
      <c r="U62" s="444"/>
      <c r="V62" s="444"/>
      <c r="W62" s="444"/>
      <c r="X62" s="444"/>
      <c r="Y62" s="444"/>
      <c r="Z62" s="444"/>
      <c r="AA62" s="444"/>
      <c r="AB62" s="444"/>
      <c r="AC62" s="444"/>
    </row>
    <row r="63" spans="1:29" x14ac:dyDescent="0.2">
      <c r="A63" s="444"/>
      <c r="B63" s="444"/>
      <c r="C63" s="444"/>
      <c r="D63" s="444"/>
      <c r="E63" s="444"/>
      <c r="F63" s="444"/>
      <c r="G63" s="444"/>
      <c r="H63" s="444"/>
      <c r="I63" s="444"/>
      <c r="J63" s="444"/>
      <c r="K63" s="444"/>
      <c r="L63" s="444"/>
      <c r="M63" s="444"/>
      <c r="N63" s="624"/>
      <c r="O63" s="444"/>
      <c r="P63" s="444"/>
      <c r="Q63" s="444"/>
      <c r="R63" s="444"/>
      <c r="S63" s="444"/>
      <c r="T63" s="444"/>
      <c r="U63" s="444"/>
      <c r="V63" s="444"/>
      <c r="W63" s="444"/>
      <c r="X63" s="444"/>
      <c r="Y63" s="444"/>
      <c r="Z63" s="444"/>
      <c r="AA63" s="444"/>
      <c r="AB63" s="444"/>
      <c r="AC63" s="444"/>
    </row>
    <row r="64" spans="1:29" x14ac:dyDescent="0.2">
      <c r="A64" s="444"/>
      <c r="B64" s="444"/>
      <c r="C64" s="444"/>
      <c r="D64" s="444"/>
      <c r="E64" s="444"/>
      <c r="F64" s="444"/>
      <c r="G64" s="444"/>
      <c r="H64" s="444"/>
      <c r="I64" s="444"/>
      <c r="J64" s="444"/>
      <c r="K64" s="444"/>
      <c r="L64" s="444"/>
      <c r="M64" s="444"/>
      <c r="N64" s="624"/>
      <c r="O64" s="444"/>
      <c r="P64" s="444"/>
      <c r="Q64" s="444"/>
      <c r="R64" s="444"/>
      <c r="S64" s="444"/>
      <c r="T64" s="444"/>
      <c r="U64" s="444"/>
      <c r="V64" s="444"/>
      <c r="W64" s="444"/>
      <c r="X64" s="444"/>
      <c r="Y64" s="444"/>
      <c r="Z64" s="444"/>
      <c r="AA64" s="444"/>
      <c r="AB64" s="444"/>
      <c r="AC64" s="444"/>
    </row>
    <row r="65" spans="1:29" x14ac:dyDescent="0.2">
      <c r="A65" s="444"/>
      <c r="B65" s="444"/>
      <c r="C65" s="444"/>
      <c r="D65" s="444"/>
      <c r="E65" s="444"/>
      <c r="F65" s="444"/>
      <c r="G65" s="444"/>
      <c r="H65" s="444"/>
      <c r="I65" s="444"/>
      <c r="J65" s="444"/>
      <c r="K65" s="444"/>
      <c r="L65" s="444"/>
      <c r="M65" s="444"/>
      <c r="N65" s="624"/>
      <c r="O65" s="444"/>
      <c r="P65" s="444"/>
      <c r="Q65" s="444"/>
      <c r="R65" s="444"/>
      <c r="S65" s="444"/>
      <c r="T65" s="444"/>
      <c r="U65" s="444"/>
      <c r="V65" s="444"/>
      <c r="W65" s="444"/>
      <c r="X65" s="444"/>
      <c r="Y65" s="444"/>
      <c r="Z65" s="444"/>
      <c r="AA65" s="444"/>
      <c r="AB65" s="444"/>
      <c r="AC65" s="444"/>
    </row>
    <row r="66" spans="1:29" x14ac:dyDescent="0.2">
      <c r="A66" s="444"/>
      <c r="B66" s="444"/>
      <c r="C66" s="444"/>
      <c r="D66" s="444"/>
      <c r="E66" s="444"/>
      <c r="F66" s="444"/>
      <c r="G66" s="444"/>
      <c r="H66" s="444"/>
      <c r="I66" s="444"/>
      <c r="J66" s="444"/>
      <c r="K66" s="444"/>
      <c r="L66" s="444"/>
      <c r="M66" s="444"/>
      <c r="N66" s="624"/>
      <c r="O66" s="444"/>
      <c r="P66" s="444"/>
      <c r="Q66" s="444"/>
      <c r="R66" s="444"/>
      <c r="S66" s="444"/>
      <c r="T66" s="444"/>
      <c r="U66" s="444"/>
      <c r="V66" s="444"/>
      <c r="W66" s="444"/>
      <c r="X66" s="444"/>
      <c r="Y66" s="444"/>
      <c r="Z66" s="444"/>
      <c r="AA66" s="444"/>
      <c r="AB66" s="444"/>
      <c r="AC66" s="444" t="s">
        <v>203</v>
      </c>
    </row>
  </sheetData>
  <sheetProtection password="C73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14">
    <mergeCell ref="C9:N9"/>
    <mergeCell ref="T8:AB8"/>
    <mergeCell ref="C3:H4"/>
    <mergeCell ref="C13:M13"/>
    <mergeCell ref="C11:N11"/>
    <mergeCell ref="C12:E12"/>
    <mergeCell ref="F12:G12"/>
    <mergeCell ref="I12:J12"/>
    <mergeCell ref="C14:C16"/>
    <mergeCell ref="C19:M19"/>
    <mergeCell ref="C18:P18"/>
    <mergeCell ref="C17:M17"/>
    <mergeCell ref="D14:N16"/>
    <mergeCell ref="O14:O16"/>
  </mergeCells>
  <conditionalFormatting sqref="K12">
    <cfRule type="expression" dxfId="285" priority="19">
      <formula>$K$12&lt;&gt;""</formula>
    </cfRule>
  </conditionalFormatting>
  <conditionalFormatting sqref="F12">
    <cfRule type="expression" dxfId="284" priority="18">
      <formula>$F$12&lt;&gt;""</formula>
    </cfRule>
  </conditionalFormatting>
  <conditionalFormatting sqref="N12">
    <cfRule type="expression" dxfId="283" priority="8">
      <formula>$N$12&lt;&gt;""</formula>
    </cfRule>
  </conditionalFormatting>
  <conditionalFormatting sqref="K12 N12">
    <cfRule type="expression" dxfId="282" priority="7">
      <formula>$K$12&gt;1500</formula>
    </cfRule>
  </conditionalFormatting>
  <conditionalFormatting sqref="F12">
    <cfRule type="expression" dxfId="281" priority="9">
      <formula>$F$12&gt;5000</formula>
    </cfRule>
  </conditionalFormatting>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13</xdr:row>
                    <xdr:rowOff>76200</xdr:rowOff>
                  </from>
                  <to>
                    <xdr:col>2</xdr:col>
                    <xdr:colOff>276225</xdr:colOff>
                    <xdr:row>15</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7" id="{8EAC27A6-7701-4596-B93B-D38AD7A89536}">
            <xm:f>menu!$B$42=TRUE</xm:f>
            <x14:dxf>
              <fill>
                <patternFill>
                  <bgColor rgb="FFEBF1DE"/>
                </patternFill>
              </fill>
            </x14:dxf>
          </x14:cfRule>
          <xm:sqref>D14</xm:sqref>
        </x14:conditionalFormatting>
        <x14:conditionalFormatting xmlns:xm="http://schemas.microsoft.com/office/excel/2006/main">
          <x14:cfRule type="expression" priority="32" id="{17C1F9F4-8B49-4A1A-8A66-3ED717145540}">
            <xm:f>menu!$U$5=FALSE</xm:f>
            <x14:dxf>
              <font>
                <color theme="0"/>
              </font>
              <fill>
                <patternFill>
                  <fgColor theme="0"/>
                  <bgColor theme="0"/>
                </patternFill>
              </fill>
              <border>
                <left/>
                <right/>
                <top/>
                <bottom/>
                <vertical/>
                <horizontal/>
              </border>
            </x14:dxf>
          </x14:cfRule>
          <xm:sqref>I3:N7 C19:N19 C17:N17 C8:N8 C10:N10 C9 C13:N13 D14</xm:sqref>
        </x14:conditionalFormatting>
        <x14:conditionalFormatting xmlns:xm="http://schemas.microsoft.com/office/excel/2006/main">
          <x14:cfRule type="iconSet" priority="100"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O14</xm:sqref>
        </x14:conditionalFormatting>
        <x14:conditionalFormatting xmlns:xm="http://schemas.microsoft.com/office/excel/2006/main">
          <x14:cfRule type="expression" priority="58" id="{D274CBDA-9C68-4CEE-A160-D2C84ABB4E28}">
            <xm:f>menu!$U$4=FALSE</xm:f>
            <x14:dxf>
              <font>
                <color theme="0"/>
              </font>
              <fill>
                <patternFill>
                  <fgColor theme="0"/>
                  <bgColor theme="0"/>
                </patternFill>
              </fill>
              <border>
                <left/>
                <right/>
                <top/>
                <bottom/>
                <vertical/>
                <horizontal/>
              </border>
            </x14:dxf>
          </x14:cfRule>
          <xm:sqref>C18</xm:sqref>
        </x14:conditionalFormatting>
        <x14:conditionalFormatting xmlns:xm="http://schemas.microsoft.com/office/excel/2006/main">
          <x14:cfRule type="expression" priority="52" id="{4924DC73-6914-46F3-BC48-BEE285517B7F}">
            <xm:f>menu!$B$42=TRUE</xm:f>
            <x14:dxf>
              <fill>
                <patternFill>
                  <bgColor rgb="FFEBF1DE"/>
                </patternFill>
              </fill>
            </x14:dxf>
          </x14:cfRule>
          <xm:sqref>C14:C16</xm:sqref>
        </x14:conditionalFormatting>
        <x14:conditionalFormatting xmlns:xm="http://schemas.microsoft.com/office/excel/2006/main">
          <x14:cfRule type="expression" priority="39" id="{7C97FC88-ECED-481B-AE2D-7E45FDE811FF}">
            <xm:f>menu!$U$5=FALSE</xm:f>
            <x14:dxf>
              <font>
                <color theme="0"/>
              </font>
              <fill>
                <patternFill>
                  <fgColor theme="0"/>
                  <bgColor theme="0"/>
                </patternFill>
              </fill>
              <border>
                <left/>
                <right/>
                <top/>
                <bottom/>
                <vertical/>
                <horizontal/>
              </border>
            </x14:dxf>
          </x14:cfRule>
          <xm:sqref>C14:C16</xm:sqref>
        </x14:conditionalFormatting>
        <x14:conditionalFormatting xmlns:xm="http://schemas.microsoft.com/office/excel/2006/main">
          <x14:cfRule type="expression" priority="30" id="{AFE86661-1A9E-4DC0-AF8F-554F6CD8C96D}">
            <xm:f>menu!$U$7=FALSE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9" id="{ABA0380E-D878-4AC3-9689-56ABAED89C4C}">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8" id="{2D84EF8A-9C94-4698-93D5-C11641627BA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25" id="{E1227370-6641-45A5-84C5-961B049A6E63}">
            <xm:f>menu!$U$9=FALSE</xm:f>
            <x14:dxf>
              <font>
                <color theme="0"/>
              </font>
              <fill>
                <patternFill>
                  <fgColor theme="0"/>
                  <bgColor theme="0"/>
                </patternFill>
              </fill>
              <border>
                <left/>
                <right/>
                <top/>
                <bottom/>
                <vertical/>
                <horizontal/>
              </border>
            </x14:dxf>
          </x14:cfRule>
          <xm:sqref>I12 L12</xm:sqref>
        </x14:conditionalFormatting>
        <x14:conditionalFormatting xmlns:xm="http://schemas.microsoft.com/office/excel/2006/main">
          <x14:cfRule type="expression" priority="24" id="{71CCA081-C131-47CA-8699-81FFDDEEC723}">
            <xm:f>menu!$U$9=FALSE</xm:f>
            <x14:dxf>
              <font>
                <color theme="0"/>
              </font>
              <fill>
                <patternFill>
                  <fgColor theme="0"/>
                  <bgColor theme="0"/>
                </patternFill>
              </fill>
              <border>
                <left/>
                <right/>
                <top/>
                <bottom/>
                <vertical/>
                <horizontal/>
              </border>
            </x14:dxf>
          </x14:cfRule>
          <xm:sqref>L12 I12</xm:sqref>
        </x14:conditionalFormatting>
        <x14:conditionalFormatting xmlns:xm="http://schemas.microsoft.com/office/excel/2006/main">
          <x14:cfRule type="expression" priority="4721" id="{C101D94B-5147-4992-B4BB-5E575E0C0AC1}">
            <xm:f>menu!$U$9=FALSE</xm:f>
            <x14:dxf>
              <font>
                <color theme="0"/>
              </font>
              <fill>
                <patternFill>
                  <fgColor theme="0"/>
                  <bgColor theme="0"/>
                </patternFill>
              </fill>
              <border>
                <left/>
                <right/>
                <top/>
                <bottom/>
                <vertical/>
                <horizontal/>
              </border>
            </x14:dxf>
          </x14:cfRule>
          <xm:sqref>F12</xm:sqref>
        </x14:conditionalFormatting>
        <x14:conditionalFormatting xmlns:xm="http://schemas.microsoft.com/office/excel/2006/main">
          <x14:cfRule type="expression" priority="17" id="{4B822A91-2117-4B14-A083-FC0102AF94EE}">
            <xm:f>menu!$U$9=FALSE</xm:f>
            <x14:dxf>
              <font>
                <color theme="0"/>
              </font>
              <fill>
                <patternFill>
                  <fgColor theme="0"/>
                  <bgColor theme="0"/>
                </patternFill>
              </fill>
              <border>
                <left/>
                <right/>
                <top/>
                <bottom/>
                <vertical/>
                <horizontal/>
              </border>
            </x14:dxf>
          </x14:cfRule>
          <xm:sqref>C11</xm:sqref>
        </x14:conditionalFormatting>
        <x14:conditionalFormatting xmlns:xm="http://schemas.microsoft.com/office/excel/2006/main">
          <x14:cfRule type="iconSet" priority="26" id="{5940CEA5-7EEC-4697-B307-8677CB0E3B1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L12</xm:sqref>
        </x14:conditionalFormatting>
        <x14:conditionalFormatting xmlns:xm="http://schemas.microsoft.com/office/excel/2006/main">
          <x14:cfRule type="expression" priority="4629" id="{E289F1E4-45D3-4E80-AFD4-7B2DE939D711}">
            <xm:f>AND(#REF!&gt;0,menu!B42=FALSE)</xm:f>
            <x14:dxf>
              <fill>
                <patternFill>
                  <bgColor rgb="FFE3B5A2"/>
                </patternFill>
              </fill>
            </x14:dxf>
          </x14:cfRule>
          <xm:sqref>C15:C16 C14:D14</xm:sqref>
        </x14:conditionalFormatting>
        <x14:conditionalFormatting xmlns:xm="http://schemas.microsoft.com/office/excel/2006/main">
          <x14:cfRule type="expression" priority="16" id="{902A4D26-A5DB-4245-86A2-041194BBB8D8}">
            <xm:f>menu!$U$9=FALSE</xm:f>
            <x14:dxf>
              <font>
                <color theme="0"/>
              </font>
              <fill>
                <patternFill>
                  <fgColor theme="0"/>
                  <bgColor theme="0"/>
                </patternFill>
              </fill>
              <border>
                <left/>
                <right/>
                <top/>
                <bottom/>
                <vertical/>
                <horizontal/>
              </border>
            </x14:dxf>
          </x14:cfRule>
          <xm:sqref>M12</xm:sqref>
        </x14:conditionalFormatting>
        <x14:conditionalFormatting xmlns:xm="http://schemas.microsoft.com/office/excel/2006/main">
          <x14:cfRule type="expression" priority="15" id="{F592E8E8-1DAE-4DC0-B3DD-07BE5A899218}">
            <xm:f>menu!$U$9=FALSE</xm:f>
            <x14:dxf>
              <font>
                <color theme="0"/>
              </font>
              <fill>
                <patternFill>
                  <fgColor theme="0"/>
                  <bgColor theme="0"/>
                </patternFill>
              </fill>
              <border>
                <left/>
                <right/>
                <top/>
                <bottom/>
                <vertical/>
                <horizontal/>
              </border>
            </x14:dxf>
          </x14:cfRule>
          <xm:sqref>M12</xm:sqref>
        </x14:conditionalFormatting>
        <x14:conditionalFormatting xmlns:xm="http://schemas.microsoft.com/office/excel/2006/main">
          <x14:cfRule type="expression" priority="5" id="{A7DEF5EA-0650-403E-B41B-127AA1E7C401}">
            <xm:f>menu!$U$9=FALSE</xm:f>
            <x14:dxf>
              <font>
                <color theme="0"/>
              </font>
              <fill>
                <patternFill>
                  <fgColor theme="0"/>
                  <bgColor theme="0"/>
                </patternFill>
              </fill>
              <border>
                <left/>
                <right/>
                <top/>
                <bottom/>
                <vertical/>
                <horizontal/>
              </border>
            </x14:dxf>
          </x14:cfRule>
          <xm:sqref>H12</xm:sqref>
        </x14:conditionalFormatting>
        <x14:conditionalFormatting xmlns:xm="http://schemas.microsoft.com/office/excel/2006/main">
          <x14:cfRule type="expression" priority="4" id="{0ED4F09B-3AA4-4CBA-9565-34A0623D8346}">
            <xm:f>menu!$U$9=FALSE</xm:f>
            <x14:dxf>
              <font>
                <color theme="0"/>
              </font>
              <fill>
                <patternFill>
                  <fgColor theme="0"/>
                  <bgColor theme="0"/>
                </patternFill>
              </fill>
              <border>
                <left/>
                <right/>
                <top/>
                <bottom/>
                <vertical/>
                <horizontal/>
              </border>
            </x14:dxf>
          </x14:cfRule>
          <xm:sqref>H12</xm:sqref>
        </x14:conditionalFormatting>
        <x14:conditionalFormatting xmlns:xm="http://schemas.microsoft.com/office/excel/2006/main">
          <x14:cfRule type="iconSet" priority="6" id="{B25010CA-4500-4A8A-A095-219827FE936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H12</xm:sqref>
        </x14:conditionalFormatting>
        <x14:conditionalFormatting xmlns:xm="http://schemas.microsoft.com/office/excel/2006/main">
          <x14:cfRule type="expression" priority="2" id="{DC40D5D3-ADE0-4816-AF93-16B87AB0FE23}">
            <xm:f>menu!$U$9=FALSE</xm:f>
            <x14:dxf>
              <font>
                <color theme="0"/>
              </font>
              <fill>
                <patternFill>
                  <fgColor theme="0"/>
                  <bgColor theme="0"/>
                </patternFill>
              </fill>
              <border>
                <left/>
                <right/>
                <top/>
                <bottom/>
                <vertical/>
                <horizontal/>
              </border>
            </x14:dxf>
          </x14:cfRule>
          <xm:sqref>O12</xm:sqref>
        </x14:conditionalFormatting>
        <x14:conditionalFormatting xmlns:xm="http://schemas.microsoft.com/office/excel/2006/main">
          <x14:cfRule type="expression" priority="1" id="{ED0E5DFE-5DEA-464A-8CE9-B3F37E666251}">
            <xm:f>menu!$U$9=FALSE</xm:f>
            <x14:dxf>
              <font>
                <color theme="0"/>
              </font>
              <fill>
                <patternFill>
                  <fgColor theme="0"/>
                  <bgColor theme="0"/>
                </patternFill>
              </fill>
              <border>
                <left/>
                <right/>
                <top/>
                <bottom/>
                <vertical/>
                <horizontal/>
              </border>
            </x14:dxf>
          </x14:cfRule>
          <xm:sqref>O12</xm:sqref>
        </x14:conditionalFormatting>
        <x14:conditionalFormatting xmlns:xm="http://schemas.microsoft.com/office/excel/2006/main">
          <x14:cfRule type="iconSet" priority="3" id="{13C3A06D-25B9-4353-B41E-5519CBBA53C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9393"/>
  </sheetPr>
  <dimension ref="A1:Z31"/>
  <sheetViews>
    <sheetView workbookViewId="0"/>
  </sheetViews>
  <sheetFormatPr baseColWidth="10" defaultColWidth="11.5703125" defaultRowHeight="15" x14ac:dyDescent="0.25"/>
  <cols>
    <col min="1" max="2" width="43.42578125" style="235" customWidth="1"/>
    <col min="3" max="3" width="21.28515625" style="235" customWidth="1"/>
    <col min="4" max="4" width="2.140625" style="508" customWidth="1"/>
    <col min="5" max="5" width="40.85546875" style="235" customWidth="1"/>
    <col min="6" max="7" width="26.5703125" style="235" customWidth="1"/>
    <col min="8" max="8" width="1.85546875" style="508" customWidth="1"/>
    <col min="9" max="9" width="41.42578125" style="235" customWidth="1"/>
    <col min="10" max="11" width="24.7109375" style="235" customWidth="1"/>
    <col min="12" max="12" width="2.42578125" style="508" customWidth="1"/>
    <col min="13" max="13" width="73.42578125" style="235" customWidth="1"/>
    <col min="14" max="14" width="23.28515625" style="235" customWidth="1"/>
    <col min="15" max="15" width="2.42578125" style="508" customWidth="1"/>
    <col min="16" max="16" width="39.85546875" style="508" customWidth="1"/>
    <col min="17" max="17" width="26.28515625" style="508" customWidth="1"/>
    <col min="18" max="26" width="11.42578125" style="508" customWidth="1"/>
    <col min="27" max="16384" width="11.5703125" style="235"/>
  </cols>
  <sheetData>
    <row r="1" spans="1:26" s="508" customFormat="1" ht="50.25" customHeight="1" x14ac:dyDescent="0.25">
      <c r="A1" s="507" t="s">
        <v>657</v>
      </c>
      <c r="E1" s="1188" t="s">
        <v>658</v>
      </c>
      <c r="F1" s="1188"/>
      <c r="G1" s="1188"/>
      <c r="H1" s="1188"/>
      <c r="I1" s="1188"/>
    </row>
    <row r="2" spans="1:26" s="508" customFormat="1" ht="5.25" customHeight="1" x14ac:dyDescent="0.25">
      <c r="A2" s="206"/>
      <c r="B2" s="206"/>
      <c r="C2" s="206"/>
      <c r="D2" s="206"/>
      <c r="E2" s="206"/>
    </row>
    <row r="3" spans="1:26" ht="36.75" customHeight="1" x14ac:dyDescent="0.25">
      <c r="A3" s="509" t="s">
        <v>659</v>
      </c>
      <c r="B3" s="532"/>
      <c r="C3" s="532"/>
      <c r="E3" s="510" t="s">
        <v>660</v>
      </c>
      <c r="F3" s="511"/>
      <c r="G3" s="511"/>
      <c r="H3" s="511"/>
      <c r="I3" s="512"/>
      <c r="J3" s="508"/>
      <c r="K3" s="508"/>
      <c r="M3" s="508"/>
      <c r="N3" s="508"/>
    </row>
    <row r="4" spans="1:26" ht="30.75" customHeight="1" thickBot="1" x14ac:dyDescent="0.3">
      <c r="A4" s="509" t="s">
        <v>661</v>
      </c>
      <c r="B4" s="532"/>
      <c r="C4" s="532"/>
      <c r="E4" s="508"/>
      <c r="F4" s="508"/>
      <c r="G4" s="508"/>
      <c r="I4" s="508"/>
      <c r="J4" s="508"/>
      <c r="K4" s="508"/>
      <c r="M4" s="508"/>
      <c r="N4" s="508"/>
    </row>
    <row r="5" spans="1:26" s="513" customFormat="1" ht="35.25" customHeight="1" x14ac:dyDescent="0.3">
      <c r="A5" s="533" t="s">
        <v>662</v>
      </c>
      <c r="D5" s="514"/>
      <c r="E5" s="534" t="s">
        <v>663</v>
      </c>
      <c r="F5" s="535" t="s">
        <v>666</v>
      </c>
      <c r="H5" s="514"/>
      <c r="I5" s="534" t="s">
        <v>664</v>
      </c>
      <c r="J5" s="536" t="s">
        <v>667</v>
      </c>
      <c r="L5" s="514"/>
      <c r="M5" s="515" t="s">
        <v>610</v>
      </c>
      <c r="O5" s="514"/>
      <c r="Q5" s="514"/>
      <c r="R5" s="514"/>
      <c r="S5" s="514"/>
      <c r="T5" s="514"/>
      <c r="U5" s="514"/>
      <c r="V5" s="514"/>
      <c r="W5" s="514"/>
      <c r="X5" s="514"/>
      <c r="Y5" s="514"/>
      <c r="Z5" s="514"/>
    </row>
    <row r="6" spans="1:26" s="518" customFormat="1" ht="27" customHeight="1" x14ac:dyDescent="0.3">
      <c r="A6" s="537" t="s">
        <v>669</v>
      </c>
      <c r="B6" s="537" t="s">
        <v>675</v>
      </c>
      <c r="C6" s="516" t="s">
        <v>665</v>
      </c>
      <c r="D6" s="517"/>
      <c r="E6" s="518" t="s">
        <v>669</v>
      </c>
      <c r="F6" s="518" t="s">
        <v>675</v>
      </c>
      <c r="G6" s="538" t="s">
        <v>665</v>
      </c>
      <c r="H6" s="517"/>
      <c r="I6" s="518" t="s">
        <v>669</v>
      </c>
      <c r="J6" s="518" t="s">
        <v>710</v>
      </c>
      <c r="K6" s="538" t="s">
        <v>665</v>
      </c>
      <c r="L6" s="517"/>
      <c r="M6" s="539" t="s">
        <v>15</v>
      </c>
      <c r="N6" s="538" t="s">
        <v>665</v>
      </c>
      <c r="O6" s="517"/>
      <c r="P6" s="540" t="s">
        <v>711</v>
      </c>
      <c r="Q6" s="540" t="s">
        <v>261</v>
      </c>
      <c r="R6" s="517"/>
      <c r="S6" s="517"/>
      <c r="T6" s="517"/>
      <c r="U6" s="517"/>
      <c r="V6" s="517"/>
      <c r="W6" s="517"/>
      <c r="X6" s="517"/>
      <c r="Y6" s="517"/>
      <c r="Z6" s="517"/>
    </row>
    <row r="7" spans="1:26" ht="105" customHeight="1" thickBot="1" x14ac:dyDescent="0.3">
      <c r="A7" s="541" t="s">
        <v>668</v>
      </c>
      <c r="B7" s="541" t="s">
        <v>677</v>
      </c>
      <c r="C7" s="542"/>
      <c r="D7" s="521"/>
      <c r="E7" s="519" t="s">
        <v>716</v>
      </c>
      <c r="F7" s="519" t="s">
        <v>670</v>
      </c>
      <c r="G7" s="543"/>
      <c r="H7" s="521"/>
      <c r="I7" s="544" t="s">
        <v>671</v>
      </c>
      <c r="J7" s="519" t="s">
        <v>392</v>
      </c>
      <c r="K7" s="545" t="s">
        <v>712</v>
      </c>
      <c r="L7" s="521"/>
      <c r="M7" s="546" t="s">
        <v>672</v>
      </c>
      <c r="N7" s="545" t="s">
        <v>673</v>
      </c>
      <c r="P7" s="546" t="s">
        <v>702</v>
      </c>
      <c r="Q7" s="547">
        <v>80</v>
      </c>
    </row>
    <row r="8" spans="1:26" ht="87" customHeight="1" thickBot="1" x14ac:dyDescent="0.3">
      <c r="A8" s="541" t="s">
        <v>677</v>
      </c>
      <c r="B8" s="541" t="s">
        <v>674</v>
      </c>
      <c r="C8" s="542"/>
      <c r="D8" s="521"/>
      <c r="E8" s="544" t="s">
        <v>690</v>
      </c>
      <c r="F8" s="519" t="s">
        <v>676</v>
      </c>
      <c r="G8" s="543"/>
      <c r="H8" s="521"/>
      <c r="J8" s="519" t="s">
        <v>62</v>
      </c>
      <c r="K8" s="545" t="s">
        <v>713</v>
      </c>
      <c r="L8" s="521"/>
      <c r="M8" s="519"/>
      <c r="N8" s="520"/>
      <c r="P8" s="546" t="s">
        <v>703</v>
      </c>
      <c r="Q8" s="547">
        <v>80</v>
      </c>
    </row>
    <row r="9" spans="1:26" ht="79.900000000000006" customHeight="1" thickBot="1" x14ac:dyDescent="0.3">
      <c r="A9" s="541" t="s">
        <v>687</v>
      </c>
      <c r="B9" s="541" t="s">
        <v>679</v>
      </c>
      <c r="C9" s="542"/>
      <c r="D9" s="521"/>
      <c r="F9" s="519" t="s">
        <v>678</v>
      </c>
      <c r="G9" s="545"/>
      <c r="H9" s="521"/>
      <c r="J9" s="519" t="s">
        <v>79</v>
      </c>
      <c r="K9" s="543" t="s">
        <v>714</v>
      </c>
      <c r="L9" s="521"/>
      <c r="M9" s="519"/>
      <c r="N9" s="520"/>
      <c r="P9" s="546" t="s">
        <v>704</v>
      </c>
      <c r="Q9" s="547">
        <v>80</v>
      </c>
    </row>
    <row r="10" spans="1:26" ht="81.599999999999994" customHeight="1" thickBot="1" x14ac:dyDescent="0.3">
      <c r="A10" s="541" t="s">
        <v>689</v>
      </c>
      <c r="B10" s="541" t="s">
        <v>681</v>
      </c>
      <c r="C10" s="542"/>
      <c r="D10" s="521"/>
      <c r="F10" s="519" t="s">
        <v>680</v>
      </c>
      <c r="G10" s="543"/>
      <c r="H10" s="521"/>
      <c r="J10" s="544" t="s">
        <v>683</v>
      </c>
      <c r="K10" s="543" t="s">
        <v>684</v>
      </c>
      <c r="L10" s="521"/>
      <c r="M10" s="519"/>
      <c r="N10" s="520"/>
      <c r="P10" s="546" t="s">
        <v>705</v>
      </c>
      <c r="Q10" s="547">
        <v>80</v>
      </c>
    </row>
    <row r="11" spans="1:26" ht="72.75" thickBot="1" x14ac:dyDescent="0.3">
      <c r="A11" s="548"/>
      <c r="B11" s="541" t="s">
        <v>685</v>
      </c>
      <c r="C11" s="542"/>
      <c r="D11" s="521"/>
      <c r="F11" s="519" t="s">
        <v>682</v>
      </c>
      <c r="G11" s="543"/>
      <c r="H11" s="521"/>
      <c r="I11" s="532"/>
      <c r="J11" s="532"/>
      <c r="K11" s="549"/>
      <c r="L11" s="521"/>
      <c r="M11" s="519"/>
      <c r="N11" s="520"/>
      <c r="P11" s="546" t="s">
        <v>715</v>
      </c>
      <c r="Q11" s="547">
        <f>110*menu!I46</f>
        <v>220</v>
      </c>
    </row>
    <row r="12" spans="1:26" ht="45" customHeight="1" thickBot="1" x14ac:dyDescent="0.3">
      <c r="A12" s="548"/>
      <c r="B12" s="541" t="s">
        <v>687</v>
      </c>
      <c r="C12" s="542"/>
      <c r="D12" s="521"/>
      <c r="F12" s="519" t="s">
        <v>686</v>
      </c>
      <c r="G12" s="543"/>
      <c r="H12" s="521"/>
      <c r="I12" s="541"/>
      <c r="J12" s="548"/>
      <c r="K12" s="549"/>
      <c r="L12" s="521"/>
      <c r="M12" s="519"/>
      <c r="N12" s="520"/>
      <c r="P12" s="546" t="s">
        <v>706</v>
      </c>
      <c r="Q12" s="547">
        <v>80</v>
      </c>
    </row>
    <row r="13" spans="1:26" ht="36.75" thickBot="1" x14ac:dyDescent="0.3">
      <c r="A13" s="541"/>
      <c r="B13" s="542"/>
      <c r="C13" s="542"/>
      <c r="D13" s="521"/>
      <c r="F13" s="519" t="s">
        <v>688</v>
      </c>
      <c r="G13" s="543"/>
      <c r="H13" s="521"/>
      <c r="I13" s="541"/>
      <c r="J13" s="548"/>
      <c r="K13" s="549"/>
      <c r="L13" s="521"/>
      <c r="M13" s="519"/>
      <c r="N13" s="520"/>
      <c r="P13" s="546" t="s">
        <v>707</v>
      </c>
      <c r="Q13" s="547">
        <v>80</v>
      </c>
    </row>
    <row r="14" spans="1:26" ht="72.75" thickBot="1" x14ac:dyDescent="0.3">
      <c r="A14" s="541"/>
      <c r="B14" s="542"/>
      <c r="C14" s="548"/>
      <c r="D14" s="521"/>
      <c r="F14" s="519" t="s">
        <v>691</v>
      </c>
      <c r="G14" s="543"/>
      <c r="H14" s="521"/>
      <c r="I14" s="541"/>
      <c r="J14" s="548"/>
      <c r="K14" s="549"/>
      <c r="L14" s="521"/>
      <c r="M14" s="519"/>
      <c r="N14" s="520"/>
      <c r="P14" s="546" t="s">
        <v>708</v>
      </c>
      <c r="Q14" s="547">
        <v>80</v>
      </c>
    </row>
    <row r="15" spans="1:26" ht="60" x14ac:dyDescent="0.25">
      <c r="A15" s="541"/>
      <c r="B15" s="548"/>
      <c r="C15" s="548"/>
      <c r="D15" s="521"/>
      <c r="F15" s="519" t="s">
        <v>692</v>
      </c>
      <c r="G15" s="543"/>
      <c r="H15" s="521"/>
      <c r="I15" s="541"/>
      <c r="J15" s="548"/>
      <c r="K15" s="549"/>
      <c r="L15" s="521"/>
      <c r="M15" s="519"/>
      <c r="N15" s="520"/>
      <c r="P15" s="546" t="s">
        <v>709</v>
      </c>
      <c r="Q15" s="550">
        <v>80</v>
      </c>
    </row>
    <row r="16" spans="1:26" ht="48" x14ac:dyDescent="0.25">
      <c r="A16" s="541"/>
      <c r="B16" s="548"/>
      <c r="C16" s="548"/>
      <c r="D16" s="521"/>
      <c r="F16" s="519" t="s">
        <v>693</v>
      </c>
      <c r="G16" s="543"/>
      <c r="H16" s="521"/>
      <c r="I16" s="541"/>
      <c r="J16" s="548"/>
      <c r="K16" s="549"/>
      <c r="L16" s="521"/>
      <c r="M16" s="519"/>
      <c r="N16" s="520"/>
    </row>
    <row r="17" spans="1:14" ht="24" x14ac:dyDescent="0.25">
      <c r="A17" s="541"/>
      <c r="B17" s="548"/>
      <c r="C17" s="548"/>
      <c r="D17" s="521"/>
      <c r="F17" s="519" t="s">
        <v>694</v>
      </c>
      <c r="G17" s="543"/>
      <c r="H17" s="521"/>
      <c r="I17" s="541"/>
      <c r="J17" s="548"/>
      <c r="K17" s="549"/>
      <c r="L17" s="521"/>
      <c r="M17" s="519"/>
      <c r="N17" s="520"/>
    </row>
    <row r="18" spans="1:14" ht="24" x14ac:dyDescent="0.25">
      <c r="A18" s="541"/>
      <c r="B18" s="548"/>
      <c r="C18" s="548"/>
      <c r="D18" s="521"/>
      <c r="F18" s="519" t="s">
        <v>695</v>
      </c>
      <c r="G18" s="543"/>
      <c r="H18" s="521"/>
      <c r="I18" s="541"/>
      <c r="J18" s="548"/>
      <c r="K18" s="549"/>
      <c r="L18" s="521"/>
      <c r="M18" s="519"/>
      <c r="N18" s="520"/>
    </row>
    <row r="19" spans="1:14" ht="48" x14ac:dyDescent="0.25">
      <c r="A19" s="541"/>
      <c r="B19" s="548"/>
      <c r="C19" s="548"/>
      <c r="D19" s="521"/>
      <c r="F19" s="519" t="s">
        <v>696</v>
      </c>
      <c r="G19" s="543"/>
      <c r="H19" s="521"/>
      <c r="I19" s="541"/>
      <c r="J19" s="548"/>
      <c r="K19" s="549"/>
      <c r="L19" s="521"/>
      <c r="M19" s="519"/>
      <c r="N19" s="520"/>
    </row>
    <row r="20" spans="1:14" ht="24" x14ac:dyDescent="0.25">
      <c r="A20" s="541"/>
      <c r="B20" s="548"/>
      <c r="C20" s="548"/>
      <c r="D20" s="521"/>
      <c r="F20" s="544" t="s">
        <v>697</v>
      </c>
      <c r="G20" s="551"/>
      <c r="H20" s="521"/>
      <c r="I20" s="541"/>
      <c r="J20" s="548"/>
      <c r="K20" s="549"/>
      <c r="L20" s="521"/>
      <c r="M20" s="519"/>
      <c r="N20" s="520"/>
    </row>
    <row r="21" spans="1:14" ht="50.25" customHeight="1" x14ac:dyDescent="0.25">
      <c r="A21" s="541"/>
      <c r="B21" s="548"/>
      <c r="C21" s="548"/>
      <c r="D21" s="521"/>
      <c r="E21" s="542"/>
      <c r="F21" s="542"/>
      <c r="G21" s="548"/>
      <c r="H21" s="521"/>
      <c r="I21" s="541"/>
      <c r="J21" s="548"/>
      <c r="K21" s="549"/>
      <c r="L21" s="521"/>
      <c r="M21" s="519"/>
      <c r="N21" s="520"/>
    </row>
    <row r="22" spans="1:14" x14ac:dyDescent="0.25">
      <c r="A22" s="541"/>
      <c r="B22" s="548"/>
      <c r="C22" s="548"/>
      <c r="D22" s="521"/>
      <c r="E22" s="542"/>
      <c r="F22" s="542"/>
      <c r="G22" s="542"/>
      <c r="H22" s="521"/>
      <c r="I22" s="541"/>
      <c r="J22" s="548"/>
      <c r="K22" s="549"/>
      <c r="L22" s="521"/>
      <c r="M22" s="519"/>
      <c r="N22" s="520"/>
    </row>
    <row r="23" spans="1:14" x14ac:dyDescent="0.25">
      <c r="A23" s="541"/>
      <c r="B23" s="548"/>
      <c r="C23" s="548"/>
      <c r="D23" s="521"/>
      <c r="E23" s="542"/>
      <c r="F23" s="542"/>
      <c r="G23" s="548"/>
      <c r="H23" s="521"/>
      <c r="I23" s="541"/>
      <c r="J23" s="548"/>
      <c r="K23" s="549"/>
      <c r="L23" s="521"/>
      <c r="M23" s="519"/>
      <c r="N23" s="520"/>
    </row>
    <row r="24" spans="1:14" x14ac:dyDescent="0.25">
      <c r="A24" s="541"/>
      <c r="B24" s="548"/>
      <c r="C24" s="548"/>
      <c r="D24" s="521"/>
      <c r="E24" s="541"/>
      <c r="F24" s="548"/>
      <c r="G24" s="548"/>
      <c r="H24" s="521"/>
      <c r="I24" s="541"/>
      <c r="J24" s="548"/>
      <c r="K24" s="549"/>
      <c r="L24" s="521"/>
      <c r="M24" s="519"/>
      <c r="N24" s="520"/>
    </row>
    <row r="25" spans="1:14" x14ac:dyDescent="0.25">
      <c r="A25" s="541"/>
      <c r="B25" s="548"/>
      <c r="C25" s="548"/>
      <c r="D25" s="521"/>
      <c r="E25" s="541"/>
      <c r="F25" s="548"/>
      <c r="G25" s="548"/>
      <c r="H25" s="521"/>
      <c r="I25" s="541"/>
      <c r="J25" s="548"/>
      <c r="K25" s="549"/>
      <c r="L25" s="521"/>
      <c r="M25" s="519"/>
      <c r="N25" s="520"/>
    </row>
    <row r="26" spans="1:14" x14ac:dyDescent="0.25">
      <c r="A26" s="541"/>
      <c r="B26" s="548"/>
      <c r="C26" s="548"/>
      <c r="D26" s="521"/>
      <c r="E26" s="541"/>
      <c r="F26" s="548"/>
      <c r="G26" s="548"/>
      <c r="H26" s="521"/>
      <c r="I26" s="541"/>
      <c r="J26" s="548"/>
      <c r="K26" s="549"/>
      <c r="L26" s="521"/>
      <c r="M26" s="519"/>
      <c r="N26" s="520"/>
    </row>
    <row r="27" spans="1:14" x14ac:dyDescent="0.25">
      <c r="A27" s="541"/>
      <c r="B27" s="548"/>
      <c r="C27" s="548"/>
      <c r="D27" s="521"/>
      <c r="E27" s="541"/>
      <c r="F27" s="548"/>
      <c r="G27" s="548"/>
      <c r="H27" s="521"/>
      <c r="I27" s="541"/>
      <c r="J27" s="548"/>
      <c r="K27" s="549"/>
      <c r="L27" s="521"/>
      <c r="M27" s="519"/>
      <c r="N27" s="520"/>
    </row>
    <row r="28" spans="1:14" x14ac:dyDescent="0.25">
      <c r="A28" s="542"/>
      <c r="B28" s="542"/>
      <c r="C28" s="542"/>
      <c r="E28" s="542"/>
      <c r="F28" s="542"/>
      <c r="G28" s="542"/>
      <c r="I28" s="542"/>
      <c r="J28" s="542"/>
    </row>
    <row r="29" spans="1:14" x14ac:dyDescent="0.25">
      <c r="A29" s="542"/>
      <c r="B29" s="542"/>
      <c r="C29" s="542"/>
      <c r="E29" s="552"/>
      <c r="F29" s="552"/>
      <c r="G29" s="552"/>
      <c r="I29" s="542"/>
      <c r="J29" s="542"/>
    </row>
    <row r="30" spans="1:14" x14ac:dyDescent="0.25">
      <c r="I30" s="542"/>
      <c r="J30" s="542"/>
    </row>
    <row r="31" spans="1:14" x14ac:dyDescent="0.25">
      <c r="I31" s="542"/>
      <c r="J31" s="542"/>
    </row>
  </sheetData>
  <mergeCells count="1">
    <mergeCell ref="E1:I1"/>
  </mergeCells>
  <conditionalFormatting sqref="A18:A27 A14:A15 E24:E25 F20 I12 J10">
    <cfRule type="expression" dxfId="262" priority="159">
      <formula>LEFT(A10,3)="Bsp"</formula>
    </cfRule>
  </conditionalFormatting>
  <conditionalFormatting sqref="A18:A27 A14:A15 F14 E7:E8 I7:J7">
    <cfRule type="expression" dxfId="261" priority="161">
      <formula>LEFT(A7,3)="Bsp"</formula>
    </cfRule>
    <cfRule type="expression" dxfId="260" priority="162">
      <formula>AND(#REF!&gt;0,A7="")</formula>
    </cfRule>
  </conditionalFormatting>
  <conditionalFormatting sqref="A18:A27 A14:A15 E24:E25 F20 I7:J7 I12 J10">
    <cfRule type="expression" dxfId="259" priority="163">
      <formula>AND(#REF!&gt;0,A7="")</formula>
    </cfRule>
    <cfRule type="expression" dxfId="258" priority="164">
      <formula>LEFT(A7,3)="Bsp"</formula>
    </cfRule>
  </conditionalFormatting>
  <conditionalFormatting sqref="A18:A27 A14:A15 I7:J7">
    <cfRule type="expression" dxfId="257" priority="165">
      <formula>AND(A7&lt;&gt;"",#REF!&lt;&gt;0,LEFT(A7,3)&lt;&gt;"Bsp")</formula>
    </cfRule>
  </conditionalFormatting>
  <conditionalFormatting sqref="A13">
    <cfRule type="expression" dxfId="256" priority="152">
      <formula>LEFT(A13,3)="Bsp"</formula>
    </cfRule>
  </conditionalFormatting>
  <conditionalFormatting sqref="A13">
    <cfRule type="expression" dxfId="255" priority="153">
      <formula>LEFT(A13,3)="Bsp"</formula>
    </cfRule>
    <cfRule type="expression" dxfId="254" priority="154">
      <formula>AND(#REF!&gt;0,A13="")</formula>
    </cfRule>
  </conditionalFormatting>
  <conditionalFormatting sqref="A13">
    <cfRule type="expression" dxfId="253" priority="155">
      <formula>AND(#REF!&gt;0,A13="")</formula>
    </cfRule>
    <cfRule type="expression" dxfId="252" priority="156">
      <formula>LEFT(A13,3)="Bsp"</formula>
    </cfRule>
  </conditionalFormatting>
  <conditionalFormatting sqref="A13">
    <cfRule type="expression" dxfId="251" priority="157">
      <formula>AND(A13&lt;&gt;"",#REF!&lt;&gt;0,LEFT(A13,3)&lt;&gt;"Bsp")</formula>
    </cfRule>
  </conditionalFormatting>
  <conditionalFormatting sqref="F7 F11:F12">
    <cfRule type="expression" dxfId="250" priority="151">
      <formula>LEFT(F7,3)="Bsp"</formula>
    </cfRule>
  </conditionalFormatting>
  <conditionalFormatting sqref="F8:F10 F14 E7:E8">
    <cfRule type="expression" dxfId="249" priority="166">
      <formula>AND(#REF!&gt;0,E7=0)</formula>
    </cfRule>
  </conditionalFormatting>
  <conditionalFormatting sqref="E7:E8 E24:E27 F7:F20 I12 J8:J10">
    <cfRule type="expression" dxfId="248" priority="167">
      <formula>AND(E7&lt;&gt;"",#REF!&lt;&gt;0,LEFT(E7,3)&lt;&gt;"Bsp")</formula>
    </cfRule>
  </conditionalFormatting>
  <conditionalFormatting sqref="F8:F10">
    <cfRule type="expression" dxfId="247" priority="168">
      <formula>LEFT(F8,3)="Bsp"</formula>
    </cfRule>
    <cfRule type="expression" dxfId="246" priority="169">
      <formula>AND(#REF!&gt;0,F8="")</formula>
    </cfRule>
  </conditionalFormatting>
  <conditionalFormatting sqref="F7 F11:F12">
    <cfRule type="expression" dxfId="245" priority="170">
      <formula>AND(#REF!&gt;0,F7="")</formula>
    </cfRule>
    <cfRule type="expression" dxfId="244" priority="171">
      <formula>LEFT(F7,3)="Bsp"</formula>
    </cfRule>
  </conditionalFormatting>
  <conditionalFormatting sqref="F8:F10 F14 E7:E8">
    <cfRule type="expression" dxfId="243" priority="172">
      <formula>AND(E7&gt;0,#REF!&gt;0,#REF!&gt;0)</formula>
    </cfRule>
  </conditionalFormatting>
  <conditionalFormatting sqref="F13 F15:F17">
    <cfRule type="expression" dxfId="242" priority="141">
      <formula>LEFT(F13,3)="Bsp"</formula>
    </cfRule>
  </conditionalFormatting>
  <conditionalFormatting sqref="F18:F19 E26:E27">
    <cfRule type="expression" dxfId="241" priority="142">
      <formula>AND(#REF!&gt;0,E18=0)</formula>
    </cfRule>
  </conditionalFormatting>
  <conditionalFormatting sqref="F18:F19 E26:E27">
    <cfRule type="expression" dxfId="240" priority="143">
      <formula>LEFT(E18,3)="Bsp"</formula>
    </cfRule>
    <cfRule type="expression" dxfId="239" priority="144">
      <formula>AND(#REF!&gt;0,E18="")</formula>
    </cfRule>
  </conditionalFormatting>
  <conditionalFormatting sqref="F13 F15:F17">
    <cfRule type="expression" dxfId="238" priority="145">
      <formula>AND(#REF!&gt;0,F13="")</formula>
    </cfRule>
    <cfRule type="expression" dxfId="237" priority="146">
      <formula>LEFT(F13,3)="Bsp"</formula>
    </cfRule>
  </conditionalFormatting>
  <conditionalFormatting sqref="F18:F19 E26:E27">
    <cfRule type="expression" dxfId="236" priority="147">
      <formula>AND(E18&gt;0,#REF!&gt;0,#REF!&gt;0)</formula>
    </cfRule>
  </conditionalFormatting>
  <conditionalFormatting sqref="J7">
    <cfRule type="expression" dxfId="235" priority="137">
      <formula>LEFT(J7,3)="Bsp"</formula>
    </cfRule>
  </conditionalFormatting>
  <conditionalFormatting sqref="I7">
    <cfRule type="expression" dxfId="234" priority="136">
      <formula>LEFT(I7,3)="Bsp"</formula>
    </cfRule>
  </conditionalFormatting>
  <conditionalFormatting sqref="J8:J9">
    <cfRule type="expression" dxfId="233" priority="131">
      <formula>AND(#REF!&gt;0,J8=0)</formula>
    </cfRule>
  </conditionalFormatting>
  <conditionalFormatting sqref="J8:J9">
    <cfRule type="expression" dxfId="232" priority="132">
      <formula>LEFT(J8,3)="Bsp"</formula>
    </cfRule>
    <cfRule type="expression" dxfId="231" priority="133">
      <formula>AND(#REF!&gt;0,J8="")</formula>
    </cfRule>
  </conditionalFormatting>
  <conditionalFormatting sqref="J8:J9">
    <cfRule type="expression" dxfId="230" priority="134">
      <formula>AND(J8&gt;0,#REF!&gt;0,#REF!&gt;0)</formula>
    </cfRule>
  </conditionalFormatting>
  <conditionalFormatting sqref="I13 I17:I19 I23:I25">
    <cfRule type="expression" dxfId="229" priority="122">
      <formula>LEFT(I13,3)="Bsp"</formula>
    </cfRule>
  </conditionalFormatting>
  <conditionalFormatting sqref="I14:I16 I20:I22 I26:I27">
    <cfRule type="expression" dxfId="228" priority="123">
      <formula>AND(#REF!&gt;0,I14=0)</formula>
    </cfRule>
  </conditionalFormatting>
  <conditionalFormatting sqref="I13:I27">
    <cfRule type="expression" dxfId="227" priority="124">
      <formula>AND(I13&lt;&gt;"",#REF!&lt;&gt;0,LEFT(I13,3)&lt;&gt;"Bsp")</formula>
    </cfRule>
  </conditionalFormatting>
  <conditionalFormatting sqref="I14:I16 I20:I22 I26:I27">
    <cfRule type="expression" dxfId="226" priority="125">
      <formula>LEFT(I14,3)="Bsp"</formula>
    </cfRule>
    <cfRule type="expression" dxfId="225" priority="126">
      <formula>AND(#REF!&gt;0,I14="")</formula>
    </cfRule>
  </conditionalFormatting>
  <conditionalFormatting sqref="I13 I17:I19 I23:I25">
    <cfRule type="expression" dxfId="224" priority="127">
      <formula>AND(#REF!&gt;0,I13="")</formula>
    </cfRule>
    <cfRule type="expression" dxfId="223" priority="128">
      <formula>LEFT(I13,3)="Bsp"</formula>
    </cfRule>
  </conditionalFormatting>
  <conditionalFormatting sqref="I14:I16 I20:I22 I26:I27">
    <cfRule type="expression" dxfId="222" priority="129">
      <formula>AND(I14&gt;0,#REF!&gt;0,#REF!&gt;0)</formula>
    </cfRule>
  </conditionalFormatting>
  <conditionalFormatting sqref="M8">
    <cfRule type="expression" dxfId="221" priority="110">
      <formula>LEFT(M8,3)="Bsp"</formula>
    </cfRule>
  </conditionalFormatting>
  <conditionalFormatting sqref="M7">
    <cfRule type="expression" dxfId="220" priority="109">
      <formula>LEFT(M7,3)="Bsp"</formula>
    </cfRule>
  </conditionalFormatting>
  <conditionalFormatting sqref="M7:M8">
    <cfRule type="expression" dxfId="219" priority="112">
      <formula>LEFT(M7,3)="Bsp"</formula>
    </cfRule>
    <cfRule type="expression" dxfId="218" priority="113">
      <formula>AND(#REF!&gt;0,M7="")</formula>
    </cfRule>
  </conditionalFormatting>
  <conditionalFormatting sqref="M7:M8">
    <cfRule type="expression" dxfId="217" priority="114">
      <formula>AND(#REF!&gt;0,M7="")</formula>
    </cfRule>
    <cfRule type="expression" dxfId="216" priority="115">
      <formula>LEFT(M7,3)="Bsp"</formula>
    </cfRule>
  </conditionalFormatting>
  <conditionalFormatting sqref="M7:M8">
    <cfRule type="expression" dxfId="215" priority="116">
      <formula>AND(M7&lt;&gt;"",#REF!&lt;&gt;0,LEFT(M7,3)&lt;&gt;"Bsp")</formula>
    </cfRule>
  </conditionalFormatting>
  <conditionalFormatting sqref="M11:M12">
    <cfRule type="expression" dxfId="214" priority="100">
      <formula>LEFT(M11,3)="Bsp"</formula>
    </cfRule>
  </conditionalFormatting>
  <conditionalFormatting sqref="M9:M10">
    <cfRule type="expression" dxfId="213" priority="102">
      <formula>AND(#REF!&gt;0,M9=0)</formula>
    </cfRule>
  </conditionalFormatting>
  <conditionalFormatting sqref="M9:M12">
    <cfRule type="expression" dxfId="212" priority="103">
      <formula>AND(M9&lt;&gt;"",#REF!&lt;&gt;0,LEFT(M9,3)&lt;&gt;"Bsp")</formula>
    </cfRule>
  </conditionalFormatting>
  <conditionalFormatting sqref="M9:M10">
    <cfRule type="expression" dxfId="211" priority="104">
      <formula>LEFT(M9,3)="Bsp"</formula>
    </cfRule>
    <cfRule type="expression" dxfId="210" priority="105">
      <formula>AND(#REF!&gt;0,M9="")</formula>
    </cfRule>
  </conditionalFormatting>
  <conditionalFormatting sqref="M11:M12">
    <cfRule type="expression" dxfId="209" priority="106">
      <formula>AND(#REF!&gt;0,M11="")</formula>
    </cfRule>
    <cfRule type="expression" dxfId="208" priority="107">
      <formula>LEFT(M11,3)="Bsp"</formula>
    </cfRule>
  </conditionalFormatting>
  <conditionalFormatting sqref="M9:M10">
    <cfRule type="expression" dxfId="207" priority="108">
      <formula>AND(M9&gt;0,#REF!&gt;0,#REF!&gt;0)</formula>
    </cfRule>
  </conditionalFormatting>
  <conditionalFormatting sqref="M13 M17:M19 M23:M25">
    <cfRule type="expression" dxfId="206" priority="90">
      <formula>LEFT(M13,3)="Bsp"</formula>
    </cfRule>
  </conditionalFormatting>
  <conditionalFormatting sqref="M14:M16 M20:M22 M26:M27">
    <cfRule type="expression" dxfId="205" priority="91">
      <formula>AND(#REF!&gt;0,M14=0)</formula>
    </cfRule>
  </conditionalFormatting>
  <conditionalFormatting sqref="M13:M27">
    <cfRule type="expression" dxfId="204" priority="92">
      <formula>AND(M13&lt;&gt;"",#REF!&lt;&gt;0,LEFT(M13,3)&lt;&gt;"Bsp")</formula>
    </cfRule>
  </conditionalFormatting>
  <conditionalFormatting sqref="M14:M16 M20:M22 M26:M27">
    <cfRule type="expression" dxfId="203" priority="93">
      <formula>LEFT(M14,3)="Bsp"</formula>
    </cfRule>
    <cfRule type="expression" dxfId="202" priority="94">
      <formula>AND(#REF!&gt;0,M14="")</formula>
    </cfRule>
  </conditionalFormatting>
  <conditionalFormatting sqref="M13 M17:M19 M23:M25">
    <cfRule type="expression" dxfId="201" priority="95">
      <formula>AND(#REF!&gt;0,M13="")</formula>
    </cfRule>
    <cfRule type="expression" dxfId="200" priority="96">
      <formula>LEFT(M13,3)="Bsp"</formula>
    </cfRule>
  </conditionalFormatting>
  <conditionalFormatting sqref="M14:M16 M20:M22 M26:M27">
    <cfRule type="expression" dxfId="199" priority="97">
      <formula>AND(M14&gt;0,#REF!&gt;0,#REF!&gt;0)</formula>
    </cfRule>
  </conditionalFormatting>
  <conditionalFormatting sqref="A7">
    <cfRule type="expression" dxfId="198" priority="78">
      <formula>LEFT(A7,3)="Bsp"</formula>
    </cfRule>
  </conditionalFormatting>
  <conditionalFormatting sqref="A7">
    <cfRule type="expression" dxfId="197" priority="80">
      <formula>LEFT(A7,3)="Bsp"</formula>
    </cfRule>
    <cfRule type="expression" dxfId="196" priority="81">
      <formula>AND(#REF!&gt;0,A7="")</formula>
    </cfRule>
  </conditionalFormatting>
  <conditionalFormatting sqref="A7">
    <cfRule type="expression" dxfId="195" priority="82">
      <formula>AND(#REF!&gt;0,A7="")</formula>
    </cfRule>
    <cfRule type="expression" dxfId="194" priority="83">
      <formula>LEFT(A7,3)="Bsp"</formula>
    </cfRule>
  </conditionalFormatting>
  <conditionalFormatting sqref="A7">
    <cfRule type="expression" dxfId="193" priority="84">
      <formula>AND(A7&lt;&gt;"",#REF!&lt;&gt;0,LEFT(A7,3)&lt;&gt;"Bsp")</formula>
    </cfRule>
  </conditionalFormatting>
  <conditionalFormatting sqref="B8">
    <cfRule type="expression" dxfId="192" priority="71">
      <formula>LEFT(B8,3)="Bsp"</formula>
    </cfRule>
  </conditionalFormatting>
  <conditionalFormatting sqref="B8">
    <cfRule type="expression" dxfId="191" priority="73">
      <formula>LEFT(B8,3)="Bsp"</formula>
    </cfRule>
    <cfRule type="expression" dxfId="190" priority="74">
      <formula>AND(#REF!&gt;0,B8="")</formula>
    </cfRule>
  </conditionalFormatting>
  <conditionalFormatting sqref="B8">
    <cfRule type="expression" dxfId="189" priority="75">
      <formula>AND(#REF!&gt;0,B8="")</formula>
    </cfRule>
    <cfRule type="expression" dxfId="188" priority="76">
      <formula>LEFT(B8,3)="Bsp"</formula>
    </cfRule>
  </conditionalFormatting>
  <conditionalFormatting sqref="B8">
    <cfRule type="expression" dxfId="187" priority="77">
      <formula>AND(B8&lt;&gt;"",#REF!&lt;&gt;0,LEFT(B8,3)&lt;&gt;"Bsp")</formula>
    </cfRule>
  </conditionalFormatting>
  <conditionalFormatting sqref="A8">
    <cfRule type="expression" dxfId="186" priority="64">
      <formula>LEFT(A8,3)="Bsp"</formula>
    </cfRule>
  </conditionalFormatting>
  <conditionalFormatting sqref="A8">
    <cfRule type="expression" dxfId="185" priority="66">
      <formula>LEFT(A8,3)="Bsp"</formula>
    </cfRule>
    <cfRule type="expression" dxfId="184" priority="67">
      <formula>AND(#REF!&gt;0,A8="")</formula>
    </cfRule>
  </conditionalFormatting>
  <conditionalFormatting sqref="A8">
    <cfRule type="expression" dxfId="183" priority="68">
      <formula>AND(#REF!&gt;0,A8="")</formula>
    </cfRule>
    <cfRule type="expression" dxfId="182" priority="69">
      <formula>LEFT(A8,3)="Bsp"</formula>
    </cfRule>
  </conditionalFormatting>
  <conditionalFormatting sqref="A8">
    <cfRule type="expression" dxfId="181" priority="70">
      <formula>AND(A8&lt;&gt;"",#REF!&lt;&gt;0,LEFT(A8,3)&lt;&gt;"Bsp")</formula>
    </cfRule>
  </conditionalFormatting>
  <conditionalFormatting sqref="B7">
    <cfRule type="expression" dxfId="180" priority="57">
      <formula>LEFT(B7,3)="Bsp"</formula>
    </cfRule>
  </conditionalFormatting>
  <conditionalFormatting sqref="B7">
    <cfRule type="expression" dxfId="179" priority="59">
      <formula>LEFT(B7,3)="Bsp"</formula>
    </cfRule>
    <cfRule type="expression" dxfId="178" priority="60">
      <formula>AND(#REF!&gt;0,B7="")</formula>
    </cfRule>
  </conditionalFormatting>
  <conditionalFormatting sqref="B7">
    <cfRule type="expression" dxfId="177" priority="61">
      <formula>AND(#REF!&gt;0,B7="")</formula>
    </cfRule>
    <cfRule type="expression" dxfId="176" priority="62">
      <formula>LEFT(B7,3)="Bsp"</formula>
    </cfRule>
  </conditionalFormatting>
  <conditionalFormatting sqref="B7">
    <cfRule type="expression" dxfId="175" priority="63">
      <formula>AND(B7&lt;&gt;"",#REF!&lt;&gt;0,LEFT(B7,3)&lt;&gt;"Bsp")</formula>
    </cfRule>
  </conditionalFormatting>
  <conditionalFormatting sqref="B9">
    <cfRule type="expression" dxfId="174" priority="50">
      <formula>LEFT(B9,3)="Bsp"</formula>
    </cfRule>
  </conditionalFormatting>
  <conditionalFormatting sqref="B9">
    <cfRule type="expression" dxfId="173" priority="52">
      <formula>LEFT(B9,3)="Bsp"</formula>
    </cfRule>
    <cfRule type="expression" dxfId="172" priority="53">
      <formula>AND(#REF!&gt;0,B9="")</formula>
    </cfRule>
  </conditionalFormatting>
  <conditionalFormatting sqref="B9">
    <cfRule type="expression" dxfId="171" priority="54">
      <formula>AND(#REF!&gt;0,B9="")</formula>
    </cfRule>
    <cfRule type="expression" dxfId="170" priority="55">
      <formula>LEFT(B9,3)="Bsp"</formula>
    </cfRule>
  </conditionalFormatting>
  <conditionalFormatting sqref="B9">
    <cfRule type="expression" dxfId="169" priority="56">
      <formula>AND(B9&lt;&gt;"",#REF!&lt;&gt;0,LEFT(B9,3)&lt;&gt;"Bsp")</formula>
    </cfRule>
  </conditionalFormatting>
  <conditionalFormatting sqref="B10">
    <cfRule type="expression" dxfId="168" priority="43">
      <formula>LEFT(B10,3)="Bsp"</formula>
    </cfRule>
  </conditionalFormatting>
  <conditionalFormatting sqref="B10">
    <cfRule type="expression" dxfId="167" priority="44">
      <formula>LEFT(B10,3)="Bsp"</formula>
    </cfRule>
    <cfRule type="expression" dxfId="166" priority="45">
      <formula>AND(#REF!&gt;0,B10="")</formula>
    </cfRule>
  </conditionalFormatting>
  <conditionalFormatting sqref="B10">
    <cfRule type="expression" dxfId="165" priority="46">
      <formula>AND(#REF!&gt;0,B10="")</formula>
    </cfRule>
    <cfRule type="expression" dxfId="164" priority="47">
      <formula>LEFT(B10,3)="Bsp"</formula>
    </cfRule>
  </conditionalFormatting>
  <conditionalFormatting sqref="B10">
    <cfRule type="expression" dxfId="163" priority="48">
      <formula>AND(B10&lt;&gt;"",#REF!&lt;&gt;0,LEFT(B10,3)&lt;&gt;"Bsp")</formula>
    </cfRule>
  </conditionalFormatting>
  <conditionalFormatting sqref="B11">
    <cfRule type="expression" dxfId="162" priority="36">
      <formula>LEFT(B11,3)="Bsp"</formula>
    </cfRule>
  </conditionalFormatting>
  <conditionalFormatting sqref="B11">
    <cfRule type="expression" dxfId="161" priority="37">
      <formula>LEFT(B11,3)="Bsp"</formula>
    </cfRule>
    <cfRule type="expression" dxfId="160" priority="38">
      <formula>AND(#REF!&gt;0,B11="")</formula>
    </cfRule>
  </conditionalFormatting>
  <conditionalFormatting sqref="B11">
    <cfRule type="expression" dxfId="159" priority="39">
      <formula>AND(#REF!&gt;0,B11="")</formula>
    </cfRule>
    <cfRule type="expression" dxfId="158" priority="40">
      <formula>LEFT(B11,3)="Bsp"</formula>
    </cfRule>
  </conditionalFormatting>
  <conditionalFormatting sqref="B11">
    <cfRule type="expression" dxfId="157" priority="41">
      <formula>AND(B11&lt;&gt;"",#REF!&lt;&gt;0,LEFT(B11,3)&lt;&gt;"Bsp")</formula>
    </cfRule>
  </conditionalFormatting>
  <conditionalFormatting sqref="A9">
    <cfRule type="expression" dxfId="156" priority="29">
      <formula>LEFT(A9,3)="Bsp"</formula>
    </cfRule>
  </conditionalFormatting>
  <conditionalFormatting sqref="A9">
    <cfRule type="expression" dxfId="155" priority="30">
      <formula>LEFT(A9,3)="Bsp"</formula>
    </cfRule>
    <cfRule type="expression" dxfId="154" priority="31">
      <formula>AND(#REF!&gt;0,A9="")</formula>
    </cfRule>
  </conditionalFormatting>
  <conditionalFormatting sqref="A9">
    <cfRule type="expression" dxfId="153" priority="32">
      <formula>AND(#REF!&gt;0,A9="")</formula>
    </cfRule>
    <cfRule type="expression" dxfId="152" priority="33">
      <formula>LEFT(A9,3)="Bsp"</formula>
    </cfRule>
  </conditionalFormatting>
  <conditionalFormatting sqref="A9">
    <cfRule type="expression" dxfId="151" priority="34">
      <formula>AND(A9&lt;&gt;"",#REF!&lt;&gt;0,LEFT(A9,3)&lt;&gt;"Bsp")</formula>
    </cfRule>
  </conditionalFormatting>
  <conditionalFormatting sqref="B12">
    <cfRule type="expression" dxfId="150" priority="22">
      <formula>LEFT(B12,3)="Bsp"</formula>
    </cfRule>
  </conditionalFormatting>
  <conditionalFormatting sqref="B12">
    <cfRule type="expression" dxfId="149" priority="23">
      <formula>LEFT(B12,3)="Bsp"</formula>
    </cfRule>
    <cfRule type="expression" dxfId="148" priority="24">
      <formula>AND(#REF!&gt;0,B12="")</formula>
    </cfRule>
  </conditionalFormatting>
  <conditionalFormatting sqref="B12">
    <cfRule type="expression" dxfId="147" priority="25">
      <formula>AND(#REF!&gt;0,B12="")</formula>
    </cfRule>
    <cfRule type="expression" dxfId="146" priority="26">
      <formula>LEFT(B12,3)="Bsp"</formula>
    </cfRule>
  </conditionalFormatting>
  <conditionalFormatting sqref="B12">
    <cfRule type="expression" dxfId="145" priority="27">
      <formula>AND(B12&lt;&gt;"",#REF!&lt;&gt;0,LEFT(B12,3)&lt;&gt;"Bsp")</formula>
    </cfRule>
  </conditionalFormatting>
  <conditionalFormatting sqref="A10">
    <cfRule type="expression" dxfId="144" priority="15">
      <formula>LEFT(A10,3)="Bsp"</formula>
    </cfRule>
  </conditionalFormatting>
  <conditionalFormatting sqref="A10">
    <cfRule type="expression" dxfId="143" priority="17">
      <formula>LEFT(A10,3)="Bsp"</formula>
    </cfRule>
    <cfRule type="expression" dxfId="142" priority="18">
      <formula>AND(#REF!&gt;0,A10="")</formula>
    </cfRule>
  </conditionalFormatting>
  <conditionalFormatting sqref="A10">
    <cfRule type="expression" dxfId="141" priority="19">
      <formula>AND(#REF!&gt;0,A10="")</formula>
    </cfRule>
    <cfRule type="expression" dxfId="140" priority="20">
      <formula>LEFT(A10,3)="Bsp"</formula>
    </cfRule>
  </conditionalFormatting>
  <conditionalFormatting sqref="A10">
    <cfRule type="expression" dxfId="139" priority="21">
      <formula>AND(A10&lt;&gt;"",#REF!&lt;&gt;0,LEFT(A10,3)&lt;&gt;"Bsp")</formula>
    </cfRule>
  </conditionalFormatting>
  <conditionalFormatting sqref="P7">
    <cfRule type="expression" dxfId="138" priority="8">
      <formula>LEFT(P7,3)="Bsp"</formula>
    </cfRule>
  </conditionalFormatting>
  <conditionalFormatting sqref="P7">
    <cfRule type="expression" dxfId="137" priority="10">
      <formula>LEFT(P7,3)="Bsp"</formula>
    </cfRule>
    <cfRule type="expression" dxfId="136" priority="11">
      <formula>AND(#REF!&gt;0,P7="")</formula>
    </cfRule>
  </conditionalFormatting>
  <conditionalFormatting sqref="P7">
    <cfRule type="expression" dxfId="135" priority="12">
      <formula>AND(#REF!&gt;0,P7="")</formula>
    </cfRule>
    <cfRule type="expression" dxfId="134" priority="13">
      <formula>LEFT(P7,3)="Bsp"</formula>
    </cfRule>
  </conditionalFormatting>
  <conditionalFormatting sqref="P7">
    <cfRule type="expression" dxfId="133" priority="14">
      <formula>AND(P7&lt;&gt;"",#REF!&lt;&gt;0,LEFT(P7,3)&lt;&gt;"Bsp")</formula>
    </cfRule>
  </conditionalFormatting>
  <conditionalFormatting sqref="P8:P15">
    <cfRule type="expression" dxfId="132" priority="1">
      <formula>LEFT(P8,3)="Bsp"</formula>
    </cfRule>
  </conditionalFormatting>
  <conditionalFormatting sqref="P8:P15">
    <cfRule type="expression" dxfId="131" priority="3">
      <formula>LEFT(P8,3)="Bsp"</formula>
    </cfRule>
    <cfRule type="expression" dxfId="130" priority="4">
      <formula>AND(#REF!&gt;0,P8="")</formula>
    </cfRule>
  </conditionalFormatting>
  <conditionalFormatting sqref="P8:P15">
    <cfRule type="expression" dxfId="129" priority="5">
      <formula>AND(#REF!&gt;0,P8="")</formula>
    </cfRule>
    <cfRule type="expression" dxfId="128" priority="6">
      <formula>LEFT(P8,3)="Bsp"</formula>
    </cfRule>
  </conditionalFormatting>
  <conditionalFormatting sqref="P8:P15">
    <cfRule type="expression" dxfId="127" priority="7">
      <formula>AND(P8&lt;&gt;"",#REF!&lt;&gt;0,LEFT(P8,3)&lt;&gt;"Bsp")</formula>
    </cfRule>
  </conditionalFormatting>
  <dataValidations count="1">
    <dataValidation type="list" allowBlank="1" showInputMessage="1" showErrorMessage="1" sqref="C7">
      <formula1>INDIRECT("F0831AB")</formula1>
    </dataValidation>
  </dataValidations>
  <pageMargins left="0.7" right="0.7" top="0.78740157499999996" bottom="0.78740157499999996" header="0.3" footer="0.3"/>
  <pageSetup paperSize="9" orientation="portrait" r:id="rId1"/>
  <tableParts count="8">
    <tablePart r:id="rId2"/>
    <tablePart r:id="rId3"/>
    <tablePart r:id="rId4"/>
    <tablePart r:id="rId5"/>
    <tablePart r:id="rId6"/>
    <tablePart r:id="rId7"/>
    <tablePart r:id="rId8"/>
    <tablePart r:id="rId9"/>
  </tableParts>
  <extLst>
    <ext xmlns:x14="http://schemas.microsoft.com/office/spreadsheetml/2009/9/main" uri="{78C0D931-6437-407d-A8EE-F0AAD7539E65}">
      <x14:conditionalFormattings>
        <x14:conditionalFormatting xmlns:xm="http://schemas.microsoft.com/office/excel/2006/main">
          <x14:cfRule type="expression" priority="160" id="{BCF12879-2A71-4F8A-BA8A-6BF3F3D69303}">
            <xm:f>'\Users\barbara.waldow\Desktop\[211129_Berechnungsformular_Ausgaben_Erstellung.xlsx]menu'!#REF!=FALSE</xm:f>
            <x14:dxf>
              <font>
                <color theme="0"/>
              </font>
              <fill>
                <patternFill>
                  <fgColor theme="0"/>
                  <bgColor theme="0"/>
                </patternFill>
              </fill>
              <border>
                <left/>
                <right/>
                <top/>
                <bottom/>
                <vertical/>
                <horizontal/>
              </border>
            </x14:dxf>
          </x14:cfRule>
          <xm:sqref>A3 A18:A27 A5 A2:E2 A13:A15 E5:F5 E7:E8 E24:E27 J5 F7:F20 I7:J7</xm:sqref>
        </x14:conditionalFormatting>
        <x14:conditionalFormatting xmlns:xm="http://schemas.microsoft.com/office/excel/2006/main">
          <x14:cfRule type="expression" priority="158" id="{F38AC21A-D4C1-4F7D-A2D5-A2F46188991A}">
            <xm:f>'\Users\barbara.waldow\Desktop\[211129_Berechnungsformular_Ausgaben_Erstellung.xlsx]menu'!#REF!=FALSE</xm:f>
            <x14:dxf>
              <font>
                <color theme="0"/>
              </font>
              <fill>
                <patternFill>
                  <fgColor theme="0"/>
                  <bgColor theme="0"/>
                </patternFill>
              </fill>
              <border>
                <left/>
                <right/>
                <top/>
                <bottom/>
                <vertical/>
                <horizontal/>
              </border>
            </x14:dxf>
          </x14:cfRule>
          <xm:sqref>A3</xm:sqref>
        </x14:conditionalFormatting>
        <x14:conditionalFormatting xmlns:xm="http://schemas.microsoft.com/office/excel/2006/main">
          <x14:cfRule type="expression" priority="150" id="{F1FF729D-DBFF-493B-96F1-0C9F56B85F54}">
            <xm:f>'\Users\barbara.waldow\Desktop\[211129_Berechnungsformular_Ausgaben_Erstellung.xlsx]menu'!#REF!=FALSE</xm:f>
            <x14:dxf>
              <font>
                <color theme="0"/>
              </font>
              <fill>
                <patternFill>
                  <fgColor theme="0"/>
                  <bgColor theme="0"/>
                </patternFill>
              </fill>
              <border>
                <left/>
                <right/>
                <top/>
                <bottom/>
                <vertical/>
                <horizontal/>
              </border>
            </x14:dxf>
          </x14:cfRule>
          <xm:sqref>F11:F12</xm:sqref>
        </x14:conditionalFormatting>
        <x14:conditionalFormatting xmlns:xm="http://schemas.microsoft.com/office/excel/2006/main">
          <x14:cfRule type="expression" priority="149" id="{0D139273-6383-4CE1-9E04-3E5055A7AD0C}">
            <xm:f>'\Users\barbara.waldow\Desktop\[211129_Berechnungsformular_Ausgaben_Erstellung.xlsx]menu'!#REF!=FALSE</xm:f>
            <x14:dxf>
              <font>
                <color theme="0"/>
              </font>
              <fill>
                <patternFill>
                  <fgColor theme="0"/>
                  <bgColor theme="0"/>
                </patternFill>
              </fill>
              <border>
                <left/>
                <right/>
                <top/>
                <bottom/>
                <vertical/>
                <horizontal/>
              </border>
            </x14:dxf>
          </x14:cfRule>
          <xm:sqref>F8</xm:sqref>
        </x14:conditionalFormatting>
        <x14:conditionalFormatting xmlns:xm="http://schemas.microsoft.com/office/excel/2006/main">
          <x14:cfRule type="expression" priority="148" id="{332307E9-686F-4822-B1F0-19A9D70746FB}">
            <xm:f>'\Users\barbara.waldow\Desktop\[211129_Berechnungsformular_Ausgaben_Erstellung.xlsx]menu'!#REF!=FALSE</xm:f>
            <x14:dxf>
              <font>
                <color theme="0"/>
              </font>
              <fill>
                <patternFill>
                  <fgColor theme="0"/>
                  <bgColor theme="0"/>
                </patternFill>
              </fill>
              <border>
                <left/>
                <right/>
                <top/>
                <bottom/>
                <vertical/>
                <horizontal/>
              </border>
            </x14:dxf>
          </x14:cfRule>
          <xm:sqref>F10</xm:sqref>
        </x14:conditionalFormatting>
        <x14:conditionalFormatting xmlns:xm="http://schemas.microsoft.com/office/excel/2006/main">
          <x14:cfRule type="expression" priority="140" id="{C64C1EF5-EAD1-4283-A374-433A4A91944B}">
            <xm:f>'\Users\barbara.waldow\Desktop\[211129_Berechnungsformular_Ausgaben_Erstellung.xlsx]menu'!#REF!=FALSE</xm:f>
            <x14:dxf>
              <font>
                <color theme="0"/>
              </font>
              <fill>
                <patternFill>
                  <fgColor theme="0"/>
                  <bgColor theme="0"/>
                </patternFill>
              </fill>
              <border>
                <left/>
                <right/>
                <top/>
                <bottom/>
                <vertical/>
                <horizontal/>
              </border>
            </x14:dxf>
          </x14:cfRule>
          <xm:sqref>F15:F16 E24 F20</xm:sqref>
        </x14:conditionalFormatting>
        <x14:conditionalFormatting xmlns:xm="http://schemas.microsoft.com/office/excel/2006/main">
          <x14:cfRule type="expression" priority="139" id="{CCCB302A-D3F2-4B79-985D-B094580C4BF7}">
            <xm:f>'\Users\barbara.waldow\Desktop\[211129_Berechnungsformular_Ausgaben_Erstellung.xlsx]menu'!#REF!=FALSE</xm:f>
            <x14:dxf>
              <font>
                <color theme="0"/>
              </font>
              <fill>
                <patternFill>
                  <fgColor theme="0"/>
                  <bgColor theme="0"/>
                </patternFill>
              </fill>
              <border>
                <left/>
                <right/>
                <top/>
                <bottom/>
                <vertical/>
                <horizontal/>
              </border>
            </x14:dxf>
          </x14:cfRule>
          <xm:sqref>E7 F18 E26 I12:I27 J8:J10</xm:sqref>
        </x14:conditionalFormatting>
        <x14:conditionalFormatting xmlns:xm="http://schemas.microsoft.com/office/excel/2006/main">
          <x14:cfRule type="expression" priority="138" id="{FAB2B4F5-880F-4816-AE9E-A1B7B860F2FD}">
            <xm:f>'\Users\barbara.waldow\Desktop\[211129_Berechnungsformular_Ausgaben_Erstellung.xlsx]menu'!#REF!=FALSE</xm:f>
            <x14:dxf>
              <font>
                <color theme="0"/>
              </font>
              <fill>
                <patternFill>
                  <fgColor theme="0"/>
                  <bgColor theme="0"/>
                </patternFill>
              </fill>
              <border>
                <left/>
                <right/>
                <top/>
                <bottom/>
                <vertical/>
                <horizontal/>
              </border>
            </x14:dxf>
          </x14:cfRule>
          <xm:sqref>F14</xm:sqref>
        </x14:conditionalFormatting>
        <x14:conditionalFormatting xmlns:xm="http://schemas.microsoft.com/office/excel/2006/main">
          <x14:cfRule type="expression" priority="135" id="{A37564B6-A1BD-461F-91A8-FA7B94BEA848}">
            <xm:f>'\Users\barbara.waldow\Desktop\[211129_Berechnungsformular_Ausgaben_Erstellung.xlsx]menu'!#REF!=FALSE</xm:f>
            <x14:dxf>
              <font>
                <color theme="0"/>
              </font>
              <fill>
                <patternFill>
                  <fgColor theme="0"/>
                  <bgColor theme="0"/>
                </patternFill>
              </fill>
              <border>
                <left/>
                <right/>
                <top/>
                <bottom/>
                <vertical/>
                <horizontal/>
              </border>
            </x14:dxf>
          </x14:cfRule>
          <xm:sqref>I5</xm:sqref>
        </x14:conditionalFormatting>
        <x14:conditionalFormatting xmlns:xm="http://schemas.microsoft.com/office/excel/2006/main">
          <x14:cfRule type="expression" priority="130" id="{C8E6E4F5-29FF-4703-AA56-F65242B176B5}">
            <xm:f>'\Users\barbara.waldow\Desktop\[211129_Berechnungsformular_Ausgaben_Erstellung.xlsx]menu'!#REF!=FALSE</xm:f>
            <x14:dxf>
              <font>
                <color theme="0"/>
              </font>
              <fill>
                <patternFill>
                  <fgColor theme="0"/>
                  <bgColor theme="0"/>
                </patternFill>
              </fill>
              <border>
                <left/>
                <right/>
                <top/>
                <bottom/>
                <vertical/>
                <horizontal/>
              </border>
            </x14:dxf>
          </x14:cfRule>
          <xm:sqref>J9</xm:sqref>
        </x14:conditionalFormatting>
        <x14:conditionalFormatting xmlns:xm="http://schemas.microsoft.com/office/excel/2006/main">
          <x14:cfRule type="expression" priority="121" id="{0F5C68E0-078E-4611-88CC-15452E7B1AD7}">
            <xm:f>'\Users\barbara.waldow\Desktop\[211129_Berechnungsformular_Ausgaben_Erstellung.xlsx]menu'!#REF!=FALSE</xm:f>
            <x14:dxf>
              <font>
                <color theme="0"/>
              </font>
              <fill>
                <patternFill>
                  <fgColor theme="0"/>
                  <bgColor theme="0"/>
                </patternFill>
              </fill>
              <border>
                <left/>
                <right/>
                <top/>
                <bottom/>
                <vertical/>
                <horizontal/>
              </border>
            </x14:dxf>
          </x14:cfRule>
          <xm:sqref>I17:I18 I23:I24</xm:sqref>
        </x14:conditionalFormatting>
        <x14:conditionalFormatting xmlns:xm="http://schemas.microsoft.com/office/excel/2006/main">
          <x14:cfRule type="expression" priority="120" id="{93FDFB87-57F4-48D1-9B9E-A0345C976CFF}">
            <xm:f>'\Users\barbara.waldow\Desktop\[211129_Berechnungsformular_Ausgaben_Erstellung.xlsx]menu'!#REF!=FALSE</xm:f>
            <x14:dxf>
              <font>
                <color theme="0"/>
              </font>
              <fill>
                <patternFill>
                  <fgColor theme="0"/>
                  <bgColor theme="0"/>
                </patternFill>
              </fill>
              <border>
                <left/>
                <right/>
                <top/>
                <bottom/>
                <vertical/>
                <horizontal/>
              </border>
            </x14:dxf>
          </x14:cfRule>
          <xm:sqref>I14 I20 I26</xm:sqref>
        </x14:conditionalFormatting>
        <x14:conditionalFormatting xmlns:xm="http://schemas.microsoft.com/office/excel/2006/main">
          <x14:cfRule type="expression" priority="119" id="{0B22C50B-E449-4386-8C2D-D61ADAEF7879}">
            <xm:f>'\Users\barbara.waldow\Desktop\[211129_Berechnungsformular_Ausgaben_Erstellung.xlsx]menu'!#REF!=FALSE</xm:f>
            <x14:dxf>
              <font>
                <color theme="0"/>
              </font>
              <fill>
                <patternFill>
                  <fgColor theme="0"/>
                  <bgColor theme="0"/>
                </patternFill>
              </fill>
              <border>
                <left/>
                <right/>
                <top/>
                <bottom/>
                <vertical/>
                <horizontal/>
              </border>
            </x14:dxf>
          </x14:cfRule>
          <xm:sqref>I16 I22</xm:sqref>
        </x14:conditionalFormatting>
        <x14:conditionalFormatting xmlns:xm="http://schemas.microsoft.com/office/excel/2006/main">
          <x14:cfRule type="expression" priority="87" id="{CDCD3873-184D-4134-92BE-D5E73670E6E3}">
            <xm:f>'\Users\barbara.waldow\Desktop\[211129_Berechnungsformular_Ausgaben_Erstellung.xlsx]menu'!#REF!=FALSE</xm:f>
            <x14:dxf>
              <font>
                <color theme="0"/>
              </font>
              <fill>
                <patternFill>
                  <fgColor theme="0"/>
                  <bgColor theme="0"/>
                </patternFill>
              </fill>
              <border>
                <left/>
                <right/>
                <top/>
                <bottom/>
                <vertical/>
                <horizontal/>
              </border>
            </x14:dxf>
          </x14:cfRule>
          <xm:sqref>M16 M22</xm:sqref>
        </x14:conditionalFormatting>
        <x14:conditionalFormatting xmlns:xm="http://schemas.microsoft.com/office/excel/2006/main">
          <x14:cfRule type="expression" priority="118" id="{C52A784C-94EE-4CA8-A8A0-491B66944FA9}">
            <xm:f>'\Users\barbara.waldow\Desktop\[211129_Berechnungsformular_Ausgaben_Erstellung.xlsx]menu'!#REF!=FALSE</xm:f>
            <x14:dxf>
              <font>
                <color theme="0"/>
              </font>
              <fill>
                <patternFill>
                  <fgColor theme="0"/>
                  <bgColor theme="0"/>
                </patternFill>
              </fill>
              <border>
                <left/>
                <right/>
                <top/>
                <bottom/>
                <vertical/>
                <horizontal/>
              </border>
            </x14:dxf>
          </x14:cfRule>
          <xm:sqref>M5</xm:sqref>
        </x14:conditionalFormatting>
        <x14:conditionalFormatting xmlns:xm="http://schemas.microsoft.com/office/excel/2006/main">
          <x14:cfRule type="expression" priority="117" id="{D67B9D7D-4876-4055-8CB3-FC00D03518D9}">
            <xm:f>'\Users\barbara.waldow\Desktop\[211129_Berechnungsformular_Ausgaben_Erstellung.xlsx]menu'!#REF!=FALSE</xm:f>
            <x14:dxf>
              <font>
                <color theme="0"/>
              </font>
              <fill>
                <patternFill>
                  <fgColor theme="0"/>
                  <bgColor theme="0"/>
                </patternFill>
              </fill>
              <border>
                <left/>
                <right/>
                <top/>
                <bottom/>
                <vertical/>
                <horizontal/>
              </border>
            </x14:dxf>
          </x14:cfRule>
          <xm:sqref>M6</xm:sqref>
        </x14:conditionalFormatting>
        <x14:conditionalFormatting xmlns:xm="http://schemas.microsoft.com/office/excel/2006/main">
          <x14:cfRule type="expression" priority="111" id="{4E03595B-B472-4A52-B0B3-D195DDB0C544}">
            <xm:f>'\Users\barbara.waldow\Desktop\[211129_Berechnungsformular_Ausgaben_Erstellung.xlsx]menu'!#REF!=FALSE</xm:f>
            <x14:dxf>
              <font>
                <color theme="0"/>
              </font>
              <fill>
                <patternFill>
                  <fgColor theme="0"/>
                  <bgColor theme="0"/>
                </patternFill>
              </fill>
              <border>
                <left/>
                <right/>
                <top/>
                <bottom/>
                <vertical/>
                <horizontal/>
              </border>
            </x14:dxf>
          </x14:cfRule>
          <xm:sqref>M7:M8</xm:sqref>
        </x14:conditionalFormatting>
        <x14:conditionalFormatting xmlns:xm="http://schemas.microsoft.com/office/excel/2006/main">
          <x14:cfRule type="expression" priority="101" id="{5FAECD6B-B041-41F1-9CB0-D1F365183BF7}">
            <xm:f>'\Users\barbara.waldow\Desktop\[211129_Berechnungsformular_Ausgaben_Erstellung.xlsx]menu'!#REF!=FALSE</xm:f>
            <x14:dxf>
              <font>
                <color theme="0"/>
              </font>
              <fill>
                <patternFill>
                  <fgColor theme="0"/>
                  <bgColor theme="0"/>
                </patternFill>
              </fill>
              <border>
                <left/>
                <right/>
                <top/>
                <bottom/>
                <vertical/>
                <horizontal/>
              </border>
            </x14:dxf>
          </x14:cfRule>
          <xm:sqref>M9:M27</xm:sqref>
        </x14:conditionalFormatting>
        <x14:conditionalFormatting xmlns:xm="http://schemas.microsoft.com/office/excel/2006/main">
          <x14:cfRule type="expression" priority="99" id="{DFDBD384-11E9-434D-B930-F5FC47A240F5}">
            <xm:f>'\Users\barbara.waldow\Desktop\[211129_Berechnungsformular_Ausgaben_Erstellung.xlsx]menu'!#REF!=FALSE</xm:f>
            <x14:dxf>
              <font>
                <color theme="0"/>
              </font>
              <fill>
                <patternFill>
                  <fgColor theme="0"/>
                  <bgColor theme="0"/>
                </patternFill>
              </fill>
              <border>
                <left/>
                <right/>
                <top/>
                <bottom/>
                <vertical/>
                <horizontal/>
              </border>
            </x14:dxf>
          </x14:cfRule>
          <xm:sqref>M11:M12</xm:sqref>
        </x14:conditionalFormatting>
        <x14:conditionalFormatting xmlns:xm="http://schemas.microsoft.com/office/excel/2006/main">
          <x14:cfRule type="expression" priority="98" id="{8B80631D-FDEF-4E4D-B587-ADA70A5C5BDC}">
            <xm:f>'\Users\barbara.waldow\Desktop\[211129_Berechnungsformular_Ausgaben_Erstellung.xlsx]menu'!#REF!=FALSE</xm:f>
            <x14:dxf>
              <font>
                <color theme="0"/>
              </font>
              <fill>
                <patternFill>
                  <fgColor theme="0"/>
                  <bgColor theme="0"/>
                </patternFill>
              </fill>
              <border>
                <left/>
                <right/>
                <top/>
                <bottom/>
                <vertical/>
                <horizontal/>
              </border>
            </x14:dxf>
          </x14:cfRule>
          <xm:sqref>M10</xm:sqref>
        </x14:conditionalFormatting>
        <x14:conditionalFormatting xmlns:xm="http://schemas.microsoft.com/office/excel/2006/main">
          <x14:cfRule type="expression" priority="89" id="{BF24F667-CE09-47D7-B18A-435BECCC0126}">
            <xm:f>'\Users\barbara.waldow\Desktop\[211129_Berechnungsformular_Ausgaben_Erstellung.xlsx]menu'!#REF!=FALSE</xm:f>
            <x14:dxf>
              <font>
                <color theme="0"/>
              </font>
              <fill>
                <patternFill>
                  <fgColor theme="0"/>
                  <bgColor theme="0"/>
                </patternFill>
              </fill>
              <border>
                <left/>
                <right/>
                <top/>
                <bottom/>
                <vertical/>
                <horizontal/>
              </border>
            </x14:dxf>
          </x14:cfRule>
          <xm:sqref>M17:M18 M23:M24</xm:sqref>
        </x14:conditionalFormatting>
        <x14:conditionalFormatting xmlns:xm="http://schemas.microsoft.com/office/excel/2006/main">
          <x14:cfRule type="expression" priority="88" id="{3F3DFBF4-1795-4C00-90D2-CA3C50BFDFD9}">
            <xm:f>'\Users\barbara.waldow\Desktop\[211129_Berechnungsformular_Ausgaben_Erstellung.xlsx]menu'!#REF!=FALSE</xm:f>
            <x14:dxf>
              <font>
                <color theme="0"/>
              </font>
              <fill>
                <patternFill>
                  <fgColor theme="0"/>
                  <bgColor theme="0"/>
                </patternFill>
              </fill>
              <border>
                <left/>
                <right/>
                <top/>
                <bottom/>
                <vertical/>
                <horizontal/>
              </border>
            </x14:dxf>
          </x14:cfRule>
          <xm:sqref>M14 M20 M26</xm:sqref>
        </x14:conditionalFormatting>
        <x14:conditionalFormatting xmlns:xm="http://schemas.microsoft.com/office/excel/2006/main">
          <x14:cfRule type="expression" priority="86" id="{38864CF9-240F-4820-98A0-0A862D6BAA53}">
            <xm:f>'\Users\barbara.waldow\Desktop\[211129_Berechnungsformular_Ausgaben_Erstellung.xlsx]menu'!#REF!=FALSE</xm:f>
            <x14:dxf>
              <font>
                <color theme="0"/>
              </font>
              <fill>
                <patternFill>
                  <fgColor theme="0"/>
                  <bgColor theme="0"/>
                </patternFill>
              </fill>
              <border>
                <left/>
                <right/>
                <top/>
                <bottom/>
                <vertical/>
                <horizontal/>
              </border>
            </x14:dxf>
          </x14:cfRule>
          <xm:sqref>A4</xm:sqref>
        </x14:conditionalFormatting>
        <x14:conditionalFormatting xmlns:xm="http://schemas.microsoft.com/office/excel/2006/main">
          <x14:cfRule type="expression" priority="85" id="{35F5A705-B041-4E81-A06D-1E4FF3799F6C}">
            <xm:f>'\Users\barbara.waldow\Desktop\[211129_Berechnungsformular_Ausgaben_Erstellung.xlsx]menu'!#REF!=FALSE</xm:f>
            <x14:dxf>
              <font>
                <color theme="0"/>
              </font>
              <fill>
                <patternFill>
                  <fgColor theme="0"/>
                  <bgColor theme="0"/>
                </patternFill>
              </fill>
              <border>
                <left/>
                <right/>
                <top/>
                <bottom/>
                <vertical/>
                <horizontal/>
              </border>
            </x14:dxf>
          </x14:cfRule>
          <xm:sqref>A4</xm:sqref>
        </x14:conditionalFormatting>
        <x14:conditionalFormatting xmlns:xm="http://schemas.microsoft.com/office/excel/2006/main">
          <x14:cfRule type="expression" priority="79" id="{E96BAAE6-75AA-4A47-A6CF-B786DEA9DC88}">
            <xm:f>'\Users\barbara.waldow\Desktop\[211129_Berechnungsformular_Ausgaben_Erstellung.xlsx]menu'!#REF!=FALSE</xm:f>
            <x14:dxf>
              <font>
                <color theme="0"/>
              </font>
              <fill>
                <patternFill>
                  <fgColor theme="0"/>
                  <bgColor theme="0"/>
                </patternFill>
              </fill>
              <border>
                <left/>
                <right/>
                <top/>
                <bottom/>
                <vertical/>
                <horizontal/>
              </border>
            </x14:dxf>
          </x14:cfRule>
          <xm:sqref>A7</xm:sqref>
        </x14:conditionalFormatting>
        <x14:conditionalFormatting xmlns:xm="http://schemas.microsoft.com/office/excel/2006/main">
          <x14:cfRule type="expression" priority="72" id="{1FA33920-D30D-4BFA-8ADA-DD5FFC09B4BC}">
            <xm:f>'\Users\barbara.waldow\Desktop\[211129_Berechnungsformular_Ausgaben_Erstellung.xlsx]menu'!#REF!=FALSE</xm:f>
            <x14:dxf>
              <font>
                <color theme="0"/>
              </font>
              <fill>
                <patternFill>
                  <fgColor theme="0"/>
                  <bgColor theme="0"/>
                </patternFill>
              </fill>
              <border>
                <left/>
                <right/>
                <top/>
                <bottom/>
                <vertical/>
                <horizontal/>
              </border>
            </x14:dxf>
          </x14:cfRule>
          <xm:sqref>B8</xm:sqref>
        </x14:conditionalFormatting>
        <x14:conditionalFormatting xmlns:xm="http://schemas.microsoft.com/office/excel/2006/main">
          <x14:cfRule type="expression" priority="65" id="{DDC7560A-2CBF-41FC-9469-CE9CE2876088}">
            <xm:f>'\Users\barbara.waldow\Desktop\[211129_Berechnungsformular_Ausgaben_Erstellung.xlsx]menu'!#REF!=FALSE</xm:f>
            <x14:dxf>
              <font>
                <color theme="0"/>
              </font>
              <fill>
                <patternFill>
                  <fgColor theme="0"/>
                  <bgColor theme="0"/>
                </patternFill>
              </fill>
              <border>
                <left/>
                <right/>
                <top/>
                <bottom/>
                <vertical/>
                <horizontal/>
              </border>
            </x14:dxf>
          </x14:cfRule>
          <xm:sqref>A8</xm:sqref>
        </x14:conditionalFormatting>
        <x14:conditionalFormatting xmlns:xm="http://schemas.microsoft.com/office/excel/2006/main">
          <x14:cfRule type="expression" priority="58" id="{46FB2A59-B873-4BF9-B9D2-A326843A4588}">
            <xm:f>'\Users\barbara.waldow\Desktop\[211129_Berechnungsformular_Ausgaben_Erstellung.xlsx]menu'!#REF!=FALSE</xm:f>
            <x14:dxf>
              <font>
                <color theme="0"/>
              </font>
              <fill>
                <patternFill>
                  <fgColor theme="0"/>
                  <bgColor theme="0"/>
                </patternFill>
              </fill>
              <border>
                <left/>
                <right/>
                <top/>
                <bottom/>
                <vertical/>
                <horizontal/>
              </border>
            </x14:dxf>
          </x14:cfRule>
          <xm:sqref>B7</xm:sqref>
        </x14:conditionalFormatting>
        <x14:conditionalFormatting xmlns:xm="http://schemas.microsoft.com/office/excel/2006/main">
          <x14:cfRule type="expression" priority="51" id="{6E767D45-AE23-46DA-9567-A7469BC00119}">
            <xm:f>'\Users\barbara.waldow\Desktop\[211129_Berechnungsformular_Ausgaben_Erstellung.xlsx]menu'!#REF!=FALSE</xm:f>
            <x14:dxf>
              <font>
                <color theme="0"/>
              </font>
              <fill>
                <patternFill>
                  <fgColor theme="0"/>
                  <bgColor theme="0"/>
                </patternFill>
              </fill>
              <border>
                <left/>
                <right/>
                <top/>
                <bottom/>
                <vertical/>
                <horizontal/>
              </border>
            </x14:dxf>
          </x14:cfRule>
          <xm:sqref>B9</xm:sqref>
        </x14:conditionalFormatting>
        <x14:conditionalFormatting xmlns:xm="http://schemas.microsoft.com/office/excel/2006/main">
          <x14:cfRule type="expression" priority="49" id="{A5497F3B-A16A-4B55-A296-087A7CD0FA74}">
            <xm:f>'\Users\barbara.waldow\Desktop\[211129_Berechnungsformular_Ausgaben_Erstellung.xlsx]menu'!#REF!=FALSE</xm:f>
            <x14:dxf>
              <font>
                <color theme="0"/>
              </font>
              <fill>
                <patternFill>
                  <fgColor theme="0"/>
                  <bgColor theme="0"/>
                </patternFill>
              </fill>
              <border>
                <left/>
                <right/>
                <top/>
                <bottom/>
                <vertical/>
                <horizontal/>
              </border>
            </x14:dxf>
          </x14:cfRule>
          <xm:sqref>B10</xm:sqref>
        </x14:conditionalFormatting>
        <x14:conditionalFormatting xmlns:xm="http://schemas.microsoft.com/office/excel/2006/main">
          <x14:cfRule type="expression" priority="42" id="{84F3088B-EBDA-487F-AFFA-01B29AE8E4E3}">
            <xm:f>'\Users\barbara.waldow\Desktop\[211129_Berechnungsformular_Ausgaben_Erstellung.xlsx]menu'!#REF!=FALSE</xm:f>
            <x14:dxf>
              <font>
                <color theme="0"/>
              </font>
              <fill>
                <patternFill>
                  <fgColor theme="0"/>
                  <bgColor theme="0"/>
                </patternFill>
              </fill>
              <border>
                <left/>
                <right/>
                <top/>
                <bottom/>
                <vertical/>
                <horizontal/>
              </border>
            </x14:dxf>
          </x14:cfRule>
          <xm:sqref>B11</xm:sqref>
        </x14:conditionalFormatting>
        <x14:conditionalFormatting xmlns:xm="http://schemas.microsoft.com/office/excel/2006/main">
          <x14:cfRule type="expression" priority="35" id="{AACFB47B-5EE8-4768-BB9F-0AEC4E135650}">
            <xm:f>'\Users\barbara.waldow\Desktop\[211129_Berechnungsformular_Ausgaben_Erstellung.xlsx]menu'!#REF!=FALSE</xm:f>
            <x14:dxf>
              <font>
                <color theme="0"/>
              </font>
              <fill>
                <patternFill>
                  <fgColor theme="0"/>
                  <bgColor theme="0"/>
                </patternFill>
              </fill>
              <border>
                <left/>
                <right/>
                <top/>
                <bottom/>
                <vertical/>
                <horizontal/>
              </border>
            </x14:dxf>
          </x14:cfRule>
          <xm:sqref>A9</xm:sqref>
        </x14:conditionalFormatting>
        <x14:conditionalFormatting xmlns:xm="http://schemas.microsoft.com/office/excel/2006/main">
          <x14:cfRule type="expression" priority="28" id="{B62E069D-8852-4577-AAF0-75713473A63C}">
            <xm:f>'\Users\barbara.waldow\Desktop\[211129_Berechnungsformular_Ausgaben_Erstellung.xlsx]menu'!#REF!=FALSE</xm:f>
            <x14:dxf>
              <font>
                <color theme="0"/>
              </font>
              <fill>
                <patternFill>
                  <fgColor theme="0"/>
                  <bgColor theme="0"/>
                </patternFill>
              </fill>
              <border>
                <left/>
                <right/>
                <top/>
                <bottom/>
                <vertical/>
                <horizontal/>
              </border>
            </x14:dxf>
          </x14:cfRule>
          <xm:sqref>B12</xm:sqref>
        </x14:conditionalFormatting>
        <x14:conditionalFormatting xmlns:xm="http://schemas.microsoft.com/office/excel/2006/main">
          <x14:cfRule type="expression" priority="16" id="{0B06F49A-23E0-427F-82CB-A4827486D899}">
            <xm:f>'\Users\barbara.waldow\Desktop\[211129_Berechnungsformular_Ausgaben_Erstellung.xlsx]menu'!#REF!=FALSE</xm:f>
            <x14:dxf>
              <font>
                <color theme="0"/>
              </font>
              <fill>
                <patternFill>
                  <fgColor theme="0"/>
                  <bgColor theme="0"/>
                </patternFill>
              </fill>
              <border>
                <left/>
                <right/>
                <top/>
                <bottom/>
                <vertical/>
                <horizontal/>
              </border>
            </x14:dxf>
          </x14:cfRule>
          <xm:sqref>A10</xm:sqref>
        </x14:conditionalFormatting>
        <x14:conditionalFormatting xmlns:xm="http://schemas.microsoft.com/office/excel/2006/main">
          <x14:cfRule type="expression" priority="9" id="{16003A39-9BC4-4DFB-8DF5-B948C3AD2AF6}">
            <xm:f>'\Users\barbara.waldow\Desktop\[211129_Berechnungsformular_Ausgaben_Erstellung.xlsx]menu'!#REF!=FALSE</xm:f>
            <x14:dxf>
              <font>
                <color theme="0"/>
              </font>
              <fill>
                <patternFill>
                  <fgColor theme="0"/>
                  <bgColor theme="0"/>
                </patternFill>
              </fill>
              <border>
                <left/>
                <right/>
                <top/>
                <bottom/>
                <vertical/>
                <horizontal/>
              </border>
            </x14:dxf>
          </x14:cfRule>
          <xm:sqref>P7</xm:sqref>
        </x14:conditionalFormatting>
        <x14:conditionalFormatting xmlns:xm="http://schemas.microsoft.com/office/excel/2006/main">
          <x14:cfRule type="expression" priority="2" id="{9578C874-868D-43A5-986D-DE6236FC3608}">
            <xm:f>'\Users\barbara.waldow\Desktop\[211129_Berechnungsformular_Ausgaben_Erstellung.xlsx]menu'!#REF!=FALSE</xm:f>
            <x14:dxf>
              <font>
                <color theme="0"/>
              </font>
              <fill>
                <patternFill>
                  <fgColor theme="0"/>
                  <bgColor theme="0"/>
                </patternFill>
              </fill>
              <border>
                <left/>
                <right/>
                <top/>
                <bottom/>
                <vertical/>
                <horizontal/>
              </border>
            </x14:dxf>
          </x14:cfRule>
          <xm:sqref>P8:P15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C81"/>
  <sheetViews>
    <sheetView showGridLines="0" showRowColHeaders="0" workbookViewId="0">
      <selection activeCell="H11" sqref="H11"/>
    </sheetView>
  </sheetViews>
  <sheetFormatPr baseColWidth="10" defaultColWidth="11.42578125" defaultRowHeight="12" x14ac:dyDescent="0.2"/>
  <cols>
    <col min="1" max="2" width="2.28515625" style="1" customWidth="1"/>
    <col min="3" max="3" width="5.7109375" style="1" customWidth="1"/>
    <col min="4" max="4" width="5.140625" style="1" customWidth="1"/>
    <col min="5" max="5" width="11" style="1" customWidth="1"/>
    <col min="6" max="6" width="13.42578125" style="1" customWidth="1"/>
    <col min="7" max="7" width="14" style="1" customWidth="1"/>
    <col min="8" max="8" width="13" style="1" customWidth="1"/>
    <col min="9" max="9" width="13.140625" style="1" customWidth="1"/>
    <col min="10" max="10" width="5.5703125" style="1" customWidth="1"/>
    <col min="11" max="11" width="4.7109375" style="1" customWidth="1"/>
    <col min="12" max="12" width="4.28515625" style="1" customWidth="1"/>
    <col min="13" max="13" width="6.5703125" style="1" customWidth="1"/>
    <col min="14" max="14" width="10.85546875" style="1" customWidth="1"/>
    <col min="15" max="15" width="17.7109375" style="1" customWidth="1"/>
    <col min="16" max="16" width="3.28515625" style="1" customWidth="1"/>
    <col min="17" max="17" width="2.140625" style="1" customWidth="1"/>
    <col min="18" max="18" width="15.85546875" style="1" bestFit="1" customWidth="1"/>
    <col min="19" max="16384" width="11.42578125" style="1"/>
  </cols>
  <sheetData>
    <row r="1" spans="1:29" x14ac:dyDescent="0.2">
      <c r="A1" s="444" t="s">
        <v>203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row>
    <row r="2" spans="1:29" x14ac:dyDescent="0.2">
      <c r="A2" s="444"/>
      <c r="B2" s="72"/>
      <c r="C2" s="72"/>
      <c r="D2" s="72"/>
      <c r="E2" s="72"/>
      <c r="F2" s="72"/>
      <c r="G2" s="72"/>
      <c r="H2" s="72"/>
      <c r="I2" s="72"/>
      <c r="J2" s="72"/>
      <c r="K2" s="72"/>
      <c r="L2" s="72"/>
      <c r="M2" s="72"/>
      <c r="N2" s="72"/>
      <c r="O2" s="72"/>
      <c r="P2" s="72"/>
      <c r="Q2" s="72"/>
      <c r="R2" s="444"/>
      <c r="S2" s="444"/>
      <c r="T2" s="444"/>
      <c r="U2" s="444"/>
      <c r="V2" s="444"/>
      <c r="W2" s="444"/>
      <c r="X2" s="444"/>
      <c r="Y2" s="444"/>
      <c r="Z2" s="444"/>
      <c r="AA2" s="444"/>
      <c r="AB2" s="444"/>
      <c r="AC2" s="444"/>
    </row>
    <row r="3" spans="1:29" ht="17.25" customHeight="1" x14ac:dyDescent="0.2">
      <c r="A3" s="444"/>
      <c r="B3" s="72"/>
      <c r="C3" s="971" t="s">
        <v>84</v>
      </c>
      <c r="D3" s="971"/>
      <c r="E3" s="971"/>
      <c r="F3" s="971"/>
      <c r="G3" s="971"/>
      <c r="H3" s="625"/>
      <c r="I3" s="625"/>
      <c r="J3" s="72"/>
      <c r="K3" s="73"/>
      <c r="L3" s="74" t="s">
        <v>59</v>
      </c>
      <c r="M3" s="72"/>
      <c r="N3" s="72"/>
      <c r="O3" s="72"/>
      <c r="P3" s="72"/>
      <c r="Q3" s="72"/>
      <c r="R3" s="444"/>
      <c r="S3" s="444"/>
      <c r="T3" s="444"/>
      <c r="U3" s="444"/>
      <c r="V3" s="444"/>
      <c r="W3" s="444"/>
      <c r="X3" s="444"/>
      <c r="Y3" s="444"/>
      <c r="Z3" s="444"/>
      <c r="AA3" s="444"/>
      <c r="AB3" s="444"/>
      <c r="AC3" s="444"/>
    </row>
    <row r="4" spans="1:29" ht="17.25" customHeight="1" x14ac:dyDescent="0.2">
      <c r="A4" s="444"/>
      <c r="B4" s="72"/>
      <c r="C4" s="971"/>
      <c r="D4" s="971"/>
      <c r="E4" s="971"/>
      <c r="F4" s="971"/>
      <c r="G4" s="971"/>
      <c r="H4" s="625"/>
      <c r="I4" s="625"/>
      <c r="J4" s="72"/>
      <c r="K4" s="150"/>
      <c r="L4" s="75" t="s">
        <v>58</v>
      </c>
      <c r="M4" s="72"/>
      <c r="N4" s="72"/>
      <c r="O4" s="72"/>
      <c r="P4" s="72"/>
      <c r="Q4" s="72"/>
      <c r="R4" s="444"/>
      <c r="S4" s="444"/>
      <c r="T4" s="444"/>
      <c r="U4" s="444"/>
      <c r="V4" s="444"/>
      <c r="W4" s="444"/>
      <c r="X4" s="444"/>
      <c r="Y4" s="444"/>
      <c r="Z4" s="444"/>
      <c r="AA4" s="444"/>
      <c r="AB4" s="444"/>
      <c r="AC4" s="444"/>
    </row>
    <row r="5" spans="1:29" ht="17.25" customHeight="1" x14ac:dyDescent="0.2">
      <c r="A5" s="444"/>
      <c r="B5" s="72"/>
      <c r="C5" s="72"/>
      <c r="D5" s="72"/>
      <c r="E5" s="72"/>
      <c r="F5" s="72"/>
      <c r="G5" s="72"/>
      <c r="H5" s="72"/>
      <c r="I5" s="72"/>
      <c r="J5" s="72"/>
      <c r="K5" s="76"/>
      <c r="L5" s="75" t="s">
        <v>57</v>
      </c>
      <c r="M5" s="72"/>
      <c r="N5" s="72"/>
      <c r="O5" s="72"/>
      <c r="P5" s="72"/>
      <c r="Q5" s="72"/>
      <c r="R5" s="444"/>
      <c r="S5" s="444"/>
      <c r="T5" s="444"/>
      <c r="U5" s="444"/>
      <c r="V5" s="444"/>
      <c r="W5" s="444"/>
      <c r="X5" s="444"/>
      <c r="Y5" s="444"/>
      <c r="Z5" s="444"/>
      <c r="AA5" s="444"/>
      <c r="AB5" s="444"/>
      <c r="AC5" s="444"/>
    </row>
    <row r="6" spans="1:29" ht="17.25" customHeight="1" x14ac:dyDescent="0.2">
      <c r="A6" s="444"/>
      <c r="B6" s="72"/>
      <c r="C6" s="154" t="s">
        <v>622</v>
      </c>
      <c r="D6" s="72"/>
      <c r="E6" s="72"/>
      <c r="F6" s="72"/>
      <c r="G6" s="156">
        <f>SUM(H11,O16)</f>
        <v>0</v>
      </c>
      <c r="H6" s="654">
        <f>IF(G6&gt;5000,1,0)</f>
        <v>0</v>
      </c>
      <c r="I6" s="72"/>
      <c r="J6" s="72"/>
      <c r="K6" s="77"/>
      <c r="L6" s="75" t="s">
        <v>45</v>
      </c>
      <c r="M6" s="72"/>
      <c r="N6" s="72"/>
      <c r="O6" s="72"/>
      <c r="P6" s="72"/>
      <c r="Q6" s="72"/>
      <c r="R6" s="444"/>
      <c r="S6" s="444"/>
      <c r="T6" s="444"/>
      <c r="U6" s="444"/>
      <c r="V6" s="444"/>
      <c r="W6" s="444"/>
      <c r="X6" s="444"/>
      <c r="Y6" s="444"/>
      <c r="Z6" s="444"/>
      <c r="AA6" s="444"/>
      <c r="AB6" s="444"/>
      <c r="AC6" s="444"/>
    </row>
    <row r="7" spans="1:29" ht="17.25" customHeight="1" x14ac:dyDescent="0.2">
      <c r="A7" s="444"/>
      <c r="B7" s="72"/>
      <c r="C7" s="631" t="str">
        <f>IF(G6&gt;5000,"Achtung: Zuwendungsfähig sind Ausgaben für Diensteisen im Umfang von maximal 5.000 €","")</f>
        <v/>
      </c>
      <c r="D7" s="72"/>
      <c r="E7" s="72"/>
      <c r="F7" s="72"/>
      <c r="G7" s="72"/>
      <c r="H7" s="72"/>
      <c r="I7" s="72"/>
      <c r="J7" s="72"/>
      <c r="K7" s="78"/>
      <c r="L7" s="75" t="s">
        <v>46</v>
      </c>
      <c r="M7" s="72"/>
      <c r="N7" s="72"/>
      <c r="O7" s="72"/>
      <c r="P7" s="72"/>
      <c r="Q7" s="72"/>
      <c r="R7" s="444"/>
      <c r="S7" s="444"/>
      <c r="T7" s="444"/>
      <c r="U7" s="444"/>
      <c r="V7" s="444"/>
      <c r="W7" s="444"/>
      <c r="X7" s="444"/>
      <c r="Y7" s="444"/>
      <c r="Z7" s="444"/>
      <c r="AA7" s="444"/>
      <c r="AB7" s="444"/>
      <c r="AC7" s="444"/>
    </row>
    <row r="8" spans="1:29" ht="6" customHeight="1" x14ac:dyDescent="0.2">
      <c r="A8" s="444"/>
      <c r="B8" s="72"/>
      <c r="C8" s="631"/>
      <c r="D8" s="72"/>
      <c r="E8" s="72"/>
      <c r="F8" s="72"/>
      <c r="G8" s="72"/>
      <c r="H8" s="72"/>
      <c r="I8" s="72"/>
      <c r="J8" s="72"/>
      <c r="K8" s="157"/>
      <c r="L8" s="75"/>
      <c r="M8" s="72"/>
      <c r="N8" s="72"/>
      <c r="O8" s="72"/>
      <c r="P8" s="72"/>
      <c r="Q8" s="72"/>
      <c r="R8" s="444"/>
      <c r="S8" s="444"/>
      <c r="T8" s="444"/>
      <c r="U8" s="444"/>
      <c r="V8" s="444"/>
      <c r="W8" s="444"/>
      <c r="X8" s="444"/>
      <c r="Y8" s="444"/>
      <c r="Z8" s="444"/>
      <c r="AA8" s="444"/>
      <c r="AB8" s="444"/>
      <c r="AC8" s="444"/>
    </row>
    <row r="9" spans="1:29" ht="113.25" customHeight="1" x14ac:dyDescent="0.2">
      <c r="A9" s="444"/>
      <c r="B9" s="72"/>
      <c r="C9" s="1219" t="s">
        <v>648</v>
      </c>
      <c r="D9" s="1220"/>
      <c r="E9" s="1220"/>
      <c r="F9" s="1220"/>
      <c r="G9" s="1220"/>
      <c r="H9" s="1220"/>
      <c r="I9" s="1220"/>
      <c r="J9" s="1220"/>
      <c r="K9" s="1220"/>
      <c r="L9" s="1220"/>
      <c r="M9" s="1220"/>
      <c r="N9" s="1220"/>
      <c r="O9" s="1221"/>
      <c r="P9" s="72"/>
      <c r="Q9" s="72"/>
      <c r="R9" s="444"/>
      <c r="S9" s="444"/>
      <c r="T9" s="444"/>
      <c r="U9" s="444"/>
      <c r="V9" s="444"/>
      <c r="W9" s="444"/>
      <c r="X9" s="444"/>
      <c r="Y9" s="444"/>
      <c r="Z9" s="444"/>
      <c r="AA9" s="444"/>
      <c r="AB9" s="444"/>
      <c r="AC9" s="444"/>
    </row>
    <row r="10" spans="1:29" ht="6" customHeight="1" thickBot="1" x14ac:dyDescent="0.25">
      <c r="A10" s="444"/>
      <c r="B10" s="72"/>
      <c r="C10" s="631"/>
      <c r="D10" s="72"/>
      <c r="E10" s="72"/>
      <c r="F10" s="72"/>
      <c r="G10" s="72"/>
      <c r="H10" s="72"/>
      <c r="I10" s="72"/>
      <c r="J10" s="72"/>
      <c r="K10" s="157"/>
      <c r="L10" s="75"/>
      <c r="M10" s="72"/>
      <c r="N10" s="72"/>
      <c r="O10" s="72"/>
      <c r="P10" s="72"/>
      <c r="Q10" s="72"/>
      <c r="R10" s="444"/>
      <c r="S10" s="444"/>
      <c r="T10" s="444"/>
      <c r="U10" s="444"/>
      <c r="V10" s="444"/>
      <c r="W10" s="444"/>
      <c r="X10" s="444"/>
      <c r="Y10" s="444"/>
      <c r="Z10" s="444"/>
      <c r="AA10" s="444"/>
      <c r="AB10" s="444"/>
      <c r="AC10" s="444"/>
    </row>
    <row r="11" spans="1:29" s="72" customFormat="1" ht="43.5" customHeight="1" thickBot="1" x14ac:dyDescent="0.25">
      <c r="A11" s="466"/>
      <c r="B11" s="81"/>
      <c r="C11" s="988" t="s">
        <v>817</v>
      </c>
      <c r="D11" s="1126"/>
      <c r="E11" s="1126"/>
      <c r="F11" s="1127"/>
      <c r="G11" s="578" t="s">
        <v>818</v>
      </c>
      <c r="H11" s="661"/>
      <c r="J11" s="655"/>
      <c r="R11" s="466"/>
      <c r="S11" s="466"/>
      <c r="T11" s="466"/>
      <c r="U11" s="466"/>
      <c r="V11" s="466"/>
      <c r="W11" s="466"/>
      <c r="X11" s="466"/>
      <c r="Y11" s="466"/>
      <c r="Z11" s="466"/>
      <c r="AA11" s="466"/>
      <c r="AB11" s="466"/>
      <c r="AC11" s="466"/>
    </row>
    <row r="12" spans="1:29" ht="5.25" customHeight="1" thickBot="1" x14ac:dyDescent="0.25">
      <c r="A12" s="444"/>
      <c r="B12" s="72"/>
      <c r="C12" s="72"/>
      <c r="D12" s="72"/>
      <c r="E12" s="72"/>
      <c r="F12" s="72"/>
      <c r="G12" s="72"/>
      <c r="H12" s="72"/>
      <c r="I12" s="72"/>
      <c r="J12" s="72"/>
      <c r="K12" s="72"/>
      <c r="L12" s="72"/>
      <c r="M12" s="72"/>
      <c r="N12" s="72"/>
      <c r="O12" s="72"/>
      <c r="P12" s="72"/>
      <c r="Q12" s="72"/>
      <c r="R12" s="453"/>
      <c r="S12" s="444"/>
      <c r="T12" s="444"/>
      <c r="U12" s="444"/>
      <c r="V12" s="444"/>
      <c r="W12" s="444"/>
      <c r="X12" s="444"/>
      <c r="Y12" s="444"/>
      <c r="Z12" s="444"/>
      <c r="AA12" s="444"/>
      <c r="AB12" s="444"/>
      <c r="AC12" s="444"/>
    </row>
    <row r="13" spans="1:29" s="72" customFormat="1" ht="23.25" customHeight="1" thickBot="1" x14ac:dyDescent="0.25">
      <c r="A13" s="466"/>
      <c r="C13" s="158"/>
      <c r="D13" s="1124" t="s">
        <v>819</v>
      </c>
      <c r="E13" s="1124"/>
      <c r="F13" s="1124"/>
      <c r="G13" s="1124"/>
      <c r="H13" s="1124"/>
      <c r="I13" s="1124"/>
      <c r="J13" s="1124"/>
      <c r="K13" s="1124"/>
      <c r="L13" s="1124"/>
      <c r="M13" s="1124"/>
      <c r="N13" s="1124"/>
      <c r="O13" s="1125"/>
      <c r="P13" s="660">
        <f>IF(AND(H11&gt;0,menu!B56=FALSE),1,0)</f>
        <v>0</v>
      </c>
      <c r="R13" s="466"/>
      <c r="S13" s="466"/>
      <c r="T13" s="466"/>
      <c r="U13" s="466"/>
      <c r="V13" s="466"/>
      <c r="W13" s="466"/>
      <c r="X13" s="466"/>
      <c r="Y13" s="466"/>
      <c r="Z13" s="466"/>
      <c r="AA13" s="466"/>
      <c r="AB13" s="466"/>
      <c r="AC13" s="466"/>
    </row>
    <row r="14" spans="1:29" ht="5.25" customHeight="1" x14ac:dyDescent="0.2">
      <c r="A14" s="624"/>
      <c r="B14" s="72"/>
      <c r="C14" s="72"/>
      <c r="D14" s="72"/>
      <c r="E14" s="72"/>
      <c r="F14" s="72"/>
      <c r="G14" s="72"/>
      <c r="H14" s="72"/>
      <c r="I14" s="72"/>
      <c r="J14" s="72"/>
      <c r="K14" s="72"/>
      <c r="L14" s="72"/>
      <c r="M14" s="72"/>
      <c r="N14" s="72"/>
      <c r="O14" s="72"/>
      <c r="P14" s="72"/>
      <c r="Q14" s="72"/>
      <c r="R14" s="453"/>
      <c r="S14" s="624"/>
      <c r="T14" s="624"/>
      <c r="U14" s="624"/>
      <c r="V14" s="624"/>
      <c r="W14" s="624"/>
      <c r="X14" s="624"/>
      <c r="Y14" s="624"/>
      <c r="Z14" s="624"/>
      <c r="AA14" s="624"/>
      <c r="AB14" s="624"/>
      <c r="AC14" s="624"/>
    </row>
    <row r="15" spans="1:29" ht="40.5" customHeight="1" thickBot="1" x14ac:dyDescent="0.25">
      <c r="A15" s="444"/>
      <c r="B15" s="72"/>
      <c r="C15" s="1100" t="s">
        <v>309</v>
      </c>
      <c r="D15" s="1101"/>
      <c r="E15" s="1101"/>
      <c r="F15" s="1101"/>
      <c r="G15" s="1101"/>
      <c r="H15" s="1101"/>
      <c r="I15" s="1101"/>
      <c r="J15" s="1101"/>
      <c r="K15" s="1101"/>
      <c r="L15" s="1101"/>
      <c r="M15" s="1101"/>
      <c r="N15" s="1101"/>
      <c r="O15" s="1102"/>
      <c r="P15" s="72"/>
      <c r="Q15" s="72"/>
      <c r="R15" s="453"/>
      <c r="S15" s="444"/>
      <c r="T15" s="444"/>
      <c r="U15" s="444"/>
      <c r="V15" s="444"/>
      <c r="W15" s="444"/>
      <c r="X15" s="444"/>
      <c r="Y15" s="444"/>
      <c r="Z15" s="444"/>
      <c r="AA15" s="444"/>
      <c r="AB15" s="444"/>
      <c r="AC15" s="444"/>
    </row>
    <row r="16" spans="1:29" ht="21" customHeight="1" thickBot="1" x14ac:dyDescent="0.25">
      <c r="A16" s="444"/>
      <c r="B16" s="72"/>
      <c r="C16" s="239"/>
      <c r="D16" s="1222" t="s">
        <v>310</v>
      </c>
      <c r="E16" s="1222"/>
      <c r="F16" s="1222"/>
      <c r="G16" s="1222"/>
      <c r="H16" s="1223" t="s">
        <v>63</v>
      </c>
      <c r="I16" s="1223"/>
      <c r="J16" s="1217" t="s">
        <v>311</v>
      </c>
      <c r="K16" s="1217"/>
      <c r="L16" s="1217"/>
      <c r="M16" s="1217"/>
      <c r="N16" s="1218"/>
      <c r="O16" s="689"/>
      <c r="P16" s="660">
        <f>IF(menu!$U$6=TRUE,IF(AND(O16="",menu!A6=TRUE),1,0),0)</f>
        <v>0</v>
      </c>
      <c r="Q16" s="72"/>
      <c r="R16" s="453"/>
      <c r="S16" s="444"/>
      <c r="T16" s="444"/>
      <c r="U16" s="444"/>
      <c r="V16" s="444"/>
      <c r="W16" s="444"/>
      <c r="X16" s="444"/>
      <c r="Y16" s="444"/>
      <c r="Z16" s="444"/>
      <c r="AA16" s="444"/>
      <c r="AB16" s="444"/>
      <c r="AC16" s="444"/>
    </row>
    <row r="17" spans="1:29" ht="6" customHeight="1" thickBot="1" x14ac:dyDescent="0.25">
      <c r="A17" s="444"/>
      <c r="B17" s="72"/>
      <c r="C17" s="72"/>
      <c r="D17" s="72"/>
      <c r="E17" s="72"/>
      <c r="F17" s="72"/>
      <c r="G17" s="72"/>
      <c r="H17" s="72"/>
      <c r="I17" s="72"/>
      <c r="J17" s="72"/>
      <c r="K17" s="72"/>
      <c r="L17" s="72"/>
      <c r="M17" s="72"/>
      <c r="N17" s="72"/>
      <c r="O17" s="72"/>
      <c r="P17" s="686"/>
      <c r="Q17" s="72"/>
      <c r="R17" s="444"/>
      <c r="S17" s="444"/>
      <c r="T17" s="444"/>
      <c r="U17" s="444"/>
      <c r="V17" s="444"/>
      <c r="W17" s="444"/>
      <c r="X17" s="444"/>
      <c r="Y17" s="444"/>
      <c r="Z17" s="444"/>
      <c r="AA17" s="444"/>
      <c r="AB17" s="444"/>
      <c r="AC17" s="444"/>
    </row>
    <row r="18" spans="1:29" ht="12" customHeight="1" x14ac:dyDescent="0.2">
      <c r="A18" s="444"/>
      <c r="B18" s="72"/>
      <c r="C18" s="1191" t="s">
        <v>275</v>
      </c>
      <c r="D18" s="1192"/>
      <c r="E18" s="1192"/>
      <c r="F18" s="1192"/>
      <c r="G18" s="1192"/>
      <c r="H18" s="1192"/>
      <c r="I18" s="1192"/>
      <c r="J18" s="1192"/>
      <c r="K18" s="1192"/>
      <c r="L18" s="1192"/>
      <c r="M18" s="1192"/>
      <c r="N18" s="1192"/>
      <c r="O18" s="1193"/>
      <c r="P18" s="72"/>
      <c r="Q18" s="72"/>
      <c r="R18" s="444"/>
      <c r="S18" s="444"/>
      <c r="T18" s="444"/>
      <c r="U18" s="444"/>
      <c r="V18" s="444"/>
      <c r="W18" s="444"/>
      <c r="X18" s="444"/>
      <c r="Y18" s="444"/>
      <c r="Z18" s="444"/>
      <c r="AA18" s="444"/>
      <c r="AB18" s="444"/>
      <c r="AC18" s="444"/>
    </row>
    <row r="19" spans="1:29" ht="9" customHeight="1" x14ac:dyDescent="0.2">
      <c r="A19" s="444"/>
      <c r="B19" s="72"/>
      <c r="C19" s="1194"/>
      <c r="D19" s="1195"/>
      <c r="E19" s="1195"/>
      <c r="F19" s="1195"/>
      <c r="G19" s="1195"/>
      <c r="H19" s="1195"/>
      <c r="I19" s="1195"/>
      <c r="J19" s="1195"/>
      <c r="K19" s="1195"/>
      <c r="L19" s="1195"/>
      <c r="M19" s="1195"/>
      <c r="N19" s="1195"/>
      <c r="O19" s="1196"/>
      <c r="P19" s="113"/>
      <c r="Q19" s="113"/>
      <c r="R19" s="444"/>
      <c r="S19" s="444"/>
      <c r="T19" s="444"/>
      <c r="U19" s="444"/>
      <c r="V19" s="444"/>
      <c r="W19" s="444"/>
      <c r="X19" s="444"/>
      <c r="Y19" s="444"/>
      <c r="Z19" s="444"/>
      <c r="AA19" s="444"/>
      <c r="AB19" s="444"/>
      <c r="AC19" s="444"/>
    </row>
    <row r="20" spans="1:29" ht="7.5" customHeight="1" x14ac:dyDescent="0.2">
      <c r="A20" s="444"/>
      <c r="B20" s="72"/>
      <c r="C20" s="1197"/>
      <c r="D20" s="1198"/>
      <c r="E20" s="1198"/>
      <c r="F20" s="1198"/>
      <c r="G20" s="1195"/>
      <c r="H20" s="1195"/>
      <c r="I20" s="1195"/>
      <c r="J20" s="1195"/>
      <c r="K20" s="1195"/>
      <c r="L20" s="1195"/>
      <c r="M20" s="1198"/>
      <c r="N20" s="1198"/>
      <c r="O20" s="1199"/>
      <c r="P20" s="113"/>
      <c r="Q20" s="113"/>
      <c r="R20" s="444"/>
      <c r="S20" s="444"/>
      <c r="T20" s="444"/>
      <c r="U20" s="444"/>
      <c r="V20" s="444"/>
      <c r="W20" s="444"/>
      <c r="X20" s="444"/>
      <c r="Y20" s="444"/>
      <c r="Z20" s="444"/>
      <c r="AA20" s="444"/>
      <c r="AB20" s="444"/>
      <c r="AC20" s="444"/>
    </row>
    <row r="21" spans="1:29" ht="15" customHeight="1" x14ac:dyDescent="0.2">
      <c r="A21" s="444"/>
      <c r="B21" s="72"/>
      <c r="C21" s="1214"/>
      <c r="D21" s="1200" t="s">
        <v>11</v>
      </c>
      <c r="E21" s="1200"/>
      <c r="F21" s="1200"/>
      <c r="G21" s="1202" t="s">
        <v>12</v>
      </c>
      <c r="H21" s="1202"/>
      <c r="I21" s="1202"/>
      <c r="J21" s="1202"/>
      <c r="K21" s="1202"/>
      <c r="L21" s="1202"/>
      <c r="M21" s="1202"/>
      <c r="N21" s="1204" t="s">
        <v>142</v>
      </c>
      <c r="O21" s="1205"/>
      <c r="P21" s="1216">
        <f>IF(OR(AND(H11&gt;0,menu!H4=0),AND(H11&gt;0,menu!H4=3,F24="")),1,0)</f>
        <v>0</v>
      </c>
      <c r="Q21" s="72"/>
      <c r="R21" s="444"/>
      <c r="S21" s="444"/>
      <c r="T21" s="444"/>
      <c r="U21" s="444"/>
      <c r="V21" s="444"/>
      <c r="W21" s="444"/>
      <c r="X21" s="444"/>
      <c r="Y21" s="444"/>
      <c r="Z21" s="444"/>
      <c r="AA21" s="444"/>
      <c r="AB21" s="444"/>
      <c r="AC21" s="444"/>
    </row>
    <row r="22" spans="1:29" ht="15.75" customHeight="1" thickBot="1" x14ac:dyDescent="0.25">
      <c r="A22" s="444"/>
      <c r="B22" s="72"/>
      <c r="C22" s="1215"/>
      <c r="D22" s="1201"/>
      <c r="E22" s="1201"/>
      <c r="F22" s="1201"/>
      <c r="G22" s="1203"/>
      <c r="H22" s="1203"/>
      <c r="I22" s="1203"/>
      <c r="J22" s="1203"/>
      <c r="K22" s="1203"/>
      <c r="L22" s="1203"/>
      <c r="M22" s="1203"/>
      <c r="N22" s="1206"/>
      <c r="O22" s="1207"/>
      <c r="P22" s="1216"/>
      <c r="Q22" s="72"/>
      <c r="R22" s="444"/>
      <c r="S22" s="444"/>
      <c r="T22" s="444"/>
      <c r="U22" s="444"/>
      <c r="V22" s="444"/>
      <c r="W22" s="444"/>
      <c r="X22" s="444"/>
      <c r="Y22" s="444"/>
      <c r="Z22" s="444"/>
      <c r="AA22" s="444"/>
      <c r="AB22" s="444"/>
      <c r="AC22" s="444"/>
    </row>
    <row r="23" spans="1:29" ht="6" customHeight="1" thickBot="1" x14ac:dyDescent="0.25">
      <c r="A23" s="444"/>
      <c r="B23" s="72"/>
      <c r="C23" s="72"/>
      <c r="D23" s="72"/>
      <c r="E23" s="72"/>
      <c r="F23" s="72"/>
      <c r="G23" s="72"/>
      <c r="H23" s="72"/>
      <c r="I23" s="72"/>
      <c r="J23" s="72"/>
      <c r="K23" s="72"/>
      <c r="L23" s="72"/>
      <c r="M23" s="72"/>
      <c r="N23" s="72"/>
      <c r="O23" s="72"/>
      <c r="P23" s="72"/>
      <c r="Q23" s="72"/>
      <c r="R23" s="444"/>
      <c r="S23" s="444"/>
      <c r="T23" s="444"/>
      <c r="U23" s="444"/>
      <c r="V23" s="444"/>
      <c r="W23" s="444"/>
      <c r="X23" s="444"/>
      <c r="Y23" s="444"/>
      <c r="Z23" s="444"/>
      <c r="AA23" s="444"/>
      <c r="AB23" s="444"/>
      <c r="AC23" s="444"/>
    </row>
    <row r="24" spans="1:29" ht="26.25" customHeight="1" thickBot="1" x14ac:dyDescent="0.25">
      <c r="A24" s="444"/>
      <c r="B24" s="72"/>
      <c r="C24" s="1208" t="s">
        <v>72</v>
      </c>
      <c r="D24" s="1209"/>
      <c r="E24" s="1210"/>
      <c r="F24" s="1211"/>
      <c r="G24" s="1212"/>
      <c r="H24" s="1212"/>
      <c r="I24" s="1212"/>
      <c r="J24" s="1212"/>
      <c r="K24" s="1212"/>
      <c r="L24" s="1212"/>
      <c r="M24" s="1212"/>
      <c r="N24" s="1212"/>
      <c r="O24" s="1213"/>
      <c r="P24" s="660"/>
      <c r="Q24" s="72"/>
      <c r="R24" s="444"/>
      <c r="S24" s="444"/>
      <c r="T24" s="444"/>
      <c r="U24" s="444"/>
      <c r="V24" s="444"/>
      <c r="W24" s="444"/>
      <c r="X24" s="444"/>
      <c r="Y24" s="444"/>
      <c r="Z24" s="444"/>
      <c r="AA24" s="444"/>
      <c r="AB24" s="444"/>
      <c r="AC24" s="444"/>
    </row>
    <row r="25" spans="1:29" ht="6" customHeight="1" x14ac:dyDescent="0.2">
      <c r="A25" s="444"/>
      <c r="B25" s="72"/>
      <c r="C25" s="176"/>
      <c r="D25" s="176"/>
      <c r="E25" s="177"/>
      <c r="F25" s="67"/>
      <c r="G25" s="67"/>
      <c r="H25" s="67"/>
      <c r="I25" s="67"/>
      <c r="J25" s="178"/>
      <c r="K25" s="178"/>
      <c r="L25" s="178"/>
      <c r="M25" s="178"/>
      <c r="N25" s="178"/>
      <c r="O25" s="114"/>
      <c r="P25" s="144"/>
      <c r="Q25" s="57"/>
      <c r="R25" s="444"/>
      <c r="S25" s="444"/>
      <c r="T25" s="444"/>
      <c r="U25" s="444"/>
      <c r="V25" s="444"/>
      <c r="W25" s="444"/>
      <c r="X25" s="444"/>
      <c r="Y25" s="444"/>
      <c r="Z25" s="444"/>
      <c r="AA25" s="444"/>
      <c r="AB25" s="444"/>
      <c r="AC25" s="444"/>
    </row>
    <row r="26" spans="1:29" ht="12.75" customHeight="1" x14ac:dyDescent="0.2">
      <c r="A26" s="444"/>
      <c r="B26" s="72"/>
      <c r="C26" s="1123" t="s">
        <v>169</v>
      </c>
      <c r="D26" s="1123"/>
      <c r="E26" s="1123"/>
      <c r="F26" s="1123"/>
      <c r="G26" s="1123"/>
      <c r="H26" s="1123"/>
      <c r="I26" s="1123"/>
      <c r="J26" s="1123"/>
      <c r="K26" s="1123"/>
      <c r="L26" s="1123"/>
      <c r="M26" s="1123"/>
      <c r="N26" s="1123"/>
      <c r="O26" s="1123"/>
      <c r="P26" s="1123"/>
      <c r="Q26" s="688"/>
      <c r="R26" s="484"/>
      <c r="S26" s="444"/>
      <c r="T26" s="444"/>
      <c r="U26" s="444"/>
      <c r="V26" s="444"/>
      <c r="W26" s="444"/>
      <c r="X26" s="444"/>
      <c r="Y26" s="444"/>
      <c r="Z26" s="444"/>
      <c r="AA26" s="444"/>
      <c r="AB26" s="444"/>
      <c r="AC26" s="444"/>
    </row>
    <row r="27" spans="1:29" ht="17.25" customHeight="1" x14ac:dyDescent="0.2">
      <c r="A27" s="444"/>
      <c r="B27" s="72"/>
      <c r="C27" s="1189" t="str">
        <f ca="1">Basisdaten!C38</f>
        <v>Vorhabenbeschreibung -  - Vers. 09/2023</v>
      </c>
      <c r="D27" s="1190"/>
      <c r="E27" s="1190"/>
      <c r="F27" s="1190"/>
      <c r="G27" s="1190"/>
      <c r="H27" s="1190"/>
      <c r="I27" s="1190"/>
      <c r="J27" s="1190"/>
      <c r="K27" s="1190"/>
      <c r="L27" s="1190"/>
      <c r="M27" s="1190"/>
      <c r="N27" s="1190"/>
      <c r="O27" s="1190"/>
      <c r="P27" s="686"/>
      <c r="Q27" s="81"/>
      <c r="R27" s="444"/>
      <c r="S27" s="444"/>
      <c r="T27" s="444"/>
      <c r="U27" s="444"/>
      <c r="V27" s="444"/>
      <c r="W27" s="444"/>
      <c r="X27" s="444"/>
      <c r="Y27" s="444"/>
      <c r="Z27" s="444"/>
      <c r="AA27" s="444"/>
      <c r="AB27" s="444"/>
      <c r="AC27" s="444"/>
    </row>
    <row r="28" spans="1:29" x14ac:dyDescent="0.2">
      <c r="A28" s="444"/>
      <c r="B28" s="72"/>
      <c r="C28" s="72"/>
      <c r="D28" s="72"/>
      <c r="E28" s="72"/>
      <c r="F28" s="72"/>
      <c r="G28" s="72"/>
      <c r="H28" s="72"/>
      <c r="I28" s="72"/>
      <c r="J28" s="72"/>
      <c r="K28" s="72"/>
      <c r="L28" s="72"/>
      <c r="M28" s="72"/>
      <c r="N28" s="72"/>
      <c r="O28" s="72"/>
      <c r="P28" s="72"/>
      <c r="Q28" s="72"/>
      <c r="R28" s="444"/>
      <c r="S28" s="444"/>
      <c r="T28" s="444"/>
      <c r="U28" s="444"/>
      <c r="V28" s="444"/>
      <c r="W28" s="444"/>
      <c r="X28" s="444"/>
      <c r="Y28" s="444"/>
      <c r="Z28" s="444"/>
      <c r="AA28" s="444"/>
      <c r="AB28" s="444"/>
      <c r="AC28" s="444"/>
    </row>
    <row r="29" spans="1:29" x14ac:dyDescent="0.2">
      <c r="A29" s="444"/>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row>
    <row r="30" spans="1:29" x14ac:dyDescent="0.2">
      <c r="A30" s="444"/>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row>
    <row r="31" spans="1:29" x14ac:dyDescent="0.2">
      <c r="A31" s="444"/>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row>
    <row r="32" spans="1:29" x14ac:dyDescent="0.2">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row>
    <row r="33" spans="1:29" x14ac:dyDescent="0.2">
      <c r="A33" s="444"/>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row>
    <row r="34" spans="1:29" x14ac:dyDescent="0.2">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1:29" x14ac:dyDescent="0.2">
      <c r="A35" s="444"/>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row>
    <row r="36" spans="1:29" x14ac:dyDescent="0.2">
      <c r="A36" s="444"/>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row>
    <row r="37" spans="1:29" x14ac:dyDescent="0.2">
      <c r="A37" s="444"/>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row>
    <row r="38" spans="1:29" x14ac:dyDescent="0.2">
      <c r="A38" s="444"/>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row>
    <row r="39" spans="1:29" x14ac:dyDescent="0.2">
      <c r="A39" s="444"/>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row>
    <row r="40" spans="1:29" x14ac:dyDescent="0.2">
      <c r="A40" s="444"/>
      <c r="B40" s="444"/>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row>
    <row r="41" spans="1:29" x14ac:dyDescent="0.2">
      <c r="A41" s="444"/>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row>
    <row r="42" spans="1:29" x14ac:dyDescent="0.2">
      <c r="A42" s="444"/>
      <c r="B42" s="444"/>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row>
    <row r="43" spans="1:29" x14ac:dyDescent="0.2">
      <c r="A43" s="444"/>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row>
    <row r="44" spans="1:29" x14ac:dyDescent="0.2">
      <c r="A44" s="444"/>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row>
    <row r="45" spans="1:29" x14ac:dyDescent="0.2">
      <c r="A45" s="444"/>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row>
    <row r="46" spans="1:29" x14ac:dyDescent="0.2">
      <c r="A46" s="444"/>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row>
    <row r="47" spans="1:29" x14ac:dyDescent="0.2">
      <c r="A47" s="444"/>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row>
    <row r="48" spans="1:29" x14ac:dyDescent="0.2">
      <c r="A48" s="444"/>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row>
    <row r="49" spans="1:29" x14ac:dyDescent="0.2">
      <c r="A49" s="444"/>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row>
    <row r="50" spans="1:29" x14ac:dyDescent="0.2">
      <c r="A50" s="444"/>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row>
    <row r="51" spans="1:29" x14ac:dyDescent="0.2">
      <c r="A51" s="444"/>
      <c r="B51" s="444"/>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row>
    <row r="52" spans="1:29" x14ac:dyDescent="0.2">
      <c r="A52" s="444"/>
      <c r="B52" s="444"/>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row>
    <row r="53" spans="1:29" x14ac:dyDescent="0.2">
      <c r="A53" s="444"/>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row>
    <row r="54" spans="1:29" x14ac:dyDescent="0.2">
      <c r="A54" s="444"/>
      <c r="B54" s="444"/>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row>
    <row r="55" spans="1:29" x14ac:dyDescent="0.2">
      <c r="A55" s="444"/>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row>
    <row r="56" spans="1:29" x14ac:dyDescent="0.2">
      <c r="A56" s="444"/>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row>
    <row r="57" spans="1:29" x14ac:dyDescent="0.2">
      <c r="A57" s="444"/>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row>
    <row r="58" spans="1:29" x14ac:dyDescent="0.2">
      <c r="A58" s="444"/>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row>
    <row r="59" spans="1:29" x14ac:dyDescent="0.2">
      <c r="A59" s="444"/>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row>
    <row r="60" spans="1:29" x14ac:dyDescent="0.2">
      <c r="A60" s="444"/>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row>
    <row r="61" spans="1:29" x14ac:dyDescent="0.2">
      <c r="A61" s="444"/>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row>
    <row r="62" spans="1:29" x14ac:dyDescent="0.2">
      <c r="A62" s="444"/>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row>
    <row r="63" spans="1:29" x14ac:dyDescent="0.2">
      <c r="A63" s="444"/>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row>
    <row r="64" spans="1:29" x14ac:dyDescent="0.2">
      <c r="A64" s="444"/>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row>
    <row r="65" spans="1:29" x14ac:dyDescent="0.2">
      <c r="A65" s="444"/>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row>
    <row r="66" spans="1:29" x14ac:dyDescent="0.2">
      <c r="A66" s="444"/>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row>
    <row r="67" spans="1:29" x14ac:dyDescent="0.2">
      <c r="A67" s="444"/>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row>
    <row r="68" spans="1:29" x14ac:dyDescent="0.2">
      <c r="A68" s="444"/>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row>
    <row r="69" spans="1:29" x14ac:dyDescent="0.2">
      <c r="A69" s="444"/>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row>
    <row r="70" spans="1:29" x14ac:dyDescent="0.2">
      <c r="A70" s="444"/>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row>
    <row r="71" spans="1:29" x14ac:dyDescent="0.2">
      <c r="A71" s="444"/>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row>
    <row r="72" spans="1:29" x14ac:dyDescent="0.2">
      <c r="A72" s="444"/>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row>
    <row r="73" spans="1:29" x14ac:dyDescent="0.2">
      <c r="A73" s="444"/>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row>
    <row r="74" spans="1:29" x14ac:dyDescent="0.2">
      <c r="A74" s="444"/>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row>
    <row r="75" spans="1:29" x14ac:dyDescent="0.2">
      <c r="A75" s="444"/>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row>
    <row r="76" spans="1:29" x14ac:dyDescent="0.2">
      <c r="A76" s="444"/>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row>
    <row r="77" spans="1:29" x14ac:dyDescent="0.2">
      <c r="A77" s="444"/>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row>
    <row r="78" spans="1:29" x14ac:dyDescent="0.2">
      <c r="A78" s="444"/>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row>
    <row r="79" spans="1:29" x14ac:dyDescent="0.2">
      <c r="A79" s="444"/>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row>
    <row r="80" spans="1:29" x14ac:dyDescent="0.2">
      <c r="A80" s="444"/>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row>
    <row r="81" spans="1:29" x14ac:dyDescent="0.2">
      <c r="A81" s="444"/>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t="s">
        <v>203</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19">
    <mergeCell ref="J16:N16"/>
    <mergeCell ref="C15:O15"/>
    <mergeCell ref="D13:O13"/>
    <mergeCell ref="C3:G4"/>
    <mergeCell ref="C9:O9"/>
    <mergeCell ref="C11:F11"/>
    <mergeCell ref="D16:G16"/>
    <mergeCell ref="H16:I16"/>
    <mergeCell ref="C27:O27"/>
    <mergeCell ref="C18:O20"/>
    <mergeCell ref="D21:F22"/>
    <mergeCell ref="G21:L22"/>
    <mergeCell ref="M21:M22"/>
    <mergeCell ref="N21:O22"/>
    <mergeCell ref="C24:E24"/>
    <mergeCell ref="F24:O24"/>
    <mergeCell ref="C26:P26"/>
    <mergeCell ref="C21:C22"/>
    <mergeCell ref="P21:P22"/>
  </mergeCells>
  <conditionalFormatting sqref="F24:O24">
    <cfRule type="expression" dxfId="90" priority="34">
      <formula>$F$24&lt;&gt;""</formula>
    </cfRule>
  </conditionalFormatting>
  <conditionalFormatting sqref="G6">
    <cfRule type="expression" dxfId="89" priority="22">
      <formula>$G$6&gt;5000</formula>
    </cfRule>
  </conditionalFormatting>
  <conditionalFormatting sqref="O25">
    <cfRule type="expression" dxfId="88" priority="2819">
      <formula>#REF!=0</formula>
    </cfRule>
  </conditionalFormatting>
  <conditionalFormatting sqref="H11">
    <cfRule type="expression" dxfId="87" priority="1">
      <formula>$G$6&gt;5000</formula>
    </cfRule>
    <cfRule type="expression" dxfId="86" priority="2">
      <formula>$H$11&lt;&gt;""</formula>
    </cfRule>
  </conditionalFormatting>
  <conditionalFormatting sqref="C13:D13">
    <cfRule type="expression" dxfId="85" priority="5">
      <formula>SUM(#REF!)&lt;&gt;0</formula>
    </cfRule>
  </conditionalFormatting>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200025</xdr:colOff>
                    <xdr:row>20</xdr:row>
                    <xdr:rowOff>66675</xdr:rowOff>
                  </from>
                  <to>
                    <xdr:col>3</xdr:col>
                    <xdr:colOff>123825</xdr:colOff>
                    <xdr:row>21</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20</xdr:row>
                    <xdr:rowOff>76200</xdr:rowOff>
                  </from>
                  <to>
                    <xdr:col>7</xdr:col>
                    <xdr:colOff>133350</xdr:colOff>
                    <xdr:row>21</xdr:row>
                    <xdr:rowOff>104775</xdr:rowOff>
                  </to>
                </anchor>
              </controlPr>
            </control>
          </mc:Choice>
        </mc:AlternateContent>
        <mc:AlternateContent xmlns:mc="http://schemas.openxmlformats.org/markup-compatibility/2006">
          <mc:Choice Requires="x14">
            <control shapeId="1089" r:id="rId7" name="Option Button 65">
              <controlPr defaultSize="0" autoFill="0" autoLine="0" autoPict="0">
                <anchor moveWithCells="1">
                  <from>
                    <xdr:col>12</xdr:col>
                    <xdr:colOff>342900</xdr:colOff>
                    <xdr:row>20</xdr:row>
                    <xdr:rowOff>76200</xdr:rowOff>
                  </from>
                  <to>
                    <xdr:col>13</xdr:col>
                    <xdr:colOff>209550</xdr:colOff>
                    <xdr:row>21</xdr:row>
                    <xdr:rowOff>104775</xdr:rowOff>
                  </to>
                </anchor>
              </controlPr>
            </control>
          </mc:Choice>
        </mc:AlternateContent>
        <mc:AlternateContent xmlns:mc="http://schemas.openxmlformats.org/markup-compatibility/2006">
          <mc:Choice Requires="x14">
            <control shapeId="1095" r:id="rId8" name="Check Box 71">
              <controlPr defaultSize="0" autoFill="0" autoLine="0" autoPict="0">
                <anchor moveWithCells="1">
                  <from>
                    <xdr:col>2</xdr:col>
                    <xdr:colOff>38100</xdr:colOff>
                    <xdr:row>15</xdr:row>
                    <xdr:rowOff>28575</xdr:rowOff>
                  </from>
                  <to>
                    <xdr:col>2</xdr:col>
                    <xdr:colOff>266700</xdr:colOff>
                    <xdr:row>15</xdr:row>
                    <xdr:rowOff>238125</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2</xdr:col>
                    <xdr:colOff>47625</xdr:colOff>
                    <xdr:row>12</xdr:row>
                    <xdr:rowOff>38100</xdr:rowOff>
                  </from>
                  <to>
                    <xdr:col>2</xdr:col>
                    <xdr:colOff>295275</xdr:colOff>
                    <xdr:row>12</xdr:row>
                    <xdr:rowOff>247650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2</xdr:col>
                    <xdr:colOff>47625</xdr:colOff>
                    <xdr:row>12</xdr:row>
                    <xdr:rowOff>38100</xdr:rowOff>
                  </from>
                  <to>
                    <xdr:col>2</xdr:col>
                    <xdr:colOff>295275</xdr:colOff>
                    <xdr:row>12</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1" id="{5767B99E-325E-4418-A795-1EF6317D0E47}">
            <xm:f>menu!$H$4&gt;0</xm:f>
            <x14:dxf>
              <fill>
                <patternFill>
                  <bgColor rgb="FFEBF1DE"/>
                </patternFill>
              </fill>
            </x14:dxf>
          </x14:cfRule>
          <xm:sqref>C18</xm:sqref>
        </x14:conditionalFormatting>
        <x14:conditionalFormatting xmlns:xm="http://schemas.microsoft.com/office/excel/2006/main">
          <x14:cfRule type="expression" priority="23"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C7:P8 P9 C10:P10 C12:P12 C14:P28</xm:sqref>
        </x14:conditionalFormatting>
        <x14:conditionalFormatting xmlns:xm="http://schemas.microsoft.com/office/excel/2006/main">
          <x14:cfRule type="iconSet" priority="58"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expression" priority="59" id="{32A32252-A030-42C0-98C3-BE07E5724B3F}">
            <xm:f>menu!$U$6=FALSE</xm:f>
            <x14:dxf>
              <font>
                <color theme="0"/>
              </font>
              <fill>
                <patternFill>
                  <fgColor theme="0"/>
                  <bgColor theme="0"/>
                </patternFill>
              </fill>
              <border>
                <left/>
                <right/>
                <top/>
                <bottom/>
                <vertical/>
                <horizontal/>
              </border>
            </x14:dxf>
          </x14:cfRule>
          <xm:sqref>P21 P25</xm:sqref>
        </x14:conditionalFormatting>
        <x14:conditionalFormatting xmlns:xm="http://schemas.microsoft.com/office/excel/2006/main">
          <x14:cfRule type="expression" priority="158" id="{ACD57159-BC0B-47ED-BB49-9F1685532974}">
            <xm:f>menu!$H$4=2</xm:f>
            <x14:dxf>
              <fill>
                <patternFill>
                  <bgColor rgb="FFEBF1DE"/>
                </patternFill>
              </fill>
            </x14:dxf>
          </x14:cfRule>
          <xm:sqref>G21:L22</xm:sqref>
        </x14:conditionalFormatting>
        <x14:conditionalFormatting xmlns:xm="http://schemas.microsoft.com/office/excel/2006/main">
          <x14:cfRule type="expression" priority="51" id="{AA21C338-826C-4DC5-9C24-7185F9622684}">
            <xm:f>menu!$H$4=1</xm:f>
            <x14:dxf>
              <fill>
                <patternFill>
                  <bgColor rgb="FFEBF1DE"/>
                </patternFill>
              </fill>
            </x14:dxf>
          </x14:cfRule>
          <xm:sqref>C21:F22</xm:sqref>
        </x14:conditionalFormatting>
        <x14:conditionalFormatting xmlns:xm="http://schemas.microsoft.com/office/excel/2006/main">
          <x14:cfRule type="expression" priority="52" id="{B2E027C5-248B-40EB-AFC0-ADA609EA92AA}">
            <xm:f>menu!$H$4=3</xm:f>
            <x14:dxf>
              <fill>
                <patternFill>
                  <bgColor rgb="FFEBF1DE"/>
                </patternFill>
              </fill>
            </x14:dxf>
          </x14:cfRule>
          <xm:sqref>M21:O22</xm:sqref>
        </x14:conditionalFormatting>
        <x14:conditionalFormatting xmlns:xm="http://schemas.microsoft.com/office/excel/2006/main">
          <x14:cfRule type="expression" priority="48" id="{E235D7C8-3DFB-4358-8E86-4C78C54DF926}">
            <xm:f>menu!$U$4=FALSE</xm:f>
            <x14:dxf>
              <font>
                <color theme="0"/>
              </font>
              <fill>
                <patternFill>
                  <fgColor theme="0"/>
                  <bgColor theme="0"/>
                </patternFill>
              </fill>
              <border>
                <left/>
                <right/>
                <top/>
                <bottom/>
                <vertical/>
                <horizontal/>
              </border>
            </x14:dxf>
          </x14:cfRule>
          <xm:sqref>C26</xm:sqref>
        </x14:conditionalFormatting>
        <x14:conditionalFormatting xmlns:xm="http://schemas.microsoft.com/office/excel/2006/main">
          <x14:cfRule type="expression" priority="36" id="{7B514953-57EF-4D00-8683-01AF412FAF57}">
            <xm:f>menu!$U$6=FALSE</xm:f>
            <x14:dxf>
              <font>
                <color theme="0"/>
              </font>
              <fill>
                <patternFill>
                  <fgColor theme="0"/>
                  <bgColor theme="0"/>
                </patternFill>
              </fill>
              <border>
                <left/>
                <right/>
                <top/>
                <bottom/>
                <vertical/>
                <horizontal/>
              </border>
            </x14:dxf>
          </x14:cfRule>
          <xm:sqref>C24:E24</xm:sqref>
        </x14:conditionalFormatting>
        <x14:conditionalFormatting xmlns:xm="http://schemas.microsoft.com/office/excel/2006/main">
          <x14:cfRule type="expression" priority="35" id="{E70B322B-6725-43BB-8B59-8CD8E7C4B508}">
            <xm:f>menu!$H$4&lt;&gt;3</xm:f>
            <x14:dxf>
              <font>
                <color theme="0"/>
              </font>
              <fill>
                <patternFill>
                  <bgColor theme="0"/>
                </patternFill>
              </fill>
              <border>
                <left/>
                <right/>
                <top/>
                <bottom/>
                <vertical/>
                <horizontal/>
              </border>
            </x14:dxf>
          </x14:cfRule>
          <xm:sqref>C24:O24</xm:sqref>
        </x14:conditionalFormatting>
        <x14:conditionalFormatting xmlns:xm="http://schemas.microsoft.com/office/excel/2006/main">
          <x14:cfRule type="expression" priority="31" id="{085B43E6-9C0C-4C62-AF59-720B0EDEC99B}">
            <xm:f>menu!$U$6=FALSE</xm:f>
            <x14:dxf>
              <font>
                <color theme="0"/>
              </font>
              <fill>
                <patternFill>
                  <fgColor theme="0"/>
                  <bgColor theme="0"/>
                </patternFill>
              </fill>
              <border>
                <left/>
                <right/>
                <top/>
                <bottom/>
                <vertical/>
                <horizontal/>
              </border>
            </x14:dxf>
          </x14:cfRule>
          <xm:sqref>P24</xm:sqref>
        </x14:conditionalFormatting>
        <x14:conditionalFormatting xmlns:xm="http://schemas.microsoft.com/office/excel/2006/main">
          <x14:cfRule type="iconSet" priority="32"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expression" priority="33" id="{C40377FB-0235-493B-913C-BD9CDDEAA584}">
            <xm:f>menu!$U$6=FALSE</xm:f>
            <x14:dxf>
              <font>
                <color theme="0"/>
              </font>
              <fill>
                <patternFill>
                  <fgColor theme="0"/>
                  <bgColor theme="0"/>
                </patternFill>
              </fill>
              <border>
                <left/>
                <right/>
                <top/>
                <bottom/>
                <vertical/>
                <horizontal/>
              </border>
            </x14:dxf>
          </x14:cfRule>
          <xm:sqref>P24</xm:sqref>
        </x14:conditionalFormatting>
        <x14:conditionalFormatting xmlns:xm="http://schemas.microsoft.com/office/excel/2006/main">
          <x14:cfRule type="expression" priority="37" id="{0441662A-4E2F-462B-8C2B-59F8DDF3B571}">
            <xm:f>AND(menu!$A$6=TRUE,$H$16:$I$16&lt;&gt;"bitte auswählen")</xm:f>
            <x14:dxf>
              <fill>
                <patternFill>
                  <bgColor rgb="FFEBF1DE"/>
                </patternFill>
              </fill>
            </x14:dxf>
          </x14:cfRule>
          <xm:sqref>C16:N16</xm:sqref>
        </x14:conditionalFormatting>
        <x14:conditionalFormatting xmlns:xm="http://schemas.microsoft.com/office/excel/2006/main">
          <x14:cfRule type="expression" priority="29" id="{364EAF7F-92FF-492F-A12C-3D941DE93FD5}">
            <xm:f>menu!$U$6=FALSE</xm:f>
            <x14:dxf>
              <font>
                <color theme="0"/>
              </font>
            </x14:dxf>
          </x14:cfRule>
          <xm:sqref>K3:O3</xm:sqref>
        </x14:conditionalFormatting>
        <x14:conditionalFormatting xmlns:xm="http://schemas.microsoft.com/office/excel/2006/main">
          <x14:cfRule type="expression" priority="28" id="{A36C51FE-CE19-4FF3-9048-6219BAA2D6F9}">
            <xm:f>menu!$U$6=FALSE</xm:f>
            <x14:dxf>
              <border>
                <left/>
                <right/>
                <top/>
                <bottom/>
                <vertical/>
                <horizontal/>
              </border>
            </x14:dxf>
          </x14:cfRule>
          <xm:sqref>K3</xm:sqref>
        </x14:conditionalFormatting>
        <x14:conditionalFormatting xmlns:xm="http://schemas.microsoft.com/office/excel/2006/main">
          <x14:cfRule type="expression" priority="27" id="{EA0A6F53-B3EC-4AD6-8DD6-F417A0E8B7E5}">
            <xm:f>AND(menu!$A$6=TRUE,$O$16="")</xm:f>
            <x14:dxf>
              <fill>
                <patternFill>
                  <bgColor rgb="FFE3B5A2"/>
                </patternFill>
              </fill>
            </x14:dxf>
          </x14:cfRule>
          <xm:sqref>O16</xm:sqref>
        </x14:conditionalFormatting>
        <x14:conditionalFormatting xmlns:xm="http://schemas.microsoft.com/office/excel/2006/main">
          <x14:cfRule type="iconSet" priority="25"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expression" priority="26" id="{556A8D7A-C61B-4889-8EB4-D460B6D3DC76}">
            <xm:f>menu!$U$6=FALSE</xm:f>
            <x14:dxf>
              <font>
                <color theme="0"/>
              </font>
              <fill>
                <patternFill>
                  <fgColor theme="0"/>
                  <bgColor theme="0"/>
                </patternFill>
              </fill>
              <border>
                <left/>
                <right/>
                <top/>
                <bottom/>
                <vertical/>
                <horizontal/>
              </border>
            </x14:dxf>
          </x14:cfRule>
          <xm:sqref>P16</xm:sqref>
        </x14:conditionalFormatting>
        <x14:conditionalFormatting xmlns:xm="http://schemas.microsoft.com/office/excel/2006/main">
          <x14:cfRule type="expression" priority="21" id="{41EDBB66-CFF5-46F9-8BE2-3469BF04F95F}">
            <xm:f>menu!$U$7=FALSE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19" id="{FC534DAC-9FC2-4E78-B59F-DAE676C060B6}">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8" id="{6EF13D01-9EEF-4AE7-AFEC-2171049C36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7" id="{7F867260-7BF7-4532-8346-727EACDE8D92}">
            <xm:f>'\KKS\Fachliche-Schwerpunkte\06_Kommune\11_Excel und PDF-Formulare - KRL\Formulare_Arbeitsordner\KRL2022\4.1.8 KSM\[211122_Berechnungsformular_Ausgaben_Erstellung.xlsx]menu'!#REF!=FALSE</xm:f>
            <x14:dxf>
              <font>
                <b val="0"/>
                <i val="0"/>
                <strike val="0"/>
                <u val="none"/>
                <color rgb="FFFFFFFF"/>
              </font>
              <fill>
                <patternFill>
                  <fgColor rgb="FFFFFFFF"/>
                  <bgColor rgb="FFFFFFFF"/>
                </patternFill>
              </fill>
              <border>
                <left/>
                <right/>
                <top/>
                <bottom/>
                <vertical/>
                <horizontal/>
              </border>
            </x14:dxf>
          </x14:cfRule>
          <xm:sqref>C9:O9</xm:sqref>
        </x14:conditionalFormatting>
        <x14:conditionalFormatting xmlns:xm="http://schemas.microsoft.com/office/excel/2006/main">
          <x14:cfRule type="iconSet" priority="2822"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expression" priority="12" id="{F3A895B1-9F3F-46C7-BC32-1F94D82B2405}">
            <xm:f>LEFT(Begl_Öffentlichkeitsarbeit!H19,3)="Bsp"</xm:f>
            <x14:dxf>
              <font>
                <color theme="0" tint="-0.34998626667073579"/>
              </font>
            </x14:dxf>
          </x14:cfRule>
          <x14:cfRule type="expression" priority="13" id="{E9F3EE84-9F8D-4D25-BA88-7CE639B90FBB}">
            <xm:f>AND(Begl_Öffentlichkeitsarbeit!#REF!&gt;0,OR(Begl_Öffentlichkeitsarbeit!H19="",LEFT(Begl_Öffentlichkeitsarbeit!H19,3)="Bsp"))</xm:f>
            <x14:dxf>
              <fill>
                <patternFill>
                  <bgColor rgb="FFE3B5A2"/>
                </patternFill>
              </fill>
            </x14:dxf>
          </x14:cfRule>
          <xm:sqref>L11 H11</xm:sqref>
        </x14:conditionalFormatting>
        <x14:conditionalFormatting xmlns:xm="http://schemas.microsoft.com/office/excel/2006/main">
          <x14:cfRule type="expression" priority="11" id="{879B0035-7D28-45C4-9027-B1B66DE4ADFD}">
            <xm:f>AND(Begl_Öffentlichkeitsarbeit!#REF!&lt;&gt;"",Begl_Öffentlichkeitsarbeit!#REF!&lt;&gt;0,LEFT(Begl_Öffentlichkeitsarbeit!#REF!,3)&lt;&gt;"Bsp", Begl_Öffentlichkeitsarbeit!H19&gt;0)</xm:f>
            <x14:dxf>
              <fill>
                <patternFill>
                  <bgColor rgb="FFEBF1DE"/>
                </patternFill>
              </fill>
            </x14:dxf>
          </x14:cfRule>
          <xm:sqref>L11 H11</xm:sqref>
        </x14:conditionalFormatting>
        <x14:conditionalFormatting xmlns:xm="http://schemas.microsoft.com/office/excel/2006/main">
          <x14:cfRule type="expression" priority="10" id="{05940090-F178-4586-ADD1-F102A5E207D9}">
            <xm:f>Begl_Öffentlichkeitsarbeit!H19&lt;&gt;""</xm:f>
            <x14:dxf>
              <fill>
                <patternFill>
                  <bgColor rgb="FFEBF1DE"/>
                </patternFill>
              </fill>
            </x14:dxf>
          </x14:cfRule>
          <xm:sqref>L11 H11</xm:sqref>
        </x14:conditionalFormatting>
        <x14:conditionalFormatting xmlns:xm="http://schemas.microsoft.com/office/excel/2006/main">
          <x14:cfRule type="expression" priority="15" id="{8869D4CD-3438-4D2A-BDF2-18E61AA07A15}">
            <xm:f>menu!$U$9=FALSE</xm:f>
            <x14:dxf>
              <font>
                <color theme="0"/>
              </font>
              <fill>
                <patternFill>
                  <fgColor theme="0"/>
                  <bgColor theme="0"/>
                </patternFill>
              </fill>
              <border>
                <left/>
                <right/>
                <top/>
                <bottom/>
                <vertical/>
                <horizontal/>
              </border>
            </x14:dxf>
          </x14:cfRule>
          <xm:sqref>K11 M11 C13:D13 P13</xm:sqref>
        </x14:conditionalFormatting>
        <x14:conditionalFormatting xmlns:xm="http://schemas.microsoft.com/office/excel/2006/main">
          <x14:cfRule type="expression" priority="14" id="{D0C61BA3-FB23-4547-8CFB-811E5DBDD254}">
            <xm:f>menu!$U$9=FALSE</xm:f>
            <x14:dxf>
              <font>
                <color theme="0"/>
              </font>
              <fill>
                <patternFill>
                  <fgColor theme="0"/>
                  <bgColor theme="0"/>
                </patternFill>
              </fill>
              <border>
                <left/>
                <right/>
                <top/>
                <bottom/>
                <vertical/>
                <horizontal/>
              </border>
            </x14:dxf>
          </x14:cfRule>
          <xm:sqref>M11 K11</xm:sqref>
        </x14:conditionalFormatting>
        <x14:conditionalFormatting xmlns:xm="http://schemas.microsoft.com/office/excel/2006/main">
          <x14:cfRule type="expression" priority="9" id="{0FEAF13F-F099-4058-936A-2D3DE9209802}">
            <xm:f>menu!$U$9=FALSE</xm:f>
            <x14:dxf>
              <font>
                <color theme="0"/>
              </font>
              <fill>
                <patternFill>
                  <fgColor theme="0"/>
                  <bgColor theme="0"/>
                </patternFill>
              </fill>
              <border>
                <left/>
                <right/>
                <top/>
                <bottom/>
                <vertical/>
                <horizontal/>
              </border>
            </x14:dxf>
          </x14:cfRule>
          <xm:sqref>L11</xm:sqref>
        </x14:conditionalFormatting>
        <x14:conditionalFormatting xmlns:xm="http://schemas.microsoft.com/office/excel/2006/main">
          <x14:cfRule type="expression" priority="8" id="{DBDB5BAF-23C4-4A1B-BF66-84F19C001B8D}">
            <xm:f>menu!$U$9=FALSE</xm:f>
            <x14:dxf>
              <font>
                <color theme="0"/>
              </font>
              <fill>
                <patternFill>
                  <fgColor theme="0"/>
                  <bgColor theme="0"/>
                </patternFill>
              </fill>
              <border>
                <left/>
                <right/>
                <top/>
                <bottom/>
                <vertical/>
                <horizontal/>
              </border>
            </x14:dxf>
          </x14:cfRule>
          <xm:sqref>H11</xm:sqref>
        </x14:conditionalFormatting>
        <x14:conditionalFormatting xmlns:xm="http://schemas.microsoft.com/office/excel/2006/main">
          <x14:cfRule type="expression" priority="7" id="{8EFAAE42-101D-45A6-A276-ABB716C19AE6}">
            <xm:f>menu!$U$9=FALSE</xm:f>
            <x14:dxf>
              <font>
                <color theme="0"/>
              </font>
              <fill>
                <patternFill>
                  <fgColor theme="0"/>
                  <bgColor theme="0"/>
                </patternFill>
              </fill>
              <border>
                <left/>
                <right/>
                <top/>
                <bottom/>
                <vertical/>
                <horizontal/>
              </border>
            </x14:dxf>
          </x14:cfRule>
          <xm:sqref>C11</xm:sqref>
        </x14:conditionalFormatting>
        <x14:conditionalFormatting xmlns:xm="http://schemas.microsoft.com/office/excel/2006/main">
          <x14:cfRule type="iconSet" priority="16" id="{E25A9C96-316E-4F5A-90A8-85762FAA45B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M11</xm:sqref>
        </x14:conditionalFormatting>
        <x14:conditionalFormatting xmlns:xm="http://schemas.microsoft.com/office/excel/2006/main">
          <x14:cfRule type="expression" priority="4" id="{287A3079-5BB2-436D-BD8F-547A26DF7374}">
            <xm:f>menu!$B$56=TRUE</xm:f>
            <x14:dxf>
              <fill>
                <patternFill>
                  <bgColor rgb="FFEBF1DE"/>
                </patternFill>
              </fill>
            </x14:dxf>
          </x14:cfRule>
          <xm:sqref>C13:D13</xm:sqref>
        </x14:conditionalFormatting>
        <x14:conditionalFormatting xmlns:xm="http://schemas.microsoft.com/office/excel/2006/main">
          <x14:cfRule type="iconSet" priority="3" id="{181B6525-7DAE-48BB-BC31-B4B7B9D4CA5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xm:sqref>
        </x14:conditionalFormatting>
      </x14:conditionalFormattings>
    </ext>
    <ext xmlns:x14="http://schemas.microsoft.com/office/spreadsheetml/2009/9/main" uri="{CCE6A557-97BC-4b89-ADB6-D9C93CAAB3DF}">
      <x14:dataValidations xmlns:xm="http://schemas.microsoft.com/office/excel/2006/main" xWindow="499" yWindow="518" count="1">
        <x14:dataValidation type="list" allowBlank="1" showInputMessage="1" showErrorMessage="1">
          <x14:formula1>
            <xm:f>menu!$A$2:$A$4</xm:f>
          </x14:formula1>
          <xm:sqref>H16:I16</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FCF2F7"/>
    <pageSetUpPr fitToPage="1"/>
  </sheetPr>
  <dimension ref="B3:O26"/>
  <sheetViews>
    <sheetView workbookViewId="0"/>
  </sheetViews>
  <sheetFormatPr baseColWidth="10" defaultColWidth="11.42578125" defaultRowHeight="12" x14ac:dyDescent="0.2"/>
  <cols>
    <col min="1" max="2" width="2.28515625" style="72" customWidth="1"/>
    <col min="3" max="3" width="4.28515625" style="72" customWidth="1"/>
    <col min="4" max="4" width="8.5703125" style="72" customWidth="1"/>
    <col min="5" max="5" width="24.28515625" style="72" customWidth="1"/>
    <col min="6" max="8" width="12.42578125" style="72" customWidth="1"/>
    <col min="9" max="9" width="4.7109375" style="72" customWidth="1"/>
    <col min="10" max="10" width="8.42578125" style="72" customWidth="1"/>
    <col min="11" max="11" width="12.5703125" style="72" customWidth="1"/>
    <col min="12" max="12" width="15.85546875" style="72" customWidth="1"/>
    <col min="13" max="13" width="3.28515625" style="72" customWidth="1"/>
    <col min="14" max="14" width="2.28515625" style="72" customWidth="1"/>
    <col min="15" max="16384" width="11.42578125" style="72"/>
  </cols>
  <sheetData>
    <row r="3" spans="2:15" ht="17.25" customHeight="1" x14ac:dyDescent="0.2">
      <c r="C3" s="971" t="s">
        <v>91</v>
      </c>
      <c r="D3" s="971"/>
      <c r="E3" s="971"/>
      <c r="F3" s="97"/>
      <c r="G3" s="97"/>
      <c r="H3" s="129"/>
      <c r="I3" s="73"/>
      <c r="J3" s="74" t="s">
        <v>59</v>
      </c>
    </row>
    <row r="4" spans="2:15" ht="17.25" customHeight="1" x14ac:dyDescent="0.2">
      <c r="C4" s="971"/>
      <c r="D4" s="971"/>
      <c r="E4" s="971"/>
      <c r="F4" s="97"/>
      <c r="G4" s="97"/>
      <c r="H4" s="129"/>
      <c r="I4" s="150"/>
      <c r="J4" s="75" t="s">
        <v>58</v>
      </c>
    </row>
    <row r="5" spans="2:15" ht="17.25" customHeight="1" x14ac:dyDescent="0.2">
      <c r="C5" s="97"/>
      <c r="D5" s="97"/>
      <c r="E5" s="97"/>
      <c r="F5" s="97"/>
      <c r="G5" s="97"/>
      <c r="H5" s="129"/>
      <c r="I5" s="76"/>
      <c r="J5" s="75" t="s">
        <v>57</v>
      </c>
    </row>
    <row r="6" spans="2:15" ht="17.25" customHeight="1" x14ac:dyDescent="0.2">
      <c r="C6" s="1231" t="str">
        <f>menu!J128</f>
        <v>Achtung: Nur auszufüllen und einzureichen, wenn noch kein Konzept vorliegt.</v>
      </c>
      <c r="D6" s="1231"/>
      <c r="E6" s="1231"/>
      <c r="F6" s="1231"/>
      <c r="G6" s="1231"/>
      <c r="H6" s="1232"/>
      <c r="I6" s="77"/>
      <c r="J6" s="75" t="s">
        <v>45</v>
      </c>
    </row>
    <row r="7" spans="2:15" ht="17.25" customHeight="1" x14ac:dyDescent="0.2">
      <c r="I7" s="78"/>
      <c r="J7" s="75" t="s">
        <v>46</v>
      </c>
    </row>
    <row r="8" spans="2:15" ht="17.25" customHeight="1" x14ac:dyDescent="0.2">
      <c r="C8" s="1231" t="str">
        <f>IF(K18&gt;5000,Texte!A47,"")</f>
        <v/>
      </c>
      <c r="D8" s="1231"/>
      <c r="E8" s="1231"/>
      <c r="F8" s="1231"/>
      <c r="G8" s="1231"/>
      <c r="H8" s="1231"/>
    </row>
    <row r="9" spans="2:15" ht="15" customHeight="1" thickBot="1" x14ac:dyDescent="0.25">
      <c r="C9" s="1150" t="s">
        <v>176</v>
      </c>
      <c r="D9" s="1150"/>
      <c r="E9" s="1150"/>
      <c r="F9" s="1150"/>
      <c r="G9" s="1150"/>
      <c r="H9" s="1150"/>
      <c r="I9" s="1150"/>
      <c r="J9" s="1150"/>
      <c r="K9" s="1150"/>
      <c r="L9" s="1150"/>
    </row>
    <row r="10" spans="2:15" ht="23.25" customHeight="1" x14ac:dyDescent="0.2">
      <c r="B10" s="79"/>
      <c r="C10" s="769" t="s">
        <v>532</v>
      </c>
      <c r="D10" s="770"/>
      <c r="E10" s="770"/>
      <c r="F10" s="770"/>
      <c r="G10" s="770"/>
      <c r="H10" s="770"/>
      <c r="I10" s="1152"/>
      <c r="J10" s="389" t="s">
        <v>198</v>
      </c>
      <c r="K10" s="389" t="s">
        <v>199</v>
      </c>
      <c r="L10" s="80" t="s">
        <v>8</v>
      </c>
      <c r="M10" s="81"/>
      <c r="N10" s="81"/>
    </row>
    <row r="11" spans="2:15" ht="64.5" customHeight="1" x14ac:dyDescent="0.2">
      <c r="B11" s="79"/>
      <c r="C11" s="1147" t="s">
        <v>535</v>
      </c>
      <c r="D11" s="1148"/>
      <c r="E11" s="1148"/>
      <c r="F11" s="1148"/>
      <c r="G11" s="1148"/>
      <c r="H11" s="1148"/>
      <c r="I11" s="1149"/>
      <c r="J11" s="393"/>
      <c r="K11" s="110"/>
      <c r="L11" s="191">
        <f>J11*K11</f>
        <v>0</v>
      </c>
      <c r="M11" s="139">
        <f>IF(menu!$U$8=FALSE,0,IF(AND(menu!$U$8=TRUE,L11=0),0,IF(AND(L11&gt;0,OR(C11="",LEFT(C11,3)="Bsp")),1,IF(L11&lt;=5000,0,1))))</f>
        <v>0</v>
      </c>
      <c r="N11" s="81"/>
      <c r="O11" s="193"/>
    </row>
    <row r="12" spans="2:15" ht="64.5" customHeight="1" x14ac:dyDescent="0.2">
      <c r="B12" s="79"/>
      <c r="C12" s="1147" t="s">
        <v>200</v>
      </c>
      <c r="D12" s="1148"/>
      <c r="E12" s="1148"/>
      <c r="F12" s="1148"/>
      <c r="G12" s="1148"/>
      <c r="H12" s="1148"/>
      <c r="I12" s="1149"/>
      <c r="J12" s="393"/>
      <c r="K12" s="110"/>
      <c r="L12" s="191">
        <f>J12*K12</f>
        <v>0</v>
      </c>
      <c r="M12" s="139">
        <f>IF(menu!$U$8=FALSE,0,IF(AND(menu!$U$8=TRUE,L12=0),0,IF(AND(L12&gt;0,OR(C12="",LEFT(C12,3)="Bsp")),1,IF(L12&lt;=5000,0,1))))</f>
        <v>0</v>
      </c>
      <c r="N12" s="81"/>
    </row>
    <row r="13" spans="2:15" ht="64.5" customHeight="1" thickBot="1" x14ac:dyDescent="0.25">
      <c r="B13" s="79"/>
      <c r="C13" s="1147" t="s">
        <v>534</v>
      </c>
      <c r="D13" s="1148"/>
      <c r="E13" s="1148"/>
      <c r="F13" s="1148"/>
      <c r="G13" s="1148"/>
      <c r="H13" s="1148"/>
      <c r="I13" s="1149"/>
      <c r="J13" s="393"/>
      <c r="K13" s="110"/>
      <c r="L13" s="191">
        <f>J13*K13</f>
        <v>0</v>
      </c>
      <c r="M13" s="139">
        <f>IF(menu!$U$8=FALSE,0,IF(AND(menu!$U$8=TRUE,L13=0),0,IF(AND(L13&gt;0,OR(C13="",LEFT(C13,3)="Bsp")),1,IF(L13&lt;=5000,0,1))))</f>
        <v>0</v>
      </c>
      <c r="N13" s="81"/>
    </row>
    <row r="14" spans="2:15" ht="12" customHeight="1" thickBot="1" x14ac:dyDescent="0.25">
      <c r="B14" s="81"/>
      <c r="C14" s="82"/>
      <c r="D14" s="82"/>
      <c r="E14" s="82"/>
      <c r="F14" s="82"/>
      <c r="G14" s="82"/>
      <c r="H14" s="82"/>
      <c r="I14" s="82"/>
      <c r="J14" s="83"/>
      <c r="K14" s="84" t="s">
        <v>13</v>
      </c>
      <c r="L14" s="85">
        <f>SUM(L11:L13)</f>
        <v>0</v>
      </c>
      <c r="M14" s="144"/>
      <c r="N14" s="81"/>
    </row>
    <row r="15" spans="2:15" ht="12" customHeight="1" x14ac:dyDescent="0.2">
      <c r="C15" s="86"/>
      <c r="D15" s="86"/>
      <c r="E15" s="86"/>
      <c r="F15" s="86"/>
      <c r="G15" s="86"/>
      <c r="H15" s="86"/>
      <c r="I15" s="86"/>
      <c r="J15" s="86"/>
      <c r="K15" s="86"/>
      <c r="L15" s="87"/>
      <c r="M15" s="144"/>
      <c r="N15" s="81"/>
    </row>
    <row r="16" spans="2:15" ht="15" customHeight="1" thickBot="1" x14ac:dyDescent="0.25">
      <c r="C16" s="1224" t="s">
        <v>85</v>
      </c>
      <c r="D16" s="1224"/>
      <c r="E16" s="1224"/>
      <c r="F16" s="1224"/>
      <c r="G16" s="1224"/>
      <c r="H16" s="1224"/>
      <c r="I16" s="1224"/>
      <c r="J16" s="1224"/>
      <c r="K16" s="1224"/>
      <c r="L16" s="1224"/>
      <c r="M16" s="144"/>
      <c r="N16" s="81"/>
    </row>
    <row r="17" spans="3:14" ht="15" customHeight="1" x14ac:dyDescent="0.2">
      <c r="C17" s="1128" t="s">
        <v>14</v>
      </c>
      <c r="D17" s="1225"/>
      <c r="E17" s="88" t="s">
        <v>33</v>
      </c>
      <c r="F17" s="89" t="str">
        <f>Personal_Alt!E45</f>
        <v>Projektjahr 1</v>
      </c>
      <c r="G17" s="90" t="str">
        <f>Personal_Alt!F45</f>
        <v>Projektjahr 2</v>
      </c>
      <c r="H17" s="90" t="str">
        <f>Personal_Alt!G45</f>
        <v>Projektjahr 3</v>
      </c>
      <c r="I17" s="1134" t="str">
        <f>Personal_Alt!H45</f>
        <v>Projektjahr 4</v>
      </c>
      <c r="J17" s="1228"/>
      <c r="K17" s="91" t="s">
        <v>4</v>
      </c>
      <c r="L17" s="67" t="s">
        <v>83</v>
      </c>
      <c r="M17" s="144"/>
      <c r="N17" s="81"/>
    </row>
    <row r="18" spans="3:14" ht="27.75" customHeight="1" thickBot="1" x14ac:dyDescent="0.25">
      <c r="C18" s="1226" t="s">
        <v>88</v>
      </c>
      <c r="D18" s="1227"/>
      <c r="E18" s="92" t="str">
        <f>LEFT(C9,34)</f>
        <v>Ausgaben für Konzeptfertigstellung</v>
      </c>
      <c r="F18" s="68"/>
      <c r="G18" s="69"/>
      <c r="H18" s="69"/>
      <c r="I18" s="1229"/>
      <c r="J18" s="1230"/>
      <c r="K18" s="71">
        <f>L14</f>
        <v>0</v>
      </c>
      <c r="L18" s="70">
        <f>K18-SUM(F18:I18)</f>
        <v>0</v>
      </c>
      <c r="M18" s="139">
        <f>IF(AND(menu!$U$8=TRUE,L18&lt;&gt;0),1,IF(L14&gt;5000,1,0))</f>
        <v>0</v>
      </c>
      <c r="N18" s="81"/>
    </row>
    <row r="19" spans="3:14" ht="6" customHeight="1" x14ac:dyDescent="0.2">
      <c r="M19" s="81"/>
      <c r="N19" s="81"/>
    </row>
    <row r="20" spans="3:14" ht="12.75" customHeight="1" x14ac:dyDescent="0.2">
      <c r="C20" s="1103" t="s">
        <v>169</v>
      </c>
      <c r="D20" s="1103"/>
      <c r="E20" s="1103"/>
      <c r="F20" s="1103"/>
      <c r="G20" s="1103"/>
      <c r="H20" s="1103"/>
      <c r="I20" s="1103"/>
      <c r="J20" s="1103"/>
      <c r="K20" s="1103"/>
      <c r="L20" s="1103"/>
      <c r="M20" s="1103"/>
      <c r="N20" s="81"/>
    </row>
    <row r="21" spans="3:14" ht="21" customHeight="1" x14ac:dyDescent="0.2">
      <c r="C21" s="1104" t="str">
        <f ca="1">Basisdaten!C38</f>
        <v>Vorhabenbeschreibung -  - Vers. 09/2023</v>
      </c>
      <c r="D21" s="1105"/>
      <c r="E21" s="1105"/>
      <c r="F21" s="1105"/>
      <c r="G21" s="1105"/>
      <c r="H21" s="1105"/>
      <c r="I21" s="1105"/>
      <c r="J21" s="1105"/>
      <c r="K21" s="1105"/>
      <c r="L21" s="1105"/>
      <c r="M21" s="81"/>
      <c r="N21" s="81"/>
    </row>
    <row r="22" spans="3:14" ht="15" customHeight="1" x14ac:dyDescent="0.2">
      <c r="C22" s="93"/>
      <c r="D22" s="81"/>
    </row>
    <row r="23" spans="3:14" x14ac:dyDescent="0.2">
      <c r="C23" s="94"/>
    </row>
    <row r="24" spans="3:14" ht="15" customHeight="1" x14ac:dyDescent="0.2">
      <c r="C24" s="95"/>
    </row>
    <row r="25" spans="3:14" x14ac:dyDescent="0.2">
      <c r="C25" s="95"/>
    </row>
    <row r="26" spans="3:14" x14ac:dyDescent="0.2">
      <c r="M26" s="94"/>
      <c r="N26" s="94"/>
    </row>
  </sheetData>
  <sheetProtection selectLockedCells="1"/>
  <customSheetViews>
    <customSheetView guid="{68ABA936-E0C3-4F62-AA1D-4FD1F5462098}" showPageBreaks="1" showGridLines="0" showRowCol="0" fitToPage="1" printArea="1" view="pageBreakPreview">
      <selection activeCell="C14" sqref="C14:K14"/>
      <pageMargins left="0.39370078740157483" right="0.39370078740157483" top="0.39370078740157483" bottom="0.39370078740157483" header="0" footer="0"/>
      <printOptions horizontalCentered="1"/>
      <pageSetup paperSize="9" scale="76" orientation="portrait" r:id="rId1"/>
    </customSheetView>
  </customSheetViews>
  <mergeCells count="15">
    <mergeCell ref="C12:I12"/>
    <mergeCell ref="C13:I13"/>
    <mergeCell ref="C10:I10"/>
    <mergeCell ref="C3:E4"/>
    <mergeCell ref="C21:L21"/>
    <mergeCell ref="C9:L9"/>
    <mergeCell ref="C16:L16"/>
    <mergeCell ref="C17:D17"/>
    <mergeCell ref="C18:D18"/>
    <mergeCell ref="I17:J17"/>
    <mergeCell ref="I18:J18"/>
    <mergeCell ref="C20:M20"/>
    <mergeCell ref="C6:H6"/>
    <mergeCell ref="C11:I11"/>
    <mergeCell ref="C8:H8"/>
  </mergeCells>
  <conditionalFormatting sqref="L17">
    <cfRule type="expression" dxfId="55" priority="80">
      <formula>$L$18=0</formula>
    </cfRule>
  </conditionalFormatting>
  <conditionalFormatting sqref="L18">
    <cfRule type="expression" dxfId="54" priority="79">
      <formula>L18&lt;&gt;0</formula>
    </cfRule>
    <cfRule type="expression" dxfId="53" priority="83">
      <formula>K18=0</formula>
    </cfRule>
  </conditionalFormatting>
  <conditionalFormatting sqref="L18">
    <cfRule type="expression" dxfId="52" priority="82">
      <formula>L18=0</formula>
    </cfRule>
  </conditionalFormatting>
  <conditionalFormatting sqref="F18:J18">
    <cfRule type="expression" dxfId="51" priority="78">
      <formula>AND($L$18=0,$K$18&lt;&gt;0)</formula>
    </cfRule>
    <cfRule type="expression" dxfId="50" priority="81">
      <formula>$L$18&lt;&gt;0</formula>
    </cfRule>
  </conditionalFormatting>
  <conditionalFormatting sqref="C11:I11">
    <cfRule type="expression" dxfId="49" priority="19">
      <formula>AND(L11&gt;0,OR(LEFT(C11,3)="Bsp",C11=""))</formula>
    </cfRule>
    <cfRule type="expression" dxfId="48" priority="20">
      <formula>AND(LEFT(C11,3)&lt;&gt;"Bsp",C11&lt;&gt;"")</formula>
    </cfRule>
    <cfRule type="expression" dxfId="47" priority="22">
      <formula>LEFT(C11,3)="Bsp"</formula>
    </cfRule>
  </conditionalFormatting>
  <conditionalFormatting sqref="J11">
    <cfRule type="expression" dxfId="46" priority="16">
      <formula>J11&gt;0</formula>
    </cfRule>
  </conditionalFormatting>
  <conditionalFormatting sqref="K11">
    <cfRule type="expression" dxfId="45" priority="15">
      <formula>K11&gt;0</formula>
    </cfRule>
  </conditionalFormatting>
  <conditionalFormatting sqref="C12:I12">
    <cfRule type="expression" dxfId="44" priority="13">
      <formula>AND(L12&gt;0,OR(LEFT(C12,3)="Bsp",C12=""))</formula>
    </cfRule>
    <cfRule type="expression" dxfId="43" priority="14">
      <formula>AND(LEFT(C12,3)&lt;&gt;"Bsp",C12&lt;&gt;"")</formula>
    </cfRule>
    <cfRule type="expression" dxfId="42" priority="17">
      <formula>LEFT(C12,3)="Bsp"</formula>
    </cfRule>
  </conditionalFormatting>
  <conditionalFormatting sqref="J12:J13">
    <cfRule type="expression" dxfId="41" priority="5">
      <formula>J12&gt;0</formula>
    </cfRule>
  </conditionalFormatting>
  <conditionalFormatting sqref="K12:K13">
    <cfRule type="expression" dxfId="40" priority="4">
      <formula>K12&gt;0</formula>
    </cfRule>
  </conditionalFormatting>
  <conditionalFormatting sqref="C13:I13">
    <cfRule type="expression" dxfId="39" priority="2">
      <formula>AND(L13&gt;0,OR(LEFT(C13,3)="Bsp",C13=""))</formula>
    </cfRule>
    <cfRule type="expression" dxfId="38" priority="3">
      <formula>AND(LEFT(C13,3)&lt;&gt;"Bsp",C13&lt;&gt;"")</formula>
    </cfRule>
    <cfRule type="expression" dxfId="37" priority="12">
      <formula>LEFT(C13,3)="Bsp"</formula>
    </cfRule>
  </conditionalFormatting>
  <dataValidations count="1">
    <dataValidation type="decimal" operator="greaterThan" allowBlank="1" showInputMessage="1" showErrorMessage="1" sqref="F18:G18">
      <formula1>0</formula1>
    </dataValidation>
  </dataValidations>
  <printOptions horizontalCentered="1"/>
  <pageMargins left="0.39370078740157483" right="0.19685039370078741" top="0.19685039370078741" bottom="0.19685039370078741" header="0" footer="0"/>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142875</xdr:colOff>
                    <xdr:row>3</xdr:row>
                    <xdr:rowOff>161925</xdr:rowOff>
                  </from>
                  <to>
                    <xdr:col>4</xdr:col>
                    <xdr:colOff>885825</xdr:colOff>
                    <xdr:row>4</xdr:row>
                    <xdr:rowOff>123825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28" id="{593460DA-DE6D-454B-A210-5E73885A0A2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M11</xm:sqref>
        </x14:conditionalFormatting>
        <x14:conditionalFormatting xmlns:xm="http://schemas.microsoft.com/office/excel/2006/main">
          <x14:cfRule type="iconSet" priority="27" id="{4ED045C5-E020-48B1-85D6-CAA58CFD6AC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26" id="{C87E681D-508F-4718-BC59-82BA66CDE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xm:sqref>
        </x14:conditionalFormatting>
        <x14:conditionalFormatting xmlns:xm="http://schemas.microsoft.com/office/excel/2006/main">
          <x14:cfRule type="iconSet" priority="23" id="{99EB36A5-B5E3-44FB-99A8-3EAA47DD416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expression" priority="24" id="{1A61E303-D5C2-4C20-9117-E3B4C2A8D18B}">
            <xm:f>menu!$U$6=FALSE</xm:f>
            <x14:dxf>
              <font>
                <color theme="0"/>
              </font>
              <fill>
                <patternFill>
                  <fgColor theme="0"/>
                  <bgColor theme="0"/>
                </patternFill>
              </fill>
              <border>
                <left/>
                <right/>
                <top/>
                <bottom/>
                <vertical/>
                <horizontal/>
              </border>
            </x14:dxf>
          </x14:cfRule>
          <xm:sqref>M18</xm:sqref>
        </x14:conditionalFormatting>
        <x14:conditionalFormatting xmlns:xm="http://schemas.microsoft.com/office/excel/2006/main">
          <x14:cfRule type="expression" priority="1" id="{BF4BFCE1-A452-4DF2-A874-B91CFEE7FDD9}">
            <xm:f>menu!$U$8=FALSE</xm:f>
            <x14:dxf>
              <font>
                <color theme="0"/>
              </font>
              <fill>
                <patternFill>
                  <fgColor theme="0"/>
                  <bgColor theme="0"/>
                </patternFill>
              </fill>
              <border>
                <left/>
                <right/>
                <top/>
                <bottom/>
                <vertical/>
                <horizontal/>
              </border>
            </x14:dxf>
          </x14:cfRule>
          <xm:sqref>I3:L8 C9:M21</xm:sqref>
        </x14:conditionalFormatting>
        <x14:conditionalFormatting xmlns:xm="http://schemas.microsoft.com/office/excel/2006/main">
          <x14:cfRule type="expression" priority="21" id="{54AB50D3-839B-4430-BBEF-F2B9484F6833}">
            <xm:f>menu!$U$4=FALSE</xm:f>
            <x14:dxf>
              <font>
                <color theme="0"/>
              </font>
              <fill>
                <patternFill>
                  <fgColor theme="0"/>
                  <bgColor theme="0"/>
                </patternFill>
              </fill>
              <border>
                <left/>
                <right/>
                <top/>
                <bottom/>
                <vertical/>
                <horizontal/>
              </border>
            </x14:dxf>
          </x14:cfRule>
          <xm:sqref>C20</xm:sqref>
        </x14:conditionalFormatting>
        <x14:conditionalFormatting xmlns:xm="http://schemas.microsoft.com/office/excel/2006/main">
          <x14:cfRule type="expression" priority="2282" id="{C46500C9-AD39-47D1-A63B-06BA91BD7602}">
            <xm:f>Basisdaten!#REF!="Ja"</xm:f>
            <x14:dxf>
              <font>
                <color theme="0"/>
              </font>
              <fill>
                <patternFill>
                  <bgColor theme="0"/>
                </patternFill>
              </fill>
              <border>
                <left/>
                <right/>
                <top/>
                <bottom/>
                <vertical/>
                <horizontal/>
              </border>
            </x14:dxf>
          </x14:cfRule>
          <xm:sqref>I3:M8 C9:M21</xm:sqref>
        </x14:conditionalFormatting>
      </x14:conditionalFormattings>
    </ext>
    <ext xmlns:x14="http://schemas.microsoft.com/office/spreadsheetml/2009/9/main" uri="{CCE6A557-97BC-4b89-ADB6-D9C93CAAB3DF}">
      <x14:dataValidations xmlns:xm="http://schemas.microsoft.com/office/excel/2006/main" count="3">
        <x14:dataValidation type="custom" allowBlank="1" showInputMessage="1" showErrorMessage="1" error="Ausgaben können nur für Jahre eingegeben werden, in denen ein Klimaschutzmanager eingestellt ist. ">
          <x14:formula1>
            <xm:f>Personal_Alt!I46&gt;0</xm:f>
          </x14:formula1>
          <xm:sqref>J18</xm:sqref>
        </x14:dataValidation>
        <x14:dataValidation type="custom" allowBlank="1" showInputMessage="1" showErrorMessage="1" error="Ausgaben können nur für Jahre eingegeben werden, in denen ein Klimaschutzmanager eingestellt ist. ">
          <x14:formula1>
            <xm:f>Personal_Alt!H46&gt;0</xm:f>
          </x14:formula1>
          <xm:sqref>I18</xm:sqref>
        </x14:dataValidation>
        <x14:dataValidation type="custom" operator="greaterThan" allowBlank="1" showInputMessage="1" showErrorMessage="1" error="Ausgaben können nur für Jahre eingegeben werden, in denen ein Klimaschutzmanager eingestellt ist. ">
          <x14:formula1>
            <xm:f>Personal_Alt!G46&gt;0</xm:f>
          </x14:formula1>
          <xm:sqref>H18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4"/>
    <pageSetUpPr fitToPage="1"/>
  </sheetPr>
  <dimension ref="A1:AD105"/>
  <sheetViews>
    <sheetView showGridLines="0" showRowColHeaders="0" workbookViewId="0">
      <selection activeCell="M18" sqref="M18"/>
    </sheetView>
  </sheetViews>
  <sheetFormatPr baseColWidth="10" defaultRowHeight="15" x14ac:dyDescent="0.25"/>
  <cols>
    <col min="1" max="1" width="2.5703125" style="1" customWidth="1"/>
    <col min="2" max="2" width="2.7109375" style="1" customWidth="1"/>
    <col min="3" max="3" width="2.85546875" style="1" customWidth="1"/>
    <col min="4" max="4" width="3.140625" style="1" customWidth="1"/>
    <col min="5" max="5" width="3.7109375" style="1" customWidth="1"/>
    <col min="6" max="6" width="5.5703125" style="1" customWidth="1"/>
    <col min="7" max="7" width="9.42578125" style="1" customWidth="1"/>
    <col min="8" max="8" width="18.5703125" style="1" customWidth="1"/>
    <col min="9" max="10" width="11.42578125" style="1" customWidth="1"/>
    <col min="11" max="11" width="11.85546875" style="1" customWidth="1"/>
    <col min="12" max="12" width="11.42578125" style="1" customWidth="1"/>
    <col min="13" max="13" width="12.85546875" style="1" customWidth="1"/>
    <col min="14" max="14" width="2.28515625" style="1" customWidth="1"/>
    <col min="15" max="15" width="2.28515625" customWidth="1"/>
    <col min="18" max="18" width="16" customWidth="1"/>
  </cols>
  <sheetData>
    <row r="1" spans="1:30" s="1" customFormat="1" ht="12" x14ac:dyDescent="0.2">
      <c r="A1" s="444" t="s">
        <v>203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row>
    <row r="2" spans="1:30" s="1" customFormat="1" ht="12.75" hidden="1" customHeight="1" x14ac:dyDescent="0.2">
      <c r="A2" s="444"/>
      <c r="O2" s="444"/>
      <c r="P2" s="444"/>
      <c r="Q2" s="444"/>
      <c r="R2" s="444"/>
      <c r="S2" s="444"/>
      <c r="T2" s="444"/>
      <c r="U2" s="444"/>
      <c r="V2" s="444"/>
      <c r="W2" s="444"/>
      <c r="X2" s="444"/>
      <c r="Y2" s="444"/>
      <c r="Z2" s="444"/>
      <c r="AA2" s="444"/>
      <c r="AB2" s="444"/>
      <c r="AC2" s="444"/>
      <c r="AD2" s="444"/>
    </row>
    <row r="3" spans="1:30" s="1" customFormat="1" ht="12" customHeight="1" x14ac:dyDescent="0.2">
      <c r="A3" s="444"/>
      <c r="O3" s="444"/>
      <c r="P3" s="444"/>
      <c r="Q3" s="444"/>
      <c r="R3" s="444"/>
      <c r="S3" s="444"/>
      <c r="T3" s="444"/>
      <c r="U3" s="444"/>
      <c r="V3" s="444"/>
      <c r="W3" s="444"/>
      <c r="X3" s="444"/>
      <c r="Y3" s="444"/>
      <c r="Z3" s="444"/>
      <c r="AA3" s="444"/>
      <c r="AB3" s="444"/>
      <c r="AC3" s="444"/>
      <c r="AD3" s="444"/>
    </row>
    <row r="4" spans="1:30" s="145" customFormat="1" ht="57" customHeight="1" x14ac:dyDescent="0.2">
      <c r="A4" s="445"/>
      <c r="C4" s="1259" t="s">
        <v>616</v>
      </c>
      <c r="D4" s="1259"/>
      <c r="E4" s="1259"/>
      <c r="F4" s="1259"/>
      <c r="G4" s="1259"/>
      <c r="H4" s="1259"/>
      <c r="I4" s="1259"/>
      <c r="J4" s="440"/>
      <c r="K4" s="1"/>
      <c r="L4" s="1"/>
      <c r="M4" s="1"/>
      <c r="N4" s="1"/>
      <c r="O4" s="445"/>
      <c r="P4" s="445"/>
      <c r="Q4" s="1269"/>
      <c r="R4" s="1269"/>
      <c r="S4" s="445"/>
      <c r="T4" s="445"/>
      <c r="U4" s="445"/>
      <c r="V4" s="445"/>
      <c r="W4" s="445"/>
      <c r="X4" s="445"/>
      <c r="Y4" s="445"/>
      <c r="Z4" s="445"/>
      <c r="AA4" s="445"/>
      <c r="AB4" s="445"/>
      <c r="AC4" s="445"/>
      <c r="AD4" s="445"/>
    </row>
    <row r="5" spans="1:30" s="145" customFormat="1" ht="22.5" customHeight="1" x14ac:dyDescent="0.2">
      <c r="A5" s="445"/>
      <c r="C5" s="1260"/>
      <c r="D5" s="1260"/>
      <c r="E5" s="1260"/>
      <c r="F5" s="1260"/>
      <c r="G5" s="1260"/>
      <c r="H5" s="1260"/>
      <c r="I5" s="1260"/>
      <c r="J5" s="1"/>
      <c r="K5" s="1"/>
      <c r="L5" s="1"/>
      <c r="M5" s="1"/>
      <c r="N5" s="1"/>
      <c r="O5" s="445"/>
      <c r="P5" s="485"/>
      <c r="Q5" s="445"/>
      <c r="R5" s="445"/>
      <c r="S5" s="445"/>
      <c r="T5" s="445"/>
      <c r="U5" s="445"/>
      <c r="V5" s="445"/>
      <c r="W5" s="445"/>
      <c r="X5" s="445"/>
      <c r="Y5" s="445"/>
      <c r="Z5" s="445"/>
      <c r="AA5" s="445"/>
      <c r="AB5" s="445"/>
      <c r="AC5" s="445"/>
      <c r="AD5" s="445"/>
    </row>
    <row r="6" spans="1:30" s="145" customFormat="1" ht="6" customHeight="1" x14ac:dyDescent="0.2">
      <c r="A6" s="445"/>
      <c r="C6" s="249"/>
      <c r="D6" s="249"/>
      <c r="E6" s="249"/>
      <c r="F6" s="249"/>
      <c r="G6" s="249"/>
      <c r="H6" s="249"/>
      <c r="I6" s="1"/>
      <c r="J6" s="1"/>
      <c r="K6" s="1"/>
      <c r="L6" s="1"/>
      <c r="M6" s="1"/>
      <c r="N6" s="1"/>
      <c r="O6" s="445"/>
      <c r="P6" s="445"/>
      <c r="Q6" s="445"/>
      <c r="R6" s="445"/>
      <c r="S6" s="445"/>
      <c r="T6" s="445"/>
      <c r="U6" s="445"/>
      <c r="V6" s="445"/>
      <c r="W6" s="445"/>
      <c r="X6" s="445"/>
      <c r="Y6" s="445"/>
      <c r="Z6" s="445"/>
      <c r="AA6" s="445"/>
      <c r="AB6" s="445"/>
      <c r="AC6" s="445"/>
      <c r="AD6" s="445"/>
    </row>
    <row r="7" spans="1:30" s="145" customFormat="1" ht="12" customHeight="1" x14ac:dyDescent="0.2">
      <c r="A7" s="445"/>
      <c r="B7" s="148"/>
      <c r="C7" s="577" t="str">
        <f>menu!X3</f>
        <v>Achtung: Im Tabellenblatt Personal wurden unvollständige, oder fehlerhafte Angaben gemacht!</v>
      </c>
      <c r="D7" s="573"/>
      <c r="E7" s="573"/>
      <c r="F7" s="573"/>
      <c r="G7" s="573"/>
      <c r="H7" s="573"/>
      <c r="N7" s="1"/>
      <c r="O7" s="445"/>
      <c r="P7" s="445"/>
      <c r="Q7" s="445"/>
      <c r="R7" s="445"/>
      <c r="S7" s="457"/>
      <c r="T7" s="486"/>
      <c r="U7" s="486"/>
      <c r="V7" s="486"/>
      <c r="W7" s="486"/>
      <c r="X7" s="457"/>
      <c r="Y7" s="445"/>
      <c r="Z7" s="445"/>
      <c r="AA7" s="445"/>
      <c r="AB7" s="445"/>
      <c r="AC7" s="445"/>
      <c r="AD7" s="445"/>
    </row>
    <row r="8" spans="1:30" s="1" customFormat="1" ht="14.25" customHeight="1" thickBot="1" x14ac:dyDescent="0.25">
      <c r="A8" s="444"/>
      <c r="B8" s="212"/>
      <c r="C8" s="1261" t="s">
        <v>165</v>
      </c>
      <c r="D8" s="1261"/>
      <c r="E8" s="1261"/>
      <c r="F8" s="1261"/>
      <c r="G8" s="1261"/>
      <c r="H8" s="1247" t="str">
        <f>menu!X4</f>
        <v/>
      </c>
      <c r="I8" s="1247"/>
      <c r="J8" s="1247"/>
      <c r="K8" s="1247"/>
      <c r="L8" s="1247"/>
      <c r="M8" s="1247"/>
      <c r="N8" s="1247"/>
      <c r="O8" s="444"/>
      <c r="P8" s="453"/>
      <c r="Q8" s="453"/>
      <c r="R8" s="453"/>
      <c r="S8" s="453"/>
      <c r="T8" s="1175"/>
      <c r="U8" s="1175"/>
      <c r="V8" s="1175"/>
      <c r="W8" s="1175"/>
      <c r="X8" s="453"/>
      <c r="Y8" s="444"/>
      <c r="Z8" s="444"/>
      <c r="AA8" s="444"/>
      <c r="AB8" s="444"/>
      <c r="AC8" s="444"/>
      <c r="AD8" s="444"/>
    </row>
    <row r="9" spans="1:30" s="1" customFormat="1" ht="30.75" customHeight="1" x14ac:dyDescent="0.2">
      <c r="A9" s="444"/>
      <c r="B9" s="212"/>
      <c r="C9" s="1262" t="s">
        <v>314</v>
      </c>
      <c r="D9" s="922"/>
      <c r="E9" s="922"/>
      <c r="F9" s="922"/>
      <c r="G9" s="922"/>
      <c r="H9" s="922"/>
      <c r="I9" s="503" t="str">
        <f>Personal_Alt!E45&amp;"
("&amp; Personal_Alt!E46&amp;" Monate)"</f>
        <v>Projektjahr 1
(0 Monate)</v>
      </c>
      <c r="J9" s="115" t="str">
        <f>Personal_Alt!F45&amp;"
("&amp; Personal_Alt!F46&amp;" Monate)"</f>
        <v>Projektjahr 2
(0 Monate)</v>
      </c>
      <c r="K9" s="115" t="str">
        <f>Personal_Alt!G45&amp;"
("&amp; Personal_Alt!G46&amp;" Monate)"</f>
        <v>Projektjahr 3
(0 Monate)</v>
      </c>
      <c r="L9" s="115" t="str">
        <f>Personal_Alt!H45&amp;"
("&amp; Personal_Alt!H46&amp;" Monate)"</f>
        <v>Projektjahr 4
(0 Monate)</v>
      </c>
      <c r="M9" s="116" t="s">
        <v>18</v>
      </c>
      <c r="O9" s="444"/>
      <c r="P9" s="1245" t="str">
        <f>IF(OR(C7&lt;&gt;"",H8&lt;&gt;""),Texte!A44,"")</f>
        <v>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v>
      </c>
      <c r="Q9" s="1245"/>
      <c r="R9" s="1245"/>
      <c r="S9" s="453"/>
      <c r="T9" s="1175"/>
      <c r="U9" s="1175"/>
      <c r="V9" s="1175"/>
      <c r="W9" s="1175"/>
      <c r="X9" s="453"/>
      <c r="Y9" s="444"/>
      <c r="Z9" s="444"/>
      <c r="AA9" s="444"/>
      <c r="AB9" s="444"/>
      <c r="AC9" s="444"/>
      <c r="AD9" s="444"/>
    </row>
    <row r="10" spans="1:30" s="1" customFormat="1" ht="12.75" customHeight="1" x14ac:dyDescent="0.2">
      <c r="A10" s="444"/>
      <c r="B10" s="250">
        <v>1</v>
      </c>
      <c r="C10" s="1255" t="s">
        <v>29</v>
      </c>
      <c r="D10" s="1256"/>
      <c r="E10" s="1263" t="s">
        <v>19</v>
      </c>
      <c r="F10" s="1263"/>
      <c r="G10" s="1264" t="s">
        <v>171</v>
      </c>
      <c r="H10" s="1264"/>
      <c r="I10" s="501" t="e">
        <f>($M10/Personal_Alt!$I$46)*Personal_Alt!E$46</f>
        <v>#DIV/0!</v>
      </c>
      <c r="J10" s="501" t="e">
        <f>($M10/Personal_Alt!$I$46)*Personal_Alt!F$46</f>
        <v>#DIV/0!</v>
      </c>
      <c r="K10" s="501" t="e">
        <f>($M10/Personal_Alt!$I$46)*Personal_Alt!G$46</f>
        <v>#DIV/0!</v>
      </c>
      <c r="L10" s="501" t="e">
        <f>($M10/Personal_Alt!$I$46)*Personal_Alt!H$46</f>
        <v>#DIV/0!</v>
      </c>
      <c r="M10" s="117">
        <f>SUM(Personal!F30:F32)</f>
        <v>0</v>
      </c>
      <c r="N10" s="422">
        <f>IF(SUM(Personal!O10:O38)&gt;=1,1,0)</f>
        <v>1</v>
      </c>
      <c r="O10" s="444"/>
      <c r="P10" s="1245"/>
      <c r="Q10" s="1245"/>
      <c r="R10" s="1245"/>
      <c r="S10" s="456"/>
      <c r="T10" s="456"/>
      <c r="U10" s="456"/>
      <c r="V10" s="456"/>
      <c r="W10" s="456"/>
      <c r="X10" s="453"/>
      <c r="Y10" s="444"/>
      <c r="Z10" s="444"/>
      <c r="AA10" s="444"/>
      <c r="AB10" s="444"/>
      <c r="AC10" s="444"/>
      <c r="AD10" s="444"/>
    </row>
    <row r="11" spans="1:30" s="1" customFormat="1" ht="12.75" customHeight="1" x14ac:dyDescent="0.2">
      <c r="A11" s="444"/>
      <c r="B11" s="250">
        <f>B10+1</f>
        <v>2</v>
      </c>
      <c r="C11" s="1265" t="s">
        <v>30</v>
      </c>
      <c r="D11" s="1266"/>
      <c r="E11" s="1263"/>
      <c r="F11" s="1263"/>
      <c r="G11" s="1267" t="s">
        <v>172</v>
      </c>
      <c r="H11" s="1267"/>
      <c r="I11" s="501" t="e">
        <f>($M11/Personal_Alt!$I$46)*Personal_Alt!E$46</f>
        <v>#DIV/0!</v>
      </c>
      <c r="J11" s="501" t="e">
        <f>($M11/Personal_Alt!$I$46)*Personal_Alt!F$46</f>
        <v>#DIV/0!</v>
      </c>
      <c r="K11" s="501" t="e">
        <f>($M11/Personal_Alt!$I$46)*Personal_Alt!G$46</f>
        <v>#DIV/0!</v>
      </c>
      <c r="L11" s="501" t="e">
        <f>($M11/Personal_Alt!$I$46)*Personal_Alt!H$46</f>
        <v>#DIV/0!</v>
      </c>
      <c r="M11" s="117">
        <f>SUM(Personal!E30:E32)</f>
        <v>0</v>
      </c>
      <c r="N11" s="422"/>
      <c r="O11" s="444"/>
      <c r="P11" s="1245"/>
      <c r="Q11" s="1245"/>
      <c r="R11" s="1245"/>
      <c r="S11" s="456"/>
      <c r="T11" s="456"/>
      <c r="U11" s="456"/>
      <c r="V11" s="456"/>
      <c r="W11" s="456"/>
      <c r="X11" s="453"/>
      <c r="Y11" s="444"/>
      <c r="Z11" s="444"/>
      <c r="AA11" s="444"/>
      <c r="AB11" s="444"/>
      <c r="AC11" s="444"/>
      <c r="AD11" s="444"/>
    </row>
    <row r="12" spans="1:30" s="1" customFormat="1" ht="12.75" customHeight="1" x14ac:dyDescent="0.2">
      <c r="A12" s="444"/>
      <c r="B12" s="250">
        <f>B11+1</f>
        <v>3</v>
      </c>
      <c r="C12" s="1255" t="s">
        <v>22</v>
      </c>
      <c r="D12" s="1256"/>
      <c r="E12" s="1256" t="s">
        <v>750</v>
      </c>
      <c r="F12" s="1256"/>
      <c r="G12" s="1256"/>
      <c r="H12" s="1256"/>
      <c r="I12" s="501" t="e">
        <f>SUM(I13:I14)</f>
        <v>#DIV/0!</v>
      </c>
      <c r="J12" s="501" t="e">
        <f t="shared" ref="J12:L12" si="0">SUM(J13:J14)</f>
        <v>#DIV/0!</v>
      </c>
      <c r="K12" s="501" t="e">
        <f t="shared" si="0"/>
        <v>#DIV/0!</v>
      </c>
      <c r="L12" s="501" t="e">
        <f t="shared" si="0"/>
        <v>#DIV/0!</v>
      </c>
      <c r="M12" s="117">
        <f>SUM(M13:M14)</f>
        <v>0</v>
      </c>
      <c r="N12" s="422"/>
      <c r="O12" s="444"/>
      <c r="P12" s="1245"/>
      <c r="Q12" s="1245"/>
      <c r="R12" s="1245"/>
      <c r="S12" s="487"/>
      <c r="T12" s="487"/>
      <c r="U12" s="456"/>
      <c r="V12" s="456"/>
      <c r="W12" s="456"/>
      <c r="X12" s="453"/>
      <c r="Y12" s="444"/>
      <c r="Z12" s="444"/>
      <c r="AA12" s="444"/>
      <c r="AB12" s="444"/>
      <c r="AC12" s="444"/>
      <c r="AD12" s="444"/>
    </row>
    <row r="13" spans="1:30" s="1" customFormat="1" ht="12.75" customHeight="1" x14ac:dyDescent="0.2">
      <c r="A13" s="444"/>
      <c r="B13" s="250">
        <f>B12+1</f>
        <v>4</v>
      </c>
      <c r="C13" s="119"/>
      <c r="D13" s="428"/>
      <c r="E13" s="677"/>
      <c r="F13" s="1248" t="s">
        <v>89</v>
      </c>
      <c r="G13" s="1249"/>
      <c r="H13" s="1250"/>
      <c r="I13" s="502" t="e">
        <f>($M13/Personal_Alt!$I$46)*Personal_Alt!E$46</f>
        <v>#DIV/0!</v>
      </c>
      <c r="J13" s="502" t="e">
        <f>($M13/Personal_Alt!$I$46)*Personal_Alt!F$46</f>
        <v>#DIV/0!</v>
      </c>
      <c r="K13" s="502" t="e">
        <f>($M13/Personal_Alt!$I$46)*Personal_Alt!G$46</f>
        <v>#DIV/0!</v>
      </c>
      <c r="L13" s="502" t="e">
        <f>($M13/Personal_Alt!$I$46)*Personal_Alt!H$46</f>
        <v>#DIV/0!</v>
      </c>
      <c r="M13" s="118">
        <f>SUM(Akteursbeteiligung!F19)</f>
        <v>0</v>
      </c>
      <c r="N13" s="422">
        <f>IF(SUM(Akteursbeteiligung!G6,Akteursbeteiligung!N21)&gt;=1,1,0)</f>
        <v>0</v>
      </c>
      <c r="O13" s="444"/>
      <c r="P13" s="1245"/>
      <c r="Q13" s="1245"/>
      <c r="R13" s="1245"/>
      <c r="S13" s="456"/>
      <c r="T13" s="456"/>
      <c r="U13" s="456"/>
      <c r="V13" s="456"/>
      <c r="W13" s="456"/>
      <c r="X13" s="453"/>
      <c r="Y13" s="444"/>
      <c r="Z13" s="444"/>
      <c r="AA13" s="444"/>
      <c r="AB13" s="444"/>
      <c r="AC13" s="444"/>
      <c r="AD13" s="444"/>
    </row>
    <row r="14" spans="1:30" s="1" customFormat="1" ht="12.75" customHeight="1" x14ac:dyDescent="0.2">
      <c r="A14" s="444"/>
      <c r="B14" s="250">
        <f t="shared" ref="B14:B27" si="1">B13+1</f>
        <v>5</v>
      </c>
      <c r="C14" s="119"/>
      <c r="D14" s="428"/>
      <c r="E14" s="685"/>
      <c r="F14" s="1246" t="s">
        <v>92</v>
      </c>
      <c r="G14" s="1246"/>
      <c r="H14" s="1246"/>
      <c r="I14" s="502" t="e">
        <f>($M14/Personal_Alt!$I$46)*Personal_Alt!E$46</f>
        <v>#DIV/0!</v>
      </c>
      <c r="J14" s="502" t="e">
        <f>($M14/Personal_Alt!$I$46)*Personal_Alt!F$46</f>
        <v>#DIV/0!</v>
      </c>
      <c r="K14" s="502" t="e">
        <f>($M14/Personal_Alt!$I$46)*Personal_Alt!G$46</f>
        <v>#DIV/0!</v>
      </c>
      <c r="L14" s="502" t="e">
        <f>($M14/Personal_Alt!$I$46)*Personal_Alt!H$46</f>
        <v>#DIV/0!</v>
      </c>
      <c r="M14" s="118">
        <f>SUM(Begl_Öffentlichkeitsarbeit!H17)</f>
        <v>0</v>
      </c>
      <c r="N14" s="422">
        <f>IF(SUM(Begl_Öffentlichkeitsarbeit!G6,Begl_Öffentlichkeitsarbeit!M17:M25)&gt;=1,1,0)</f>
        <v>0</v>
      </c>
      <c r="O14" s="444"/>
      <c r="P14" s="1245"/>
      <c r="Q14" s="1245"/>
      <c r="R14" s="1245"/>
      <c r="S14" s="456"/>
      <c r="T14" s="456"/>
      <c r="U14" s="479"/>
      <c r="V14" s="479"/>
      <c r="W14" s="479"/>
      <c r="X14" s="453"/>
      <c r="Y14" s="444"/>
      <c r="Z14" s="444"/>
      <c r="AA14" s="444"/>
      <c r="AB14" s="444"/>
      <c r="AC14" s="444"/>
      <c r="AD14" s="444"/>
    </row>
    <row r="15" spans="1:30" s="1" customFormat="1" ht="12.75" customHeight="1" x14ac:dyDescent="0.2">
      <c r="A15" s="444"/>
      <c r="B15" s="250">
        <f t="shared" si="1"/>
        <v>6</v>
      </c>
      <c r="C15" s="1239" t="s">
        <v>28</v>
      </c>
      <c r="D15" s="1240"/>
      <c r="E15" s="1242" t="s">
        <v>173</v>
      </c>
      <c r="F15" s="1242"/>
      <c r="G15" s="1242"/>
      <c r="H15" s="1243"/>
      <c r="I15" s="703" t="e">
        <f>SUM(I16:I18)</f>
        <v>#DIV/0!</v>
      </c>
      <c r="J15" s="703" t="e">
        <f t="shared" ref="J15:L15" si="2">SUM(J16:J18)</f>
        <v>#DIV/0!</v>
      </c>
      <c r="K15" s="703" t="e">
        <f t="shared" si="2"/>
        <v>#DIV/0!</v>
      </c>
      <c r="L15" s="703" t="e">
        <f t="shared" si="2"/>
        <v>#DIV/0!</v>
      </c>
      <c r="M15" s="120">
        <f>SUM(M16:M18)</f>
        <v>0</v>
      </c>
      <c r="N15" s="422"/>
      <c r="O15" s="444"/>
      <c r="P15" s="1245"/>
      <c r="Q15" s="1245"/>
      <c r="R15" s="1245"/>
      <c r="S15" s="487"/>
      <c r="T15" s="487"/>
      <c r="U15" s="479"/>
      <c r="V15" s="479"/>
      <c r="W15" s="479"/>
      <c r="X15" s="453"/>
      <c r="Y15" s="444"/>
      <c r="Z15" s="444"/>
      <c r="AA15" s="444"/>
      <c r="AB15" s="444"/>
      <c r="AC15" s="444"/>
      <c r="AD15" s="444"/>
    </row>
    <row r="16" spans="1:30" s="1" customFormat="1" ht="12.75" customHeight="1" x14ac:dyDescent="0.2">
      <c r="A16" s="444"/>
      <c r="B16" s="250">
        <f t="shared" si="1"/>
        <v>7</v>
      </c>
      <c r="C16" s="119"/>
      <c r="D16" s="428"/>
      <c r="E16" s="678"/>
      <c r="F16" s="1248" t="s">
        <v>89</v>
      </c>
      <c r="G16" s="1249"/>
      <c r="H16" s="1250"/>
      <c r="I16" s="502" t="e">
        <f>($M16/Personal_Alt!$I$46)*Personal_Alt!E$46</f>
        <v>#DIV/0!</v>
      </c>
      <c r="J16" s="502" t="e">
        <f>($M16/Personal_Alt!$I$46)*Personal_Alt!F$46</f>
        <v>#DIV/0!</v>
      </c>
      <c r="K16" s="502" t="e">
        <f>($M16/Personal_Alt!$I$46)*Personal_Alt!G$46</f>
        <v>#DIV/0!</v>
      </c>
      <c r="L16" s="502" t="e">
        <f>($M16/Personal_Alt!$I$46)*Personal_Alt!H$46</f>
        <v>#DIV/0!</v>
      </c>
      <c r="M16" s="118">
        <f>SUM(Akteursbeteiligung!J19)</f>
        <v>0</v>
      </c>
      <c r="N16" s="422">
        <f>IF(SUM(Akteursbeteiligung!N19:N21,Akteursbeteiligung!G6)&gt;=1,1,0)</f>
        <v>0</v>
      </c>
      <c r="O16" s="444"/>
      <c r="P16" s="1245"/>
      <c r="Q16" s="1245"/>
      <c r="R16" s="1245"/>
      <c r="S16" s="479"/>
      <c r="T16" s="479"/>
      <c r="U16" s="479"/>
      <c r="V16" s="479"/>
      <c r="W16" s="479"/>
      <c r="X16" s="453"/>
      <c r="Y16" s="444"/>
      <c r="Z16" s="444"/>
      <c r="AA16" s="444"/>
      <c r="AB16" s="444"/>
      <c r="AC16" s="444"/>
      <c r="AD16" s="444"/>
    </row>
    <row r="17" spans="1:30" s="1" customFormat="1" ht="12.75" customHeight="1" x14ac:dyDescent="0.2">
      <c r="A17" s="444"/>
      <c r="B17" s="250">
        <f>B16+1</f>
        <v>8</v>
      </c>
      <c r="C17" s="119"/>
      <c r="D17" s="428"/>
      <c r="E17" s="679"/>
      <c r="F17" s="1248" t="s">
        <v>92</v>
      </c>
      <c r="G17" s="1249"/>
      <c r="H17" s="1250"/>
      <c r="I17" s="502" t="e">
        <f>($M17/Personal_Alt!$I$46)*Personal_Alt!E$46</f>
        <v>#DIV/0!</v>
      </c>
      <c r="J17" s="502" t="e">
        <f>($M17/Personal_Alt!$I$46)*Personal_Alt!F$46</f>
        <v>#DIV/0!</v>
      </c>
      <c r="K17" s="502" t="e">
        <f>($M17/Personal_Alt!$I$46)*Personal_Alt!G$46</f>
        <v>#DIV/0!</v>
      </c>
      <c r="L17" s="502" t="e">
        <f>($M17/Personal_Alt!$I$46)*Personal_Alt!H$46</f>
        <v>#DIV/0!</v>
      </c>
      <c r="M17" s="118">
        <f>SUM(Begl_Öffentlichkeitsarbeit!L17)</f>
        <v>0</v>
      </c>
      <c r="N17" s="422">
        <f>IF(SUM(Begl_Öffentlichkeitsarbeit!G6,Begl_Öffentlichkeitsarbeit!M20:M25)&gt;=1,1,0)</f>
        <v>0</v>
      </c>
      <c r="O17" s="444"/>
      <c r="P17" s="1245"/>
      <c r="Q17" s="1245"/>
      <c r="R17" s="1245"/>
      <c r="S17" s="479"/>
      <c r="T17" s="479"/>
      <c r="U17" s="479"/>
      <c r="V17" s="479"/>
      <c r="W17" s="479"/>
      <c r="X17" s="453"/>
      <c r="Y17" s="444"/>
      <c r="Z17" s="444"/>
      <c r="AA17" s="444"/>
      <c r="AB17" s="444"/>
      <c r="AC17" s="444"/>
      <c r="AD17" s="444"/>
    </row>
    <row r="18" spans="1:30" s="1" customFormat="1" ht="12.75" customHeight="1" x14ac:dyDescent="0.2">
      <c r="A18" s="444"/>
      <c r="B18" s="250">
        <f t="shared" si="1"/>
        <v>9</v>
      </c>
      <c r="C18" s="121"/>
      <c r="D18" s="143"/>
      <c r="E18" s="680"/>
      <c r="F18" s="1246" t="s">
        <v>143</v>
      </c>
      <c r="G18" s="1246"/>
      <c r="H18" s="1246"/>
      <c r="I18" s="502" t="e">
        <f>($M18/Personal_Alt!$I$46)*Personal_Alt!E$46</f>
        <v>#DIV/0!</v>
      </c>
      <c r="J18" s="502" t="e">
        <f>($M18/Personal_Alt!$I$46)*Personal_Alt!F$46</f>
        <v>#DIV/0!</v>
      </c>
      <c r="K18" s="502" t="e">
        <f>($M18/Personal_Alt!$I$46)*Personal_Alt!G$46</f>
        <v>#DIV/0!</v>
      </c>
      <c r="L18" s="502" t="e">
        <f>($M18/Personal_Alt!$I$46)*Personal_Alt!H$46</f>
        <v>#DIV/0!</v>
      </c>
      <c r="M18" s="118">
        <f>SUM(prof_Prozessunterstützung!H14)</f>
        <v>0</v>
      </c>
      <c r="N18" s="422">
        <f>IF(SUM(prof_Prozessunterstützung!M21,prof_Prozessunterstützung!J14)&gt;=1,1,0)</f>
        <v>0</v>
      </c>
      <c r="O18" s="444"/>
      <c r="P18" s="1245"/>
      <c r="Q18" s="1245"/>
      <c r="R18" s="1245"/>
      <c r="S18" s="479"/>
      <c r="T18" s="479"/>
      <c r="U18" s="479"/>
      <c r="V18" s="479"/>
      <c r="W18" s="479"/>
      <c r="X18" s="453"/>
      <c r="Y18" s="444"/>
      <c r="Z18" s="444"/>
      <c r="AA18" s="444"/>
      <c r="AB18" s="444"/>
      <c r="AC18" s="444"/>
      <c r="AD18" s="444"/>
    </row>
    <row r="19" spans="1:30" s="1" customFormat="1" ht="12.75" customHeight="1" x14ac:dyDescent="0.2">
      <c r="A19" s="444"/>
      <c r="B19" s="250">
        <f>B18+1</f>
        <v>10</v>
      </c>
      <c r="C19" s="1255" t="s">
        <v>23</v>
      </c>
      <c r="D19" s="1256"/>
      <c r="E19" s="1275" t="s">
        <v>21</v>
      </c>
      <c r="F19" s="1275"/>
      <c r="G19" s="1275"/>
      <c r="H19" s="1275"/>
      <c r="I19" s="703" t="e">
        <f>SUM(I20:I21)</f>
        <v>#DIV/0!</v>
      </c>
      <c r="J19" s="703" t="e">
        <f t="shared" ref="J19:L19" si="3">SUM(J20:J21)</f>
        <v>#DIV/0!</v>
      </c>
      <c r="K19" s="703" t="e">
        <f t="shared" si="3"/>
        <v>#DIV/0!</v>
      </c>
      <c r="L19" s="703" t="e">
        <f t="shared" si="3"/>
        <v>#DIV/0!</v>
      </c>
      <c r="M19" s="117">
        <f>SUM(M21,M20)</f>
        <v>0</v>
      </c>
      <c r="N19" s="422"/>
      <c r="O19" s="444"/>
      <c r="P19" s="1245"/>
      <c r="Q19" s="1245"/>
      <c r="R19" s="1245"/>
      <c r="S19" s="479"/>
      <c r="T19" s="479"/>
      <c r="U19" s="479"/>
      <c r="V19" s="479"/>
      <c r="W19" s="479"/>
      <c r="X19" s="453"/>
      <c r="Y19" s="444"/>
      <c r="Z19" s="444"/>
      <c r="AA19" s="444"/>
      <c r="AB19" s="444"/>
      <c r="AC19" s="444"/>
      <c r="AD19" s="444"/>
    </row>
    <row r="20" spans="1:30" s="1" customFormat="1" ht="12.75" customHeight="1" x14ac:dyDescent="0.2">
      <c r="A20" s="444"/>
      <c r="B20" s="250">
        <f>B19+1</f>
        <v>11</v>
      </c>
      <c r="C20" s="581"/>
      <c r="D20" s="582"/>
      <c r="E20" s="681"/>
      <c r="F20" s="1276" t="s">
        <v>89</v>
      </c>
      <c r="G20" s="1277"/>
      <c r="H20" s="1278"/>
      <c r="I20" s="502" t="e">
        <f>($M20/Personal_Alt!$I$46)*Personal_Alt!E$46</f>
        <v>#DIV/0!</v>
      </c>
      <c r="J20" s="502" t="e">
        <f>($M20/Personal_Alt!$I$46)*Personal_Alt!F$46</f>
        <v>#DIV/0!</v>
      </c>
      <c r="K20" s="502" t="e">
        <f>($M20/Personal_Alt!$I$46)*Personal_Alt!G$46</f>
        <v>#DIV/0!</v>
      </c>
      <c r="L20" s="502" t="e">
        <f>($M20/Personal_Alt!$I$46)*Personal_Alt!H$46</f>
        <v>#DIV/0!</v>
      </c>
      <c r="M20" s="702">
        <f>Akteursbeteiligung!M19</f>
        <v>0</v>
      </c>
      <c r="N20" s="422" t="e">
        <f>IF(SUM(Akteursbeteiligung_Alt!#REF!,Akteursbeteiligung_Alt!#REF!)&gt;=1,1,0)</f>
        <v>#REF!</v>
      </c>
      <c r="O20" s="444"/>
      <c r="P20" s="1245"/>
      <c r="Q20" s="1245"/>
      <c r="R20" s="1245"/>
      <c r="S20" s="479"/>
      <c r="T20" s="479"/>
      <c r="U20" s="479"/>
      <c r="V20" s="479"/>
      <c r="W20" s="479"/>
      <c r="X20" s="453"/>
      <c r="Y20" s="444"/>
      <c r="Z20" s="444"/>
      <c r="AA20" s="444"/>
      <c r="AB20" s="444"/>
      <c r="AC20" s="444"/>
      <c r="AD20" s="444"/>
    </row>
    <row r="21" spans="1:30" s="1" customFormat="1" ht="12.75" customHeight="1" x14ac:dyDescent="0.2">
      <c r="A21" s="444"/>
      <c r="B21" s="250">
        <f>B20+1</f>
        <v>12</v>
      </c>
      <c r="C21" s="579"/>
      <c r="D21" s="580"/>
      <c r="E21" s="682"/>
      <c r="F21" s="1234" t="s">
        <v>136</v>
      </c>
      <c r="G21" s="1235"/>
      <c r="H21" s="1236"/>
      <c r="I21" s="502" t="e">
        <f>($M21/Personal_Alt!$I$46)*Personal_Alt!E$46</f>
        <v>#DIV/0!</v>
      </c>
      <c r="J21" s="502" t="e">
        <f>($M21/Personal_Alt!$I$46)*Personal_Alt!F$46</f>
        <v>#DIV/0!</v>
      </c>
      <c r="K21" s="502" t="e">
        <f>($M21/Personal_Alt!$I$46)*Personal_Alt!G$46</f>
        <v>#DIV/0!</v>
      </c>
      <c r="L21" s="502" t="e">
        <f>($M21/Personal_Alt!$I$46)*Personal_Alt!H$46</f>
        <v>#DIV/0!</v>
      </c>
      <c r="M21" s="684">
        <f>'weitere Sachausgaben'!F12</f>
        <v>0</v>
      </c>
      <c r="N21" s="422" t="e">
        <f>IF(SUM('weitere Sachausgaben'!#REF!,'weitere Sachausgaben'!#REF!)&gt;=1,1,0)</f>
        <v>#REF!</v>
      </c>
      <c r="O21" s="444"/>
      <c r="P21" s="444"/>
      <c r="Q21" s="444"/>
      <c r="R21" s="444"/>
      <c r="S21" s="479"/>
      <c r="T21" s="479"/>
      <c r="U21" s="479"/>
      <c r="V21" s="479"/>
      <c r="W21" s="479"/>
      <c r="X21" s="453"/>
      <c r="Y21" s="444"/>
      <c r="Z21" s="444"/>
      <c r="AA21" s="444"/>
      <c r="AB21" s="444"/>
      <c r="AC21" s="444"/>
      <c r="AD21" s="444"/>
    </row>
    <row r="22" spans="1:30" s="1" customFormat="1" ht="12.75" customHeight="1" x14ac:dyDescent="0.2">
      <c r="A22" s="444"/>
      <c r="B22" s="250">
        <f>B21+1</f>
        <v>13</v>
      </c>
      <c r="C22" s="1255" t="s">
        <v>24</v>
      </c>
      <c r="D22" s="1256"/>
      <c r="E22" s="1257" t="s">
        <v>20</v>
      </c>
      <c r="F22" s="1257"/>
      <c r="G22" s="1257"/>
      <c r="H22" s="1258"/>
      <c r="I22" s="703" t="e">
        <f>($M22/Personal_Alt!$I$46)*Personal_Alt!E$46</f>
        <v>#DIV/0!</v>
      </c>
      <c r="J22" s="703" t="e">
        <f>($M22/Personal_Alt!$I$46)*Personal_Alt!F$46</f>
        <v>#DIV/0!</v>
      </c>
      <c r="K22" s="703" t="e">
        <f>($M22/Personal_Alt!$I$46)*Personal_Alt!G$46</f>
        <v>#DIV/0!</v>
      </c>
      <c r="L22" s="703" t="e">
        <f>($M22/Personal_Alt!$I$46)*Personal_Alt!H$46</f>
        <v>#DIV/0!</v>
      </c>
      <c r="M22" s="117">
        <f>'weitere Sachausgaben'!K12</f>
        <v>0</v>
      </c>
      <c r="N22" s="422" t="e">
        <f>IF(SUM('weitere Sachausgaben'!O14:O15,'weitere Sachausgaben'!#REF!)&gt;=1,1,0)</f>
        <v>#REF!</v>
      </c>
      <c r="O22" s="444"/>
      <c r="P22" s="481"/>
      <c r="Q22" s="479"/>
      <c r="R22" s="479"/>
      <c r="S22" s="479"/>
      <c r="T22" s="479"/>
      <c r="U22" s="479"/>
      <c r="V22" s="479"/>
      <c r="W22" s="479"/>
      <c r="X22" s="453"/>
      <c r="Y22" s="444"/>
      <c r="Z22" s="444"/>
      <c r="AA22" s="444"/>
      <c r="AB22" s="444"/>
      <c r="AC22" s="444"/>
      <c r="AD22" s="444"/>
    </row>
    <row r="23" spans="1:30" s="1" customFormat="1" ht="12.75" customHeight="1" x14ac:dyDescent="0.2">
      <c r="A23" s="444"/>
      <c r="B23" s="250">
        <f t="shared" si="1"/>
        <v>14</v>
      </c>
      <c r="C23" s="1255" t="s">
        <v>25</v>
      </c>
      <c r="D23" s="1256"/>
      <c r="E23" s="1257" t="s">
        <v>73</v>
      </c>
      <c r="F23" s="1257"/>
      <c r="G23" s="1257"/>
      <c r="H23" s="1258"/>
      <c r="I23" s="703" t="e">
        <f>($M23/Personal_Alt!$I$46)*Personal_Alt!E$46</f>
        <v>#DIV/0!</v>
      </c>
      <c r="J23" s="703" t="e">
        <f>($M23/Personal_Alt!$I$46)*Personal_Alt!F$46</f>
        <v>#DIV/0!</v>
      </c>
      <c r="K23" s="703" t="e">
        <f>($M23/Personal_Alt!$I$46)*Personal_Alt!G$46</f>
        <v>#DIV/0!</v>
      </c>
      <c r="L23" s="703" t="e">
        <f>($M23/Personal_Alt!$I$46)*Personal_Alt!H$46</f>
        <v>#DIV/0!</v>
      </c>
      <c r="M23" s="117">
        <f>'weitere Sachausgaben'!N12</f>
        <v>0</v>
      </c>
      <c r="N23" s="422" t="e">
        <f>IF(SUM('weitere Sachausgaben'!#REF!,'weitere Sachausgaben'!#REF!)&gt;=1,1,0)</f>
        <v>#REF!</v>
      </c>
      <c r="O23" s="444"/>
      <c r="P23" s="481"/>
      <c r="Q23" s="479"/>
      <c r="R23" s="479"/>
      <c r="S23" s="479"/>
      <c r="T23" s="479"/>
      <c r="U23" s="479"/>
      <c r="V23" s="479"/>
      <c r="W23" s="479"/>
      <c r="X23" s="453"/>
      <c r="Y23" s="444"/>
      <c r="Z23" s="444"/>
      <c r="AA23" s="444"/>
      <c r="AB23" s="444"/>
      <c r="AC23" s="444"/>
      <c r="AD23" s="444"/>
    </row>
    <row r="24" spans="1:30" s="1" customFormat="1" ht="12.75" customHeight="1" x14ac:dyDescent="0.2">
      <c r="A24" s="444"/>
      <c r="B24" s="250">
        <f>B23+1</f>
        <v>15</v>
      </c>
      <c r="C24" s="1239" t="s">
        <v>27</v>
      </c>
      <c r="D24" s="1240"/>
      <c r="E24" s="1168" t="s">
        <v>170</v>
      </c>
      <c r="F24" s="1168"/>
      <c r="G24" s="1168"/>
      <c r="H24" s="1241"/>
      <c r="I24" s="703" t="e">
        <f>($M24/Personal_Alt!$I$46)*Personal_Alt!E$46</f>
        <v>#DIV/0!</v>
      </c>
      <c r="J24" s="703" t="e">
        <f>($M24/Personal_Alt!$I$46)*Personal_Alt!F$46</f>
        <v>#DIV/0!</v>
      </c>
      <c r="K24" s="703" t="e">
        <f>($M24/Personal_Alt!$I$46)*Personal_Alt!G$46</f>
        <v>#DIV/0!</v>
      </c>
      <c r="L24" s="703" t="e">
        <f>($M24/Personal_Alt!$I$46)*Personal_Alt!H$46</f>
        <v>#DIV/0!</v>
      </c>
      <c r="M24" s="117">
        <f>SUM('Dienstreisen und Qualifizierung'!H11,'Dienstreisen und Qualifizierung'!O16)</f>
        <v>0</v>
      </c>
      <c r="N24" s="422">
        <f>IF(SUM('Dienstreisen und Qualifizierung'!P12:P24)&gt;=1,1,0)</f>
        <v>0</v>
      </c>
      <c r="O24" s="444"/>
      <c r="P24" s="481"/>
      <c r="Q24" s="479"/>
      <c r="R24" s="479"/>
      <c r="S24" s="479"/>
      <c r="T24" s="479"/>
      <c r="U24" s="481"/>
      <c r="V24" s="481"/>
      <c r="W24" s="481"/>
      <c r="X24" s="453"/>
      <c r="Y24" s="444"/>
      <c r="Z24" s="444"/>
      <c r="AA24" s="444"/>
      <c r="AB24" s="444"/>
      <c r="AC24" s="444"/>
      <c r="AD24" s="444"/>
    </row>
    <row r="25" spans="1:30" s="1" customFormat="1" ht="12.75" customHeight="1" x14ac:dyDescent="0.2">
      <c r="A25" s="444"/>
      <c r="B25" s="250">
        <f t="shared" si="1"/>
        <v>16</v>
      </c>
      <c r="C25" s="1239" t="s">
        <v>26</v>
      </c>
      <c r="D25" s="1240"/>
      <c r="E25" s="1242" t="s">
        <v>208</v>
      </c>
      <c r="F25" s="1242"/>
      <c r="G25" s="1242"/>
      <c r="H25" s="1243"/>
      <c r="I25" s="703" t="e">
        <f>I26</f>
        <v>#DIV/0!</v>
      </c>
      <c r="J25" s="703" t="e">
        <f t="shared" ref="J25:L25" si="4">J26</f>
        <v>#DIV/0!</v>
      </c>
      <c r="K25" s="703" t="e">
        <f t="shared" si="4"/>
        <v>#DIV/0!</v>
      </c>
      <c r="L25" s="703" t="e">
        <f t="shared" si="4"/>
        <v>#DIV/0!</v>
      </c>
      <c r="M25" s="117">
        <f>SUM(M26)</f>
        <v>0</v>
      </c>
      <c r="N25" s="422"/>
      <c r="O25" s="444"/>
      <c r="P25" s="481"/>
      <c r="Q25" s="481"/>
      <c r="R25" s="481"/>
      <c r="S25" s="481"/>
      <c r="T25" s="481"/>
      <c r="U25" s="481"/>
      <c r="V25" s="481"/>
      <c r="W25" s="481"/>
      <c r="X25" s="453"/>
      <c r="Y25" s="444"/>
      <c r="Z25" s="444"/>
      <c r="AA25" s="444"/>
      <c r="AB25" s="444"/>
      <c r="AC25" s="444"/>
      <c r="AD25" s="444"/>
    </row>
    <row r="26" spans="1:30" s="1" customFormat="1" ht="12.75" customHeight="1" x14ac:dyDescent="0.2">
      <c r="A26" s="444"/>
      <c r="B26" s="250">
        <f>B25+1</f>
        <v>17</v>
      </c>
      <c r="C26" s="119"/>
      <c r="D26" s="428"/>
      <c r="E26" s="683"/>
      <c r="F26" s="1234" t="s">
        <v>92</v>
      </c>
      <c r="G26" s="1235"/>
      <c r="H26" s="1236"/>
      <c r="I26" s="502" t="e">
        <f>($M26/Personal_Alt!$I$46)*Personal_Alt!E$46</f>
        <v>#DIV/0!</v>
      </c>
      <c r="J26" s="502" t="e">
        <f>($M26/Personal_Alt!$I$46)*Personal_Alt!F$46</f>
        <v>#DIV/0!</v>
      </c>
      <c r="K26" s="502" t="e">
        <f>($M26/Personal_Alt!$I$46)*Personal_Alt!G$46</f>
        <v>#DIV/0!</v>
      </c>
      <c r="L26" s="502" t="e">
        <f>($M26/Personal_Alt!$I$46)*Personal_Alt!H$46</f>
        <v>#DIV/0!</v>
      </c>
      <c r="M26" s="118">
        <f>SUM(Begl_Öffentlichkeitsarbeit!L23)</f>
        <v>0</v>
      </c>
      <c r="N26" s="422" t="e">
        <f>IF(SUM(Begl_Öffentlichkeitsarbeit!M21:M22,Begl_Öffentlichkeitsarbeit!#REF!)&gt;=1,1,0)</f>
        <v>#REF!</v>
      </c>
      <c r="O26" s="444"/>
      <c r="P26" s="479"/>
      <c r="Q26" s="481"/>
      <c r="R26" s="481"/>
      <c r="S26" s="481"/>
      <c r="T26" s="481"/>
      <c r="U26" s="453"/>
      <c r="V26" s="453"/>
      <c r="W26" s="453"/>
      <c r="X26" s="453"/>
      <c r="Y26" s="444"/>
      <c r="Z26" s="444"/>
      <c r="AA26" s="444"/>
      <c r="AB26" s="444"/>
      <c r="AC26" s="444"/>
      <c r="AD26" s="444"/>
    </row>
    <row r="27" spans="1:30" s="1" customFormat="1" ht="18" customHeight="1" thickBot="1" x14ac:dyDescent="0.25">
      <c r="A27" s="444"/>
      <c r="B27" s="250">
        <f t="shared" si="1"/>
        <v>18</v>
      </c>
      <c r="C27" s="1237" t="s">
        <v>4</v>
      </c>
      <c r="D27" s="1238"/>
      <c r="E27" s="1238"/>
      <c r="F27" s="1238"/>
      <c r="G27" s="1238"/>
      <c r="H27" s="1238"/>
      <c r="I27" s="704" t="e">
        <f>I25+I24+I23+I22+I19+I15+I12+I11+I10</f>
        <v>#DIV/0!</v>
      </c>
      <c r="J27" s="704" t="e">
        <f t="shared" ref="J27:L27" si="5">J25+J24+J23+J22+J19+J15+J12+J11+J10</f>
        <v>#DIV/0!</v>
      </c>
      <c r="K27" s="704" t="e">
        <f t="shared" si="5"/>
        <v>#DIV/0!</v>
      </c>
      <c r="L27" s="704" t="e">
        <f t="shared" si="5"/>
        <v>#DIV/0!</v>
      </c>
      <c r="M27" s="122">
        <f>M10+M11+M12+M15+M19+M22+M23+M24+M25</f>
        <v>0</v>
      </c>
      <c r="O27" s="444"/>
      <c r="P27" s="444"/>
      <c r="Q27" s="444"/>
      <c r="R27" s="444"/>
      <c r="S27" s="453"/>
      <c r="T27" s="453"/>
      <c r="U27" s="453"/>
      <c r="V27" s="453"/>
      <c r="W27" s="453"/>
      <c r="X27" s="453"/>
      <c r="Y27" s="444"/>
      <c r="Z27" s="444"/>
      <c r="AA27" s="444"/>
      <c r="AB27" s="444"/>
      <c r="AC27" s="444"/>
      <c r="AD27" s="444"/>
    </row>
    <row r="28" spans="1:30" s="1" customFormat="1" ht="19.5" customHeight="1" x14ac:dyDescent="0.2">
      <c r="A28" s="444"/>
      <c r="O28" s="444"/>
      <c r="P28" s="444"/>
      <c r="Q28" s="444"/>
      <c r="R28" s="444"/>
      <c r="S28" s="453"/>
      <c r="T28" s="453"/>
      <c r="U28" s="453"/>
      <c r="V28" s="453"/>
      <c r="W28" s="453"/>
      <c r="X28" s="453"/>
      <c r="Y28" s="444"/>
      <c r="Z28" s="444"/>
      <c r="AA28" s="444"/>
      <c r="AB28" s="444"/>
      <c r="AC28" s="444"/>
      <c r="AD28" s="444"/>
    </row>
    <row r="29" spans="1:30" s="1" customFormat="1" ht="20.45" customHeight="1" x14ac:dyDescent="0.2">
      <c r="A29" s="444"/>
      <c r="C29" s="1272" t="s">
        <v>571</v>
      </c>
      <c r="D29" s="1273"/>
      <c r="E29" s="1273"/>
      <c r="F29" s="1273"/>
      <c r="G29" s="1273"/>
      <c r="H29" s="1273"/>
      <c r="I29" s="1273"/>
      <c r="J29" s="1273"/>
      <c r="K29" s="1273"/>
      <c r="L29" s="1273"/>
      <c r="M29" s="1274"/>
      <c r="O29" s="444"/>
      <c r="P29" s="444"/>
      <c r="Q29" s="444"/>
      <c r="R29" s="444"/>
      <c r="S29" s="453"/>
      <c r="T29" s="453"/>
      <c r="U29" s="444"/>
      <c r="V29" s="444"/>
      <c r="W29" s="444"/>
      <c r="X29" s="444"/>
      <c r="Y29" s="444"/>
      <c r="Z29" s="444"/>
      <c r="AA29" s="444"/>
      <c r="AB29" s="444"/>
      <c r="AC29" s="444"/>
      <c r="AD29" s="444"/>
    </row>
    <row r="30" spans="1:30" s="1" customFormat="1" ht="60" customHeight="1" x14ac:dyDescent="0.2">
      <c r="A30" s="444"/>
      <c r="C30" s="374" t="s">
        <v>508</v>
      </c>
      <c r="D30" s="1244" t="s">
        <v>649</v>
      </c>
      <c r="E30" s="1244"/>
      <c r="F30" s="1244"/>
      <c r="G30" s="1244"/>
      <c r="H30" s="1244"/>
      <c r="I30" s="1244"/>
      <c r="J30" s="1244"/>
      <c r="K30" s="1244"/>
      <c r="L30" s="1270" t="s">
        <v>313</v>
      </c>
      <c r="M30" s="1271"/>
      <c r="N30" s="394"/>
      <c r="O30" s="488"/>
      <c r="P30" s="488"/>
      <c r="Q30" s="488"/>
      <c r="R30" s="488"/>
      <c r="S30" s="488"/>
      <c r="T30" s="488"/>
      <c r="U30" s="488"/>
      <c r="V30" s="488"/>
      <c r="W30" s="444"/>
      <c r="X30" s="444"/>
      <c r="Y30" s="444"/>
      <c r="Z30" s="444"/>
      <c r="AA30" s="444"/>
      <c r="AB30" s="444"/>
      <c r="AC30" s="444"/>
      <c r="AD30" s="444"/>
    </row>
    <row r="31" spans="1:30" s="1" customFormat="1" ht="41.45" customHeight="1" x14ac:dyDescent="0.2">
      <c r="A31" s="444"/>
      <c r="C31" s="374" t="str">
        <f>IF(D31="","","•")</f>
        <v>•</v>
      </c>
      <c r="D31" s="1244" t="str">
        <f>Texte!B35</f>
        <v xml:space="preserve">Bei der Umsetzung eines Klimaschutzkonzeptes muss zusammen mit dem Förderantrag und dem Klimaschutz(teil)konzept zusätzlich der Beschluss zur Umsetzung der Maßnahmen und zur Einführung des begleitenden Klimaschutz-Controllings eingereicht werden. </v>
      </c>
      <c r="E31" s="1244"/>
      <c r="F31" s="1244"/>
      <c r="G31" s="1244"/>
      <c r="H31" s="1244"/>
      <c r="I31" s="1244"/>
      <c r="J31" s="1244"/>
      <c r="K31" s="1244"/>
      <c r="L31" s="375"/>
      <c r="M31" s="376"/>
      <c r="O31" s="444"/>
      <c r="P31" s="444"/>
      <c r="Q31" s="444"/>
      <c r="R31" s="444"/>
      <c r="S31" s="444"/>
      <c r="T31" s="444"/>
      <c r="U31" s="444"/>
      <c r="V31" s="444"/>
      <c r="W31" s="444"/>
      <c r="X31" s="444"/>
      <c r="Y31" s="444"/>
      <c r="Z31" s="444"/>
      <c r="AA31" s="444"/>
      <c r="AB31" s="444"/>
      <c r="AC31" s="444"/>
      <c r="AD31" s="444"/>
    </row>
    <row r="32" spans="1:30" s="1" customFormat="1" ht="38.25" customHeight="1" x14ac:dyDescent="0.2">
      <c r="A32" s="444"/>
      <c r="C32" s="374" t="str">
        <f>IF(D32="","","•")</f>
        <v/>
      </c>
      <c r="D32" s="1244" t="str">
        <f>IF(OR(Basisdaten!I15=menu!AF4,Basisdaten!I17=menu!AK4,Basisdaten!I17=menu!AK5),Texte!A23,"")</f>
        <v/>
      </c>
      <c r="E32" s="1244"/>
      <c r="F32" s="1244"/>
      <c r="G32" s="1244"/>
      <c r="H32" s="1244"/>
      <c r="I32" s="1244"/>
      <c r="J32" s="1244"/>
      <c r="K32" s="1244"/>
      <c r="L32" s="375"/>
      <c r="M32" s="376"/>
      <c r="O32" s="444"/>
      <c r="P32" s="444"/>
      <c r="Q32" s="444"/>
      <c r="R32" s="444"/>
      <c r="S32" s="444"/>
      <c r="T32" s="444"/>
      <c r="U32" s="444"/>
      <c r="V32" s="444"/>
      <c r="W32" s="444"/>
      <c r="X32" s="444"/>
      <c r="Y32" s="444"/>
      <c r="Z32" s="444"/>
      <c r="AA32" s="444"/>
      <c r="AB32" s="444"/>
      <c r="AC32" s="444"/>
      <c r="AD32" s="444"/>
    </row>
    <row r="33" spans="1:30" s="1" customFormat="1" ht="15.75" customHeight="1" x14ac:dyDescent="0.2">
      <c r="A33" s="708"/>
      <c r="C33" s="374" t="str">
        <f>IF(D33="","","•")</f>
        <v/>
      </c>
      <c r="D33" s="1268" t="str">
        <f>IF(OR(Basisdaten!$I$15=menu!AF2,Basisdaten!$I$15=menu!AF3,Basisdaten!$I$15=menu!AF4,Basisdaten!$I$15=menu!AF5),"","Organisationsstruktur (schematische Darstellung)")</f>
        <v/>
      </c>
      <c r="E33" s="1268"/>
      <c r="F33" s="1268"/>
      <c r="G33" s="1268"/>
      <c r="H33" s="1268"/>
      <c r="I33" s="1268"/>
      <c r="J33" s="1268"/>
      <c r="K33" s="1268"/>
      <c r="L33" s="375"/>
      <c r="M33" s="376"/>
      <c r="O33" s="708"/>
      <c r="P33" s="708"/>
      <c r="Q33" s="708"/>
      <c r="R33" s="708"/>
      <c r="S33" s="708"/>
      <c r="T33" s="708"/>
      <c r="U33" s="708"/>
      <c r="V33" s="708"/>
      <c r="W33" s="708"/>
      <c r="X33" s="708"/>
      <c r="Y33" s="708"/>
      <c r="Z33" s="708"/>
      <c r="AA33" s="708"/>
      <c r="AB33" s="708"/>
      <c r="AC33" s="708"/>
      <c r="AD33" s="708"/>
    </row>
    <row r="34" spans="1:30" s="1" customFormat="1" ht="28.9" customHeight="1" x14ac:dyDescent="0.2">
      <c r="A34" s="444"/>
      <c r="C34" s="1252" t="s">
        <v>604</v>
      </c>
      <c r="D34" s="1253"/>
      <c r="E34" s="1253"/>
      <c r="F34" s="1253"/>
      <c r="G34" s="1253"/>
      <c r="H34" s="1253"/>
      <c r="I34" s="1253"/>
      <c r="J34" s="1253"/>
      <c r="K34" s="1253"/>
      <c r="L34" s="1253"/>
      <c r="M34" s="1254"/>
      <c r="O34" s="444"/>
      <c r="P34" s="488"/>
      <c r="Q34" s="488"/>
      <c r="R34" s="488"/>
      <c r="S34" s="488"/>
      <c r="T34" s="488"/>
      <c r="U34" s="488"/>
      <c r="V34" s="488"/>
      <c r="W34" s="488"/>
      <c r="X34" s="488"/>
      <c r="Y34" s="488"/>
      <c r="Z34" s="488"/>
      <c r="AA34" s="488"/>
      <c r="AB34" s="444"/>
      <c r="AC34" s="444"/>
      <c r="AD34" s="444"/>
    </row>
    <row r="35" spans="1:30" s="1" customFormat="1" ht="19.5" customHeight="1" x14ac:dyDescent="0.2">
      <c r="A35" s="444"/>
      <c r="C35" s="1251" t="str">
        <f>menu!Y2</f>
        <v/>
      </c>
      <c r="D35" s="1251"/>
      <c r="E35" s="1251"/>
      <c r="F35" s="1251"/>
      <c r="G35" s="1251"/>
      <c r="H35" s="1251"/>
      <c r="I35" s="1251"/>
      <c r="J35" s="1251"/>
      <c r="K35" s="1251"/>
      <c r="L35" s="1251"/>
      <c r="M35" s="1251"/>
      <c r="O35" s="444"/>
      <c r="P35" s="587"/>
      <c r="Q35" s="587"/>
      <c r="R35" s="587"/>
      <c r="S35" s="587"/>
      <c r="T35" s="587"/>
      <c r="U35" s="587"/>
      <c r="V35" s="587"/>
      <c r="W35" s="587"/>
      <c r="X35" s="587"/>
      <c r="Y35" s="587"/>
      <c r="Z35" s="587"/>
      <c r="AA35" s="587"/>
      <c r="AB35" s="489"/>
      <c r="AC35" s="489"/>
      <c r="AD35" s="489"/>
    </row>
    <row r="36" spans="1:30" s="1" customFormat="1" ht="12.75" customHeight="1" x14ac:dyDescent="0.2">
      <c r="A36" s="587"/>
      <c r="C36" s="1233" t="s">
        <v>530</v>
      </c>
      <c r="D36" s="1233"/>
      <c r="E36" s="1233"/>
      <c r="F36" s="1233"/>
      <c r="G36" s="1233"/>
      <c r="H36" s="1233"/>
      <c r="I36" s="1233"/>
      <c r="J36" s="590"/>
      <c r="K36" s="590"/>
      <c r="L36" s="590"/>
      <c r="N36" s="594"/>
      <c r="O36" s="587"/>
      <c r="P36" s="488"/>
      <c r="Q36" s="488"/>
      <c r="R36" s="488"/>
      <c r="S36" s="488"/>
      <c r="T36" s="488"/>
      <c r="U36" s="488"/>
      <c r="V36" s="488"/>
      <c r="W36" s="488"/>
      <c r="X36" s="488"/>
      <c r="Y36" s="488"/>
      <c r="Z36" s="488"/>
      <c r="AA36" s="488"/>
      <c r="AB36" s="587"/>
      <c r="AC36" s="587"/>
    </row>
    <row r="37" spans="1:30" s="1" customFormat="1" ht="12.75" customHeight="1" x14ac:dyDescent="0.2">
      <c r="A37" s="587"/>
      <c r="B37" s="590"/>
      <c r="C37" s="1233"/>
      <c r="D37" s="1233"/>
      <c r="E37" s="1233"/>
      <c r="F37" s="1233"/>
      <c r="G37" s="1233"/>
      <c r="H37" s="1233"/>
      <c r="I37" s="1233"/>
      <c r="J37" s="590"/>
      <c r="K37" s="590"/>
      <c r="L37" s="590"/>
      <c r="N37" s="594"/>
      <c r="O37" s="587"/>
      <c r="P37" s="587"/>
      <c r="Q37" s="587"/>
      <c r="R37" s="587"/>
      <c r="S37" s="587"/>
      <c r="T37" s="587"/>
      <c r="U37" s="587"/>
      <c r="V37" s="587"/>
      <c r="W37" s="587"/>
      <c r="X37" s="587"/>
      <c r="Y37" s="587"/>
      <c r="Z37" s="587"/>
      <c r="AA37" s="587"/>
      <c r="AB37" s="587"/>
      <c r="AC37" s="587"/>
    </row>
    <row r="38" spans="1:30" s="1" customFormat="1" ht="66" customHeight="1" x14ac:dyDescent="0.2">
      <c r="A38" s="587"/>
      <c r="B38" s="590"/>
      <c r="C38" s="1233"/>
      <c r="D38" s="1233"/>
      <c r="E38" s="1233"/>
      <c r="F38" s="1233"/>
      <c r="G38" s="1233"/>
      <c r="H38" s="1233"/>
      <c r="I38" s="1233"/>
      <c r="J38" s="590"/>
      <c r="K38" s="590"/>
      <c r="L38" s="590"/>
      <c r="N38" s="3"/>
      <c r="O38" s="587"/>
      <c r="P38" s="488"/>
      <c r="Q38" s="488"/>
      <c r="R38" s="488"/>
      <c r="S38" s="488"/>
      <c r="T38" s="488"/>
      <c r="U38" s="488"/>
      <c r="V38" s="488"/>
      <c r="W38" s="488"/>
      <c r="X38" s="488"/>
      <c r="Y38" s="488"/>
      <c r="Z38" s="488"/>
      <c r="AA38" s="488"/>
      <c r="AB38" s="587"/>
      <c r="AC38" s="587"/>
    </row>
    <row r="39" spans="1:30" s="1" customFormat="1" ht="18" customHeight="1" x14ac:dyDescent="0.2">
      <c r="A39" s="587"/>
      <c r="J39" s="591" t="s">
        <v>141</v>
      </c>
      <c r="K39" s="592"/>
      <c r="L39" s="593"/>
      <c r="M39" s="593"/>
      <c r="O39" s="587"/>
      <c r="P39" s="587"/>
      <c r="Q39" s="587"/>
      <c r="R39" s="587"/>
      <c r="S39" s="587"/>
      <c r="T39" s="587"/>
      <c r="U39" s="587"/>
      <c r="V39" s="587"/>
      <c r="W39" s="587"/>
      <c r="X39" s="587"/>
      <c r="Y39" s="587"/>
      <c r="Z39" s="587"/>
      <c r="AA39" s="587"/>
      <c r="AB39" s="587"/>
      <c r="AC39" s="587"/>
    </row>
    <row r="40" spans="1:30" s="1" customFormat="1" ht="12" x14ac:dyDescent="0.2">
      <c r="A40" s="587"/>
      <c r="C40" s="595"/>
      <c r="D40" s="595"/>
      <c r="E40" s="595"/>
      <c r="F40" s="595"/>
      <c r="G40" s="595"/>
      <c r="H40" s="595"/>
      <c r="I40" s="595"/>
      <c r="J40" s="595"/>
      <c r="K40" s="595"/>
      <c r="L40" s="595"/>
      <c r="M40" s="595"/>
      <c r="N40" s="595"/>
      <c r="O40" s="587"/>
      <c r="P40" s="587"/>
      <c r="Q40" s="587"/>
      <c r="R40" s="587"/>
      <c r="S40" s="587"/>
      <c r="T40" s="587"/>
      <c r="U40" s="587"/>
      <c r="V40" s="587"/>
      <c r="W40" s="587"/>
      <c r="X40" s="587"/>
      <c r="Y40" s="587"/>
      <c r="Z40" s="587"/>
      <c r="AA40" s="587"/>
      <c r="AB40" s="587"/>
      <c r="AC40" s="587"/>
    </row>
    <row r="41" spans="1:30" s="1" customFormat="1" ht="5.25" customHeight="1" x14ac:dyDescent="0.2">
      <c r="A41" s="444"/>
      <c r="O41" s="444"/>
      <c r="P41" s="489"/>
      <c r="Q41" s="489"/>
      <c r="R41" s="489"/>
      <c r="S41" s="489"/>
      <c r="T41" s="489"/>
      <c r="U41" s="489"/>
      <c r="V41" s="489"/>
      <c r="W41" s="489"/>
      <c r="X41" s="489"/>
      <c r="Y41" s="489"/>
      <c r="Z41" s="489"/>
      <c r="AA41" s="489"/>
      <c r="AB41" s="489"/>
      <c r="AC41" s="489"/>
      <c r="AD41" s="489"/>
    </row>
    <row r="42" spans="1:30" s="1" customFormat="1" ht="11.45" customHeight="1" x14ac:dyDescent="0.2">
      <c r="A42" s="444"/>
      <c r="C42" s="749" t="str">
        <f ca="1">Basisdaten!$C$38</f>
        <v>Vorhabenbeschreibung -  - Vers. 09/2023</v>
      </c>
      <c r="D42" s="749"/>
      <c r="E42" s="749"/>
      <c r="F42" s="749"/>
      <c r="G42" s="749"/>
      <c r="H42" s="749"/>
      <c r="I42" s="749"/>
      <c r="J42" s="749"/>
      <c r="K42" s="749"/>
      <c r="L42" s="749"/>
      <c r="M42" s="749"/>
      <c r="O42" s="444"/>
      <c r="P42" s="489"/>
      <c r="Q42" s="489"/>
      <c r="R42" s="489"/>
      <c r="S42" s="489"/>
      <c r="T42" s="489"/>
      <c r="U42" s="489"/>
      <c r="V42" s="489"/>
      <c r="W42" s="489"/>
      <c r="X42" s="489"/>
      <c r="Y42" s="489"/>
      <c r="Z42" s="489"/>
      <c r="AA42" s="489"/>
      <c r="AB42" s="489"/>
      <c r="AC42" s="489"/>
      <c r="AD42" s="489"/>
    </row>
    <row r="43" spans="1:30" s="1" customFormat="1" ht="7.5" customHeight="1" x14ac:dyDescent="0.2">
      <c r="A43" s="444"/>
      <c r="B43" s="444"/>
      <c r="C43" s="444"/>
      <c r="D43" s="444"/>
      <c r="E43" s="444"/>
      <c r="F43" s="444"/>
      <c r="G43" s="444"/>
      <c r="H43" s="444"/>
      <c r="I43" s="444"/>
      <c r="J43" s="444"/>
      <c r="K43" s="444"/>
      <c r="L43" s="444"/>
      <c r="M43" s="444"/>
      <c r="N43" s="444"/>
      <c r="O43" s="444"/>
      <c r="P43" s="444"/>
      <c r="Q43" s="444"/>
      <c r="R43" s="587"/>
      <c r="S43" s="587"/>
      <c r="T43" s="444"/>
      <c r="U43" s="444"/>
      <c r="V43" s="444"/>
      <c r="W43" s="444"/>
      <c r="X43" s="444"/>
      <c r="Y43" s="444"/>
      <c r="Z43" s="444"/>
      <c r="AA43" s="444"/>
      <c r="AB43" s="444"/>
      <c r="AC43" s="444"/>
      <c r="AD43" s="444"/>
    </row>
    <row r="44" spans="1:30" x14ac:dyDescent="0.25">
      <c r="A44" s="444"/>
      <c r="B44" s="444"/>
      <c r="C44" s="444"/>
      <c r="D44" s="444"/>
      <c r="E44" s="444"/>
      <c r="F44" s="444"/>
      <c r="G44" s="444"/>
      <c r="H44" s="444"/>
      <c r="I44" s="444"/>
      <c r="J44" s="444"/>
      <c r="K44" s="444"/>
      <c r="L44" s="444"/>
      <c r="M44" s="444"/>
      <c r="N44" s="444"/>
      <c r="O44" s="475"/>
      <c r="P44" s="475"/>
      <c r="Q44" s="475"/>
      <c r="R44" s="587"/>
      <c r="S44" s="587"/>
      <c r="T44" s="475"/>
      <c r="U44" s="475"/>
      <c r="V44" s="475"/>
      <c r="W44" s="475"/>
      <c r="X44" s="475"/>
      <c r="Y44" s="475"/>
      <c r="Z44" s="475"/>
      <c r="AA44" s="475"/>
      <c r="AB44" s="475"/>
      <c r="AC44" s="475"/>
      <c r="AD44" s="475"/>
    </row>
    <row r="45" spans="1:30" x14ac:dyDescent="0.25">
      <c r="A45" s="444"/>
      <c r="B45" s="444"/>
      <c r="C45" s="444"/>
      <c r="D45" s="444"/>
      <c r="E45" s="444"/>
      <c r="F45" s="444"/>
      <c r="G45" s="444"/>
      <c r="H45" s="444"/>
      <c r="I45" s="444"/>
      <c r="J45" s="444"/>
      <c r="K45" s="444"/>
      <c r="L45" s="444"/>
      <c r="M45" s="444"/>
      <c r="N45" s="444"/>
      <c r="O45" s="475"/>
      <c r="P45" s="475"/>
      <c r="Q45" s="475"/>
      <c r="R45" s="475"/>
      <c r="S45" s="475"/>
      <c r="T45" s="475"/>
      <c r="U45" s="475"/>
      <c r="V45" s="475"/>
      <c r="W45" s="475"/>
      <c r="X45" s="475"/>
      <c r="Y45" s="475"/>
      <c r="Z45" s="475"/>
      <c r="AA45" s="475"/>
      <c r="AB45" s="475"/>
      <c r="AC45" s="475"/>
      <c r="AD45" s="475"/>
    </row>
    <row r="46" spans="1:30" x14ac:dyDescent="0.25">
      <c r="A46" s="444"/>
      <c r="B46" s="444"/>
      <c r="C46" s="444"/>
      <c r="D46" s="444"/>
      <c r="E46" s="444"/>
      <c r="F46" s="444"/>
      <c r="G46" s="444"/>
      <c r="H46" s="444"/>
      <c r="I46" s="444"/>
      <c r="J46" s="444"/>
      <c r="K46" s="444"/>
      <c r="L46" s="444"/>
      <c r="M46" s="444"/>
      <c r="N46" s="444"/>
      <c r="O46" s="475"/>
      <c r="P46" s="475"/>
      <c r="Q46" s="475"/>
      <c r="R46" s="475"/>
      <c r="S46" s="475"/>
      <c r="T46" s="475"/>
      <c r="U46" s="475"/>
      <c r="V46" s="475"/>
      <c r="W46" s="475"/>
      <c r="X46" s="475"/>
      <c r="Y46" s="475"/>
      <c r="Z46" s="475"/>
      <c r="AA46" s="475"/>
      <c r="AB46" s="475"/>
      <c r="AC46" s="475"/>
      <c r="AD46" s="475"/>
    </row>
    <row r="47" spans="1:30" x14ac:dyDescent="0.25">
      <c r="A47" s="444"/>
      <c r="B47" s="444"/>
      <c r="C47" s="444"/>
      <c r="D47" s="444"/>
      <c r="E47" s="444"/>
      <c r="F47" s="444"/>
      <c r="G47" s="444"/>
      <c r="H47" s="444"/>
      <c r="I47" s="444"/>
      <c r="J47" s="444"/>
      <c r="K47" s="444"/>
      <c r="L47" s="444"/>
      <c r="M47" s="444"/>
      <c r="N47" s="444"/>
      <c r="O47" s="475"/>
      <c r="P47" s="475"/>
      <c r="Q47" s="475"/>
      <c r="R47" s="475"/>
      <c r="S47" s="475"/>
      <c r="T47" s="475"/>
      <c r="U47" s="475"/>
      <c r="V47" s="475"/>
      <c r="W47" s="475"/>
      <c r="X47" s="475"/>
      <c r="Y47" s="475"/>
      <c r="Z47" s="475"/>
      <c r="AA47" s="475"/>
      <c r="AB47" s="475"/>
      <c r="AC47" s="475"/>
      <c r="AD47" s="475"/>
    </row>
    <row r="48" spans="1:30" x14ac:dyDescent="0.25">
      <c r="A48" s="444"/>
      <c r="B48" s="444"/>
      <c r="C48" s="444"/>
      <c r="D48" s="444"/>
      <c r="E48" s="444"/>
      <c r="F48" s="444"/>
      <c r="G48" s="444"/>
      <c r="H48" s="444"/>
      <c r="I48" s="444"/>
      <c r="J48" s="444"/>
      <c r="K48" s="444"/>
      <c r="L48" s="444"/>
      <c r="M48" s="444"/>
      <c r="N48" s="444"/>
      <c r="O48" s="475"/>
      <c r="P48" s="475"/>
      <c r="Q48" s="475"/>
      <c r="R48" s="475"/>
      <c r="S48" s="475"/>
      <c r="T48" s="475"/>
      <c r="U48" s="475"/>
      <c r="V48" s="475"/>
      <c r="W48" s="475"/>
      <c r="X48" s="475"/>
      <c r="Y48" s="475"/>
      <c r="Z48" s="475"/>
      <c r="AA48" s="475"/>
      <c r="AB48" s="475"/>
      <c r="AC48" s="475"/>
      <c r="AD48" s="475"/>
    </row>
    <row r="49" spans="1:30" x14ac:dyDescent="0.25">
      <c r="A49" s="444"/>
      <c r="B49" s="444"/>
      <c r="C49" s="444"/>
      <c r="D49" s="444"/>
      <c r="E49" s="444"/>
      <c r="F49" s="444"/>
      <c r="G49" s="444"/>
      <c r="H49" s="444"/>
      <c r="I49" s="444"/>
      <c r="J49" s="444"/>
      <c r="K49" s="444"/>
      <c r="L49" s="444"/>
      <c r="M49" s="444"/>
      <c r="N49" s="444"/>
      <c r="O49" s="475"/>
      <c r="P49" s="475"/>
      <c r="Q49" s="475"/>
      <c r="R49" s="475"/>
      <c r="S49" s="475"/>
      <c r="T49" s="475"/>
      <c r="U49" s="475"/>
      <c r="V49" s="475"/>
      <c r="W49" s="475"/>
      <c r="X49" s="475"/>
      <c r="Y49" s="475"/>
      <c r="Z49" s="475"/>
      <c r="AA49" s="475"/>
      <c r="AB49" s="475"/>
      <c r="AC49" s="475"/>
      <c r="AD49" s="475"/>
    </row>
    <row r="50" spans="1:30" x14ac:dyDescent="0.25">
      <c r="A50" s="444"/>
      <c r="B50" s="444"/>
      <c r="C50" s="444"/>
      <c r="D50" s="444"/>
      <c r="E50" s="444"/>
      <c r="F50" s="444"/>
      <c r="G50" s="444"/>
      <c r="H50" s="444"/>
      <c r="I50" s="444"/>
      <c r="J50" s="444"/>
      <c r="K50" s="444"/>
      <c r="L50" s="444"/>
      <c r="M50" s="444"/>
      <c r="N50" s="444"/>
      <c r="O50" s="475"/>
      <c r="P50" s="475"/>
      <c r="Q50" s="475"/>
      <c r="R50" s="475"/>
      <c r="S50" s="475"/>
      <c r="T50" s="475"/>
      <c r="U50" s="475"/>
      <c r="V50" s="475"/>
      <c r="W50" s="475"/>
      <c r="X50" s="475"/>
      <c r="Y50" s="475"/>
      <c r="Z50" s="475"/>
      <c r="AA50" s="475"/>
      <c r="AB50" s="475"/>
      <c r="AC50" s="475"/>
      <c r="AD50" s="475"/>
    </row>
    <row r="51" spans="1:30" x14ac:dyDescent="0.25">
      <c r="A51" s="444"/>
      <c r="B51" s="444"/>
      <c r="C51" s="444"/>
      <c r="D51" s="444"/>
      <c r="E51" s="444"/>
      <c r="F51" s="444"/>
      <c r="G51" s="444"/>
      <c r="H51" s="444"/>
      <c r="I51" s="444"/>
      <c r="J51" s="444"/>
      <c r="K51" s="444"/>
      <c r="L51" s="444"/>
      <c r="M51" s="444"/>
      <c r="N51" s="444"/>
      <c r="O51" s="475"/>
      <c r="P51" s="475"/>
      <c r="Q51" s="475"/>
      <c r="R51" s="475"/>
      <c r="S51" s="475"/>
      <c r="T51" s="475"/>
      <c r="U51" s="475"/>
      <c r="V51" s="475"/>
      <c r="W51" s="475"/>
      <c r="X51" s="475"/>
      <c r="Y51" s="475"/>
      <c r="Z51" s="475"/>
      <c r="AA51" s="475"/>
      <c r="AB51" s="475"/>
      <c r="AC51" s="475"/>
      <c r="AD51" s="475"/>
    </row>
    <row r="52" spans="1:30" x14ac:dyDescent="0.25">
      <c r="A52" s="444"/>
      <c r="B52" s="444"/>
      <c r="C52" s="444"/>
      <c r="D52" s="444"/>
      <c r="E52" s="444"/>
      <c r="F52" s="444"/>
      <c r="G52" s="444"/>
      <c r="H52" s="444"/>
      <c r="I52" s="444"/>
      <c r="J52" s="444"/>
      <c r="K52" s="444"/>
      <c r="L52" s="444"/>
      <c r="M52" s="444"/>
      <c r="N52" s="444"/>
      <c r="O52" s="475"/>
      <c r="P52" s="475"/>
      <c r="Q52" s="475"/>
      <c r="R52" s="475"/>
      <c r="S52" s="475"/>
      <c r="T52" s="475"/>
      <c r="U52" s="475"/>
      <c r="V52" s="475"/>
      <c r="W52" s="475"/>
      <c r="X52" s="475"/>
      <c r="Y52" s="475"/>
      <c r="Z52" s="475"/>
      <c r="AA52" s="475"/>
      <c r="AB52" s="475"/>
      <c r="AC52" s="475"/>
      <c r="AD52" s="475"/>
    </row>
    <row r="53" spans="1:30" x14ac:dyDescent="0.25">
      <c r="A53" s="444"/>
      <c r="B53" s="444"/>
      <c r="C53" s="444"/>
      <c r="D53" s="444"/>
      <c r="E53" s="444"/>
      <c r="F53" s="444"/>
      <c r="G53" s="444"/>
      <c r="H53" s="444"/>
      <c r="I53" s="444"/>
      <c r="J53" s="444"/>
      <c r="K53" s="444"/>
      <c r="L53" s="444"/>
      <c r="M53" s="444"/>
      <c r="N53" s="444"/>
      <c r="O53" s="475"/>
      <c r="P53" s="475"/>
      <c r="Q53" s="475"/>
      <c r="R53" s="475"/>
      <c r="S53" s="475"/>
      <c r="T53" s="475"/>
      <c r="U53" s="475"/>
      <c r="V53" s="475"/>
      <c r="W53" s="475"/>
      <c r="X53" s="475"/>
      <c r="Y53" s="475"/>
      <c r="Z53" s="475"/>
      <c r="AA53" s="475"/>
      <c r="AB53" s="475"/>
      <c r="AC53" s="475"/>
      <c r="AD53" s="475"/>
    </row>
    <row r="54" spans="1:30" x14ac:dyDescent="0.25">
      <c r="A54" s="444"/>
      <c r="B54" s="444"/>
      <c r="C54" s="444"/>
      <c r="D54" s="444"/>
      <c r="E54" s="444"/>
      <c r="F54" s="444"/>
      <c r="G54" s="444"/>
      <c r="H54" s="444"/>
      <c r="I54" s="444"/>
      <c r="J54" s="444"/>
      <c r="K54" s="444"/>
      <c r="L54" s="444"/>
      <c r="M54" s="444"/>
      <c r="N54" s="444"/>
      <c r="O54" s="475"/>
      <c r="P54" s="475"/>
      <c r="Q54" s="475"/>
      <c r="R54" s="475"/>
      <c r="S54" s="475"/>
      <c r="T54" s="475"/>
      <c r="U54" s="475"/>
      <c r="V54" s="475"/>
      <c r="W54" s="475"/>
      <c r="X54" s="475"/>
      <c r="Y54" s="475"/>
      <c r="Z54" s="475"/>
      <c r="AA54" s="475"/>
      <c r="AB54" s="475"/>
      <c r="AC54" s="475"/>
      <c r="AD54" s="475"/>
    </row>
    <row r="55" spans="1:30" x14ac:dyDescent="0.25">
      <c r="A55" s="444"/>
      <c r="B55" s="444"/>
      <c r="C55" s="444"/>
      <c r="D55" s="444"/>
      <c r="E55" s="444"/>
      <c r="F55" s="444"/>
      <c r="G55" s="444"/>
      <c r="H55" s="444"/>
      <c r="I55" s="444"/>
      <c r="J55" s="444"/>
      <c r="K55" s="444"/>
      <c r="L55" s="444"/>
      <c r="M55" s="444"/>
      <c r="N55" s="444"/>
      <c r="O55" s="475"/>
      <c r="P55" s="475"/>
      <c r="Q55" s="475"/>
      <c r="R55" s="475"/>
      <c r="S55" s="475"/>
      <c r="T55" s="475"/>
      <c r="U55" s="475"/>
      <c r="V55" s="475"/>
      <c r="W55" s="475"/>
      <c r="X55" s="475"/>
      <c r="Y55" s="475"/>
      <c r="Z55" s="475"/>
      <c r="AA55" s="475"/>
      <c r="AB55" s="475"/>
      <c r="AC55" s="475"/>
      <c r="AD55" s="475"/>
    </row>
    <row r="56" spans="1:30" x14ac:dyDescent="0.25">
      <c r="A56" s="444"/>
      <c r="B56" s="444"/>
      <c r="C56" s="444"/>
      <c r="D56" s="444"/>
      <c r="E56" s="444"/>
      <c r="F56" s="444"/>
      <c r="G56" s="444"/>
      <c r="H56" s="444"/>
      <c r="I56" s="444"/>
      <c r="J56" s="444"/>
      <c r="K56" s="444"/>
      <c r="L56" s="444"/>
      <c r="M56" s="444"/>
      <c r="N56" s="444"/>
      <c r="O56" s="475"/>
      <c r="P56" s="475"/>
      <c r="Q56" s="475"/>
      <c r="R56" s="475"/>
      <c r="S56" s="475"/>
      <c r="T56" s="475"/>
      <c r="U56" s="475"/>
      <c r="V56" s="475"/>
      <c r="W56" s="475"/>
      <c r="X56" s="475"/>
      <c r="Y56" s="475"/>
      <c r="Z56" s="475"/>
      <c r="AA56" s="475"/>
      <c r="AB56" s="475"/>
      <c r="AC56" s="475"/>
      <c r="AD56" s="475"/>
    </row>
    <row r="57" spans="1:30" x14ac:dyDescent="0.25">
      <c r="A57" s="444"/>
      <c r="B57" s="444"/>
      <c r="C57" s="444"/>
      <c r="D57" s="444"/>
      <c r="E57" s="444"/>
      <c r="F57" s="444"/>
      <c r="G57" s="444"/>
      <c r="H57" s="444"/>
      <c r="I57" s="444"/>
      <c r="J57" s="444"/>
      <c r="K57" s="444"/>
      <c r="L57" s="444"/>
      <c r="M57" s="444"/>
      <c r="N57" s="444"/>
      <c r="O57" s="475"/>
      <c r="P57" s="475"/>
      <c r="Q57" s="475"/>
      <c r="R57" s="475"/>
      <c r="S57" s="475"/>
      <c r="T57" s="475"/>
      <c r="U57" s="475"/>
      <c r="V57" s="475"/>
      <c r="W57" s="475"/>
      <c r="X57" s="475"/>
      <c r="Y57" s="475"/>
      <c r="Z57" s="475"/>
      <c r="AA57" s="475"/>
      <c r="AB57" s="475"/>
      <c r="AC57" s="475"/>
      <c r="AD57" s="475"/>
    </row>
    <row r="58" spans="1:30" x14ac:dyDescent="0.25">
      <c r="A58" s="444"/>
      <c r="B58" s="444"/>
      <c r="C58" s="444"/>
      <c r="D58" s="444"/>
      <c r="E58" s="444"/>
      <c r="F58" s="444"/>
      <c r="G58" s="444"/>
      <c r="H58" s="444"/>
      <c r="I58" s="444"/>
      <c r="J58" s="444"/>
      <c r="K58" s="444"/>
      <c r="L58" s="444"/>
      <c r="M58" s="444"/>
      <c r="N58" s="444"/>
      <c r="O58" s="475"/>
      <c r="P58" s="475"/>
      <c r="Q58" s="475"/>
      <c r="R58" s="475"/>
      <c r="S58" s="475"/>
      <c r="T58" s="475"/>
      <c r="U58" s="475"/>
      <c r="V58" s="475"/>
      <c r="W58" s="475"/>
      <c r="X58" s="475"/>
      <c r="Y58" s="475"/>
      <c r="Z58" s="475"/>
      <c r="AA58" s="475"/>
      <c r="AB58" s="475"/>
      <c r="AC58" s="475"/>
      <c r="AD58" s="475"/>
    </row>
    <row r="59" spans="1:30" x14ac:dyDescent="0.25">
      <c r="A59" s="444"/>
      <c r="B59" s="444"/>
      <c r="C59" s="444"/>
      <c r="D59" s="444"/>
      <c r="E59" s="444"/>
      <c r="F59" s="444"/>
      <c r="G59" s="444"/>
      <c r="H59" s="444"/>
      <c r="I59" s="444"/>
      <c r="J59" s="444"/>
      <c r="K59" s="444"/>
      <c r="L59" s="444"/>
      <c r="M59" s="444"/>
      <c r="N59" s="444"/>
      <c r="O59" s="475"/>
      <c r="P59" s="475"/>
      <c r="Q59" s="475"/>
      <c r="R59" s="475"/>
      <c r="S59" s="475"/>
      <c r="T59" s="475"/>
      <c r="U59" s="475"/>
      <c r="V59" s="475"/>
      <c r="W59" s="475"/>
      <c r="X59" s="475"/>
      <c r="Y59" s="475"/>
      <c r="Z59" s="475"/>
      <c r="AA59" s="475"/>
      <c r="AB59" s="475"/>
      <c r="AC59" s="475"/>
      <c r="AD59" s="475"/>
    </row>
    <row r="60" spans="1:30" x14ac:dyDescent="0.25">
      <c r="A60" s="444"/>
      <c r="B60" s="444"/>
      <c r="C60" s="444"/>
      <c r="D60" s="444"/>
      <c r="E60" s="444"/>
      <c r="F60" s="444"/>
      <c r="G60" s="444"/>
      <c r="H60" s="444"/>
      <c r="I60" s="444"/>
      <c r="J60" s="444"/>
      <c r="K60" s="444"/>
      <c r="L60" s="444"/>
      <c r="M60" s="444"/>
      <c r="N60" s="444"/>
      <c r="O60" s="475"/>
      <c r="P60" s="475"/>
      <c r="Q60" s="475"/>
      <c r="R60" s="475"/>
      <c r="S60" s="475"/>
      <c r="T60" s="475"/>
      <c r="U60" s="475"/>
      <c r="V60" s="475"/>
      <c r="W60" s="475"/>
      <c r="X60" s="475"/>
      <c r="Y60" s="475"/>
      <c r="Z60" s="475"/>
      <c r="AA60" s="475"/>
      <c r="AB60" s="475"/>
      <c r="AC60" s="475"/>
      <c r="AD60" s="475"/>
    </row>
    <row r="61" spans="1:30" x14ac:dyDescent="0.25">
      <c r="A61" s="444"/>
      <c r="B61" s="444"/>
      <c r="C61" s="444"/>
      <c r="D61" s="444"/>
      <c r="E61" s="444"/>
      <c r="F61" s="444"/>
      <c r="G61" s="444"/>
      <c r="H61" s="444"/>
      <c r="I61" s="444"/>
      <c r="J61" s="444"/>
      <c r="K61" s="444"/>
      <c r="L61" s="444"/>
      <c r="M61" s="444"/>
      <c r="N61" s="444"/>
      <c r="O61" s="475"/>
      <c r="P61" s="475"/>
      <c r="Q61" s="475"/>
      <c r="R61" s="475"/>
      <c r="S61" s="475"/>
      <c r="T61" s="475"/>
      <c r="U61" s="475"/>
      <c r="V61" s="475"/>
      <c r="W61" s="475"/>
      <c r="X61" s="475"/>
      <c r="Y61" s="475"/>
      <c r="Z61" s="475"/>
      <c r="AA61" s="475"/>
      <c r="AB61" s="475"/>
      <c r="AC61" s="475"/>
      <c r="AD61" s="475"/>
    </row>
    <row r="62" spans="1:30" x14ac:dyDescent="0.25">
      <c r="A62" s="444"/>
      <c r="B62" s="444"/>
      <c r="C62" s="444"/>
      <c r="D62" s="444"/>
      <c r="E62" s="444"/>
      <c r="F62" s="444"/>
      <c r="G62" s="444"/>
      <c r="H62" s="444"/>
      <c r="I62" s="444"/>
      <c r="J62" s="444"/>
      <c r="K62" s="444"/>
      <c r="L62" s="444"/>
      <c r="M62" s="444"/>
      <c r="N62" s="444"/>
      <c r="O62" s="475"/>
      <c r="P62" s="475"/>
      <c r="Q62" s="475"/>
      <c r="R62" s="475"/>
      <c r="S62" s="475"/>
      <c r="T62" s="475"/>
      <c r="U62" s="475"/>
      <c r="V62" s="475"/>
      <c r="W62" s="475"/>
      <c r="X62" s="475"/>
      <c r="Y62" s="475"/>
      <c r="Z62" s="475"/>
      <c r="AA62" s="475"/>
      <c r="AB62" s="475"/>
      <c r="AC62" s="475"/>
      <c r="AD62" s="475"/>
    </row>
    <row r="63" spans="1:30" x14ac:dyDescent="0.25">
      <c r="A63" s="444"/>
      <c r="B63" s="444"/>
      <c r="C63" s="444"/>
      <c r="D63" s="444"/>
      <c r="E63" s="444"/>
      <c r="F63" s="444"/>
      <c r="G63" s="444"/>
      <c r="H63" s="444"/>
      <c r="I63" s="444"/>
      <c r="J63" s="444"/>
      <c r="K63" s="444"/>
      <c r="L63" s="444"/>
      <c r="M63" s="444"/>
      <c r="N63" s="444"/>
      <c r="O63" s="475"/>
      <c r="P63" s="475"/>
      <c r="Q63" s="475"/>
      <c r="R63" s="475"/>
      <c r="S63" s="475"/>
      <c r="T63" s="475"/>
      <c r="U63" s="475"/>
      <c r="V63" s="475"/>
      <c r="W63" s="475"/>
      <c r="X63" s="475"/>
      <c r="Y63" s="475"/>
      <c r="Z63" s="475"/>
      <c r="AA63" s="475"/>
      <c r="AB63" s="475"/>
      <c r="AC63" s="475"/>
      <c r="AD63" s="475"/>
    </row>
    <row r="64" spans="1:30" x14ac:dyDescent="0.25">
      <c r="A64" s="444"/>
      <c r="B64" s="444"/>
      <c r="C64" s="444"/>
      <c r="D64" s="444"/>
      <c r="E64" s="444"/>
      <c r="F64" s="444"/>
      <c r="G64" s="444"/>
      <c r="H64" s="444"/>
      <c r="I64" s="444"/>
      <c r="J64" s="444"/>
      <c r="K64" s="444"/>
      <c r="L64" s="444"/>
      <c r="M64" s="444"/>
      <c r="N64" s="444"/>
      <c r="O64" s="475"/>
      <c r="P64" s="475"/>
      <c r="Q64" s="475"/>
      <c r="R64" s="475"/>
      <c r="S64" s="475"/>
      <c r="T64" s="475"/>
      <c r="U64" s="475"/>
      <c r="V64" s="475"/>
      <c r="W64" s="475"/>
      <c r="X64" s="475"/>
      <c r="Y64" s="475"/>
      <c r="Z64" s="475"/>
      <c r="AA64" s="475"/>
      <c r="AB64" s="475"/>
      <c r="AC64" s="475"/>
      <c r="AD64" s="475"/>
    </row>
    <row r="65" spans="1:30" x14ac:dyDescent="0.25">
      <c r="A65" s="444"/>
      <c r="B65" s="444"/>
      <c r="C65" s="444"/>
      <c r="D65" s="444"/>
      <c r="E65" s="444"/>
      <c r="F65" s="444"/>
      <c r="G65" s="444"/>
      <c r="H65" s="444"/>
      <c r="I65" s="444"/>
      <c r="J65" s="444"/>
      <c r="K65" s="444"/>
      <c r="L65" s="444"/>
      <c r="M65" s="444"/>
      <c r="N65" s="444"/>
      <c r="O65" s="475"/>
      <c r="P65" s="475"/>
      <c r="Q65" s="475"/>
      <c r="R65" s="475"/>
      <c r="S65" s="475"/>
      <c r="T65" s="475"/>
      <c r="U65" s="475"/>
      <c r="V65" s="475"/>
      <c r="W65" s="475"/>
      <c r="X65" s="475"/>
      <c r="Y65" s="475"/>
      <c r="Z65" s="475"/>
      <c r="AA65" s="475"/>
      <c r="AB65" s="475"/>
      <c r="AC65" s="475"/>
      <c r="AD65" s="475"/>
    </row>
    <row r="66" spans="1:30" x14ac:dyDescent="0.25">
      <c r="A66" s="444"/>
      <c r="B66" s="444"/>
      <c r="C66" s="444"/>
      <c r="D66" s="444"/>
      <c r="E66" s="444"/>
      <c r="F66" s="444"/>
      <c r="G66" s="444"/>
      <c r="H66" s="444"/>
      <c r="I66" s="444"/>
      <c r="J66" s="444"/>
      <c r="K66" s="444"/>
      <c r="L66" s="444"/>
      <c r="M66" s="444"/>
      <c r="N66" s="444"/>
      <c r="O66" s="475"/>
      <c r="P66" s="475"/>
      <c r="Q66" s="475"/>
      <c r="R66" s="475"/>
      <c r="S66" s="475"/>
      <c r="T66" s="475"/>
      <c r="U66" s="475"/>
      <c r="V66" s="475"/>
      <c r="W66" s="475"/>
      <c r="X66" s="475"/>
      <c r="Y66" s="475"/>
      <c r="Z66" s="475"/>
      <c r="AA66" s="475"/>
      <c r="AB66" s="475"/>
      <c r="AC66" s="475"/>
      <c r="AD66" s="475"/>
    </row>
    <row r="67" spans="1:30" x14ac:dyDescent="0.25">
      <c r="A67" s="444"/>
      <c r="B67" s="444"/>
      <c r="C67" s="444"/>
      <c r="D67" s="444"/>
      <c r="E67" s="444"/>
      <c r="F67" s="444"/>
      <c r="G67" s="444"/>
      <c r="H67" s="444"/>
      <c r="I67" s="444"/>
      <c r="J67" s="444"/>
      <c r="K67" s="444"/>
      <c r="L67" s="444"/>
      <c r="M67" s="444"/>
      <c r="N67" s="444"/>
      <c r="O67" s="475"/>
      <c r="P67" s="475"/>
      <c r="Q67" s="475"/>
      <c r="R67" s="475"/>
      <c r="S67" s="475"/>
      <c r="T67" s="475"/>
      <c r="U67" s="475"/>
      <c r="V67" s="475"/>
      <c r="W67" s="475"/>
      <c r="X67" s="475"/>
      <c r="Y67" s="475"/>
      <c r="Z67" s="475"/>
      <c r="AA67" s="475"/>
      <c r="AB67" s="475"/>
      <c r="AC67" s="475"/>
      <c r="AD67" s="475"/>
    </row>
    <row r="68" spans="1:30" x14ac:dyDescent="0.25">
      <c r="A68" s="444"/>
      <c r="B68" s="444"/>
      <c r="C68" s="444"/>
      <c r="D68" s="444"/>
      <c r="E68" s="444"/>
      <c r="F68" s="444"/>
      <c r="G68" s="444"/>
      <c r="H68" s="444"/>
      <c r="I68" s="444"/>
      <c r="J68" s="444"/>
      <c r="K68" s="444"/>
      <c r="L68" s="444"/>
      <c r="M68" s="444"/>
      <c r="N68" s="444"/>
      <c r="O68" s="475"/>
      <c r="P68" s="475"/>
      <c r="Q68" s="475"/>
      <c r="R68" s="475"/>
      <c r="S68" s="475"/>
      <c r="T68" s="475"/>
      <c r="U68" s="475"/>
      <c r="V68" s="475"/>
      <c r="W68" s="475"/>
      <c r="X68" s="475"/>
      <c r="Y68" s="475"/>
      <c r="Z68" s="475"/>
      <c r="AA68" s="475"/>
      <c r="AB68" s="475"/>
      <c r="AC68" s="475"/>
      <c r="AD68" s="475"/>
    </row>
    <row r="69" spans="1:30" x14ac:dyDescent="0.25">
      <c r="A69" s="444"/>
      <c r="B69" s="444"/>
      <c r="C69" s="444"/>
      <c r="D69" s="444"/>
      <c r="E69" s="444"/>
      <c r="F69" s="444"/>
      <c r="G69" s="444"/>
      <c r="H69" s="444"/>
      <c r="I69" s="444"/>
      <c r="J69" s="444"/>
      <c r="K69" s="444"/>
      <c r="L69" s="444"/>
      <c r="M69" s="444"/>
      <c r="N69" s="444"/>
      <c r="O69" s="475"/>
      <c r="P69" s="475"/>
      <c r="Q69" s="475"/>
      <c r="R69" s="475"/>
      <c r="S69" s="475"/>
      <c r="T69" s="475"/>
      <c r="U69" s="475"/>
      <c r="V69" s="475"/>
      <c r="W69" s="475"/>
      <c r="X69" s="475"/>
      <c r="Y69" s="475"/>
      <c r="Z69" s="475"/>
      <c r="AA69" s="475"/>
      <c r="AB69" s="475"/>
      <c r="AC69" s="475"/>
      <c r="AD69" s="475"/>
    </row>
    <row r="70" spans="1:30" x14ac:dyDescent="0.25">
      <c r="A70" s="444"/>
      <c r="B70" s="444"/>
      <c r="C70" s="444"/>
      <c r="D70" s="444"/>
      <c r="E70" s="444"/>
      <c r="F70" s="444"/>
      <c r="G70" s="444"/>
      <c r="H70" s="444"/>
      <c r="I70" s="444"/>
      <c r="J70" s="444"/>
      <c r="K70" s="444"/>
      <c r="L70" s="444"/>
      <c r="M70" s="444"/>
      <c r="N70" s="444"/>
      <c r="O70" s="475"/>
      <c r="P70" s="475"/>
      <c r="Q70" s="475"/>
      <c r="R70" s="475"/>
      <c r="S70" s="475"/>
      <c r="T70" s="475"/>
      <c r="U70" s="475"/>
      <c r="V70" s="475"/>
      <c r="W70" s="475"/>
      <c r="X70" s="475"/>
      <c r="Y70" s="475"/>
      <c r="Z70" s="475"/>
      <c r="AA70" s="475"/>
      <c r="AB70" s="475"/>
      <c r="AC70" s="475"/>
      <c r="AD70" s="475"/>
    </row>
    <row r="71" spans="1:30" x14ac:dyDescent="0.25">
      <c r="A71" s="444"/>
      <c r="B71" s="444"/>
      <c r="C71" s="444"/>
      <c r="D71" s="444"/>
      <c r="E71" s="444"/>
      <c r="F71" s="444"/>
      <c r="G71" s="444"/>
      <c r="H71" s="444"/>
      <c r="I71" s="444"/>
      <c r="J71" s="444"/>
      <c r="K71" s="444"/>
      <c r="L71" s="444"/>
      <c r="M71" s="444"/>
      <c r="N71" s="444"/>
      <c r="O71" s="475"/>
      <c r="P71" s="475"/>
      <c r="Q71" s="475"/>
      <c r="R71" s="475"/>
      <c r="S71" s="475"/>
      <c r="T71" s="475"/>
      <c r="U71" s="475"/>
      <c r="V71" s="475"/>
      <c r="W71" s="475"/>
      <c r="X71" s="475"/>
      <c r="Y71" s="475"/>
      <c r="Z71" s="475"/>
      <c r="AA71" s="475"/>
      <c r="AB71" s="475"/>
      <c r="AC71" s="475"/>
      <c r="AD71" s="475"/>
    </row>
    <row r="72" spans="1:30" x14ac:dyDescent="0.25">
      <c r="A72" s="444"/>
      <c r="B72" s="444"/>
      <c r="C72" s="444"/>
      <c r="D72" s="444"/>
      <c r="E72" s="444"/>
      <c r="F72" s="444"/>
      <c r="G72" s="444"/>
      <c r="H72" s="444"/>
      <c r="I72" s="444"/>
      <c r="J72" s="444"/>
      <c r="K72" s="444"/>
      <c r="L72" s="444"/>
      <c r="M72" s="444"/>
      <c r="N72" s="444"/>
      <c r="O72" s="475"/>
      <c r="P72" s="475"/>
      <c r="Q72" s="475"/>
      <c r="R72" s="475"/>
      <c r="S72" s="475"/>
      <c r="T72" s="475"/>
      <c r="U72" s="475"/>
      <c r="V72" s="475"/>
      <c r="W72" s="475"/>
      <c r="X72" s="475"/>
      <c r="Y72" s="475"/>
      <c r="Z72" s="475"/>
      <c r="AA72" s="475"/>
      <c r="AB72" s="475"/>
      <c r="AC72" s="475"/>
      <c r="AD72" s="475"/>
    </row>
    <row r="73" spans="1:30" x14ac:dyDescent="0.25">
      <c r="A73" s="444"/>
      <c r="B73" s="444"/>
      <c r="C73" s="444"/>
      <c r="D73" s="444"/>
      <c r="E73" s="444"/>
      <c r="F73" s="444"/>
      <c r="G73" s="444"/>
      <c r="H73" s="444"/>
      <c r="I73" s="444"/>
      <c r="J73" s="444"/>
      <c r="K73" s="444"/>
      <c r="L73" s="444"/>
      <c r="M73" s="444"/>
      <c r="N73" s="444"/>
      <c r="O73" s="475"/>
      <c r="P73" s="475"/>
      <c r="Q73" s="475"/>
      <c r="R73" s="475"/>
      <c r="S73" s="475"/>
      <c r="T73" s="475"/>
      <c r="U73" s="475"/>
      <c r="V73" s="475"/>
      <c r="W73" s="475"/>
      <c r="X73" s="475"/>
      <c r="Y73" s="475"/>
      <c r="Z73" s="475"/>
      <c r="AA73" s="475"/>
      <c r="AB73" s="475"/>
      <c r="AC73" s="475"/>
      <c r="AD73" s="475"/>
    </row>
    <row r="74" spans="1:30" x14ac:dyDescent="0.25">
      <c r="A74" s="444"/>
      <c r="B74" s="444"/>
      <c r="C74" s="444"/>
      <c r="D74" s="444"/>
      <c r="E74" s="444"/>
      <c r="F74" s="444"/>
      <c r="G74" s="444"/>
      <c r="H74" s="444"/>
      <c r="I74" s="444"/>
      <c r="J74" s="444"/>
      <c r="K74" s="444"/>
      <c r="L74" s="444"/>
      <c r="M74" s="444"/>
      <c r="N74" s="444"/>
      <c r="O74" s="475"/>
      <c r="P74" s="475"/>
      <c r="Q74" s="475"/>
      <c r="R74" s="475"/>
      <c r="S74" s="475"/>
      <c r="T74" s="475"/>
      <c r="U74" s="475"/>
      <c r="V74" s="475"/>
      <c r="W74" s="475"/>
      <c r="X74" s="475"/>
      <c r="Y74" s="475"/>
      <c r="Z74" s="475"/>
      <c r="AA74" s="475"/>
      <c r="AB74" s="475"/>
      <c r="AC74" s="475"/>
      <c r="AD74" s="475"/>
    </row>
    <row r="75" spans="1:30" x14ac:dyDescent="0.25">
      <c r="A75" s="444"/>
      <c r="B75" s="444"/>
      <c r="C75" s="444"/>
      <c r="D75" s="444"/>
      <c r="E75" s="444"/>
      <c r="F75" s="444"/>
      <c r="G75" s="444"/>
      <c r="H75" s="444"/>
      <c r="I75" s="444"/>
      <c r="J75" s="444"/>
      <c r="K75" s="444"/>
      <c r="L75" s="444"/>
      <c r="M75" s="444"/>
      <c r="N75" s="444"/>
      <c r="O75" s="475"/>
      <c r="P75" s="475"/>
      <c r="Q75" s="475"/>
      <c r="R75" s="475"/>
      <c r="S75" s="475"/>
      <c r="T75" s="475"/>
      <c r="U75" s="475"/>
      <c r="V75" s="475"/>
      <c r="W75" s="475"/>
      <c r="X75" s="475"/>
      <c r="Y75" s="475"/>
      <c r="Z75" s="475"/>
      <c r="AA75" s="475"/>
      <c r="AB75" s="475"/>
      <c r="AC75" s="475"/>
      <c r="AD75" s="475"/>
    </row>
    <row r="76" spans="1:30" x14ac:dyDescent="0.25">
      <c r="A76" s="444"/>
      <c r="B76" s="444"/>
      <c r="C76" s="444"/>
      <c r="D76" s="444"/>
      <c r="E76" s="444"/>
      <c r="F76" s="444"/>
      <c r="G76" s="444"/>
      <c r="H76" s="444"/>
      <c r="I76" s="444"/>
      <c r="J76" s="444"/>
      <c r="K76" s="444"/>
      <c r="L76" s="444"/>
      <c r="M76" s="444"/>
      <c r="N76" s="444"/>
      <c r="O76" s="475"/>
      <c r="P76" s="475"/>
      <c r="Q76" s="475"/>
      <c r="R76" s="475"/>
      <c r="S76" s="475"/>
      <c r="T76" s="475"/>
      <c r="U76" s="475"/>
      <c r="V76" s="475"/>
      <c r="W76" s="475"/>
      <c r="X76" s="475"/>
      <c r="Y76" s="475"/>
      <c r="Z76" s="475"/>
      <c r="AA76" s="475"/>
      <c r="AB76" s="475"/>
      <c r="AC76" s="475"/>
      <c r="AD76" s="475"/>
    </row>
    <row r="77" spans="1:30" x14ac:dyDescent="0.25">
      <c r="A77" s="444"/>
      <c r="B77" s="444"/>
      <c r="C77" s="444"/>
      <c r="D77" s="444"/>
      <c r="E77" s="444"/>
      <c r="F77" s="444"/>
      <c r="G77" s="444"/>
      <c r="H77" s="444"/>
      <c r="I77" s="444"/>
      <c r="J77" s="444"/>
      <c r="K77" s="444"/>
      <c r="L77" s="444"/>
      <c r="M77" s="444"/>
      <c r="N77" s="444"/>
      <c r="O77" s="475"/>
      <c r="P77" s="475"/>
      <c r="Q77" s="475"/>
      <c r="R77" s="475"/>
      <c r="S77" s="475"/>
      <c r="T77" s="475"/>
      <c r="U77" s="475"/>
      <c r="V77" s="475"/>
      <c r="W77" s="475"/>
      <c r="X77" s="475"/>
      <c r="Y77" s="475"/>
      <c r="Z77" s="475"/>
      <c r="AA77" s="475"/>
      <c r="AB77" s="475"/>
      <c r="AC77" s="475"/>
      <c r="AD77" s="475"/>
    </row>
    <row r="78" spans="1:30" x14ac:dyDescent="0.25">
      <c r="A78" s="444"/>
      <c r="B78" s="444"/>
      <c r="C78" s="444"/>
      <c r="D78" s="444"/>
      <c r="E78" s="444"/>
      <c r="F78" s="444"/>
      <c r="G78" s="444"/>
      <c r="H78" s="444"/>
      <c r="I78" s="444"/>
      <c r="J78" s="444"/>
      <c r="K78" s="444"/>
      <c r="L78" s="444"/>
      <c r="M78" s="444"/>
      <c r="N78" s="444"/>
      <c r="O78" s="475"/>
      <c r="P78" s="475"/>
      <c r="Q78" s="475"/>
      <c r="R78" s="475"/>
      <c r="S78" s="475"/>
      <c r="T78" s="475"/>
      <c r="U78" s="475"/>
      <c r="V78" s="475"/>
      <c r="W78" s="475"/>
      <c r="X78" s="475"/>
      <c r="Y78" s="475"/>
      <c r="Z78" s="475"/>
      <c r="AA78" s="475"/>
      <c r="AB78" s="475"/>
      <c r="AC78" s="475"/>
      <c r="AD78" s="475"/>
    </row>
    <row r="79" spans="1:30" x14ac:dyDescent="0.25">
      <c r="A79" s="444"/>
      <c r="B79" s="444"/>
      <c r="C79" s="444"/>
      <c r="D79" s="444"/>
      <c r="E79" s="444"/>
      <c r="F79" s="444"/>
      <c r="G79" s="444"/>
      <c r="H79" s="444"/>
      <c r="I79" s="444"/>
      <c r="J79" s="444"/>
      <c r="K79" s="444"/>
      <c r="L79" s="444"/>
      <c r="M79" s="444"/>
      <c r="N79" s="444"/>
      <c r="O79" s="475"/>
      <c r="P79" s="475"/>
      <c r="Q79" s="475"/>
      <c r="R79" s="475"/>
      <c r="S79" s="475"/>
      <c r="T79" s="475"/>
      <c r="U79" s="475"/>
      <c r="V79" s="475"/>
      <c r="W79" s="475"/>
      <c r="X79" s="475"/>
      <c r="Y79" s="475"/>
      <c r="Z79" s="475"/>
      <c r="AA79" s="475"/>
      <c r="AB79" s="475"/>
      <c r="AC79" s="475"/>
      <c r="AD79" s="475"/>
    </row>
    <row r="80" spans="1:30" x14ac:dyDescent="0.25">
      <c r="A80" s="444"/>
      <c r="B80" s="444"/>
      <c r="C80" s="444"/>
      <c r="D80" s="444"/>
      <c r="E80" s="444"/>
      <c r="F80" s="444"/>
      <c r="G80" s="444"/>
      <c r="H80" s="444"/>
      <c r="I80" s="444"/>
      <c r="J80" s="444"/>
      <c r="K80" s="444"/>
      <c r="L80" s="444"/>
      <c r="M80" s="444"/>
      <c r="N80" s="444"/>
      <c r="O80" s="475"/>
      <c r="P80" s="475"/>
      <c r="Q80" s="475"/>
      <c r="R80" s="475"/>
      <c r="S80" s="475"/>
      <c r="T80" s="475"/>
      <c r="U80" s="475"/>
      <c r="V80" s="475"/>
      <c r="W80" s="475"/>
      <c r="X80" s="475"/>
      <c r="Y80" s="475"/>
      <c r="Z80" s="475"/>
      <c r="AA80" s="475"/>
      <c r="AB80" s="475"/>
      <c r="AC80" s="475"/>
      <c r="AD80" s="475"/>
    </row>
    <row r="81" spans="1:30" x14ac:dyDescent="0.25">
      <c r="A81" s="444"/>
      <c r="B81" s="444"/>
      <c r="C81" s="444"/>
      <c r="D81" s="444"/>
      <c r="E81" s="444"/>
      <c r="F81" s="444"/>
      <c r="G81" s="444"/>
      <c r="H81" s="444"/>
      <c r="I81" s="444"/>
      <c r="J81" s="444"/>
      <c r="K81" s="444"/>
      <c r="L81" s="444"/>
      <c r="M81" s="444"/>
      <c r="N81" s="444"/>
      <c r="O81" s="475"/>
      <c r="P81" s="475"/>
      <c r="Q81" s="475"/>
      <c r="R81" s="475"/>
      <c r="S81" s="475"/>
      <c r="T81" s="475"/>
      <c r="U81" s="475"/>
      <c r="V81" s="475"/>
      <c r="W81" s="475"/>
      <c r="X81" s="475"/>
      <c r="Y81" s="475"/>
      <c r="Z81" s="475"/>
      <c r="AA81" s="475"/>
      <c r="AB81" s="475"/>
      <c r="AC81" s="475"/>
      <c r="AD81" s="475"/>
    </row>
    <row r="82" spans="1:30" x14ac:dyDescent="0.25">
      <c r="A82" s="444"/>
      <c r="B82" s="444"/>
      <c r="C82" s="444"/>
      <c r="D82" s="444"/>
      <c r="E82" s="444"/>
      <c r="F82" s="444"/>
      <c r="G82" s="444"/>
      <c r="H82" s="444"/>
      <c r="I82" s="444"/>
      <c r="J82" s="444"/>
      <c r="K82" s="444"/>
      <c r="L82" s="444"/>
      <c r="M82" s="444"/>
      <c r="N82" s="444"/>
      <c r="O82" s="475"/>
      <c r="P82" s="475"/>
      <c r="Q82" s="475"/>
      <c r="R82" s="475"/>
      <c r="S82" s="475"/>
      <c r="T82" s="475"/>
      <c r="U82" s="475"/>
      <c r="V82" s="475"/>
      <c r="W82" s="475"/>
      <c r="X82" s="475"/>
      <c r="Y82" s="475"/>
      <c r="Z82" s="475"/>
      <c r="AA82" s="475"/>
      <c r="AB82" s="475"/>
      <c r="AC82" s="475"/>
      <c r="AD82" s="475"/>
    </row>
    <row r="83" spans="1:30" x14ac:dyDescent="0.25">
      <c r="A83" s="444"/>
      <c r="B83" s="444"/>
      <c r="C83" s="444"/>
      <c r="D83" s="444"/>
      <c r="E83" s="444"/>
      <c r="F83" s="444"/>
      <c r="G83" s="444"/>
      <c r="H83" s="444"/>
      <c r="I83" s="444"/>
      <c r="J83" s="444"/>
      <c r="K83" s="444"/>
      <c r="L83" s="444"/>
      <c r="M83" s="444"/>
      <c r="N83" s="444"/>
      <c r="O83" s="475"/>
      <c r="P83" s="475"/>
      <c r="Q83" s="475"/>
      <c r="R83" s="475"/>
      <c r="S83" s="475"/>
      <c r="T83" s="475"/>
      <c r="U83" s="475"/>
      <c r="V83" s="475"/>
      <c r="W83" s="475"/>
      <c r="X83" s="475"/>
      <c r="Y83" s="475"/>
      <c r="Z83" s="475"/>
      <c r="AA83" s="475"/>
      <c r="AB83" s="475"/>
      <c r="AC83" s="475"/>
      <c r="AD83" s="475"/>
    </row>
    <row r="84" spans="1:30" x14ac:dyDescent="0.25">
      <c r="A84" s="444"/>
      <c r="B84" s="444"/>
      <c r="C84" s="444"/>
      <c r="D84" s="444"/>
      <c r="E84" s="444"/>
      <c r="F84" s="444"/>
      <c r="G84" s="444"/>
      <c r="H84" s="444"/>
      <c r="I84" s="444"/>
      <c r="J84" s="444"/>
      <c r="K84" s="444"/>
      <c r="L84" s="444"/>
      <c r="M84" s="444"/>
      <c r="N84" s="444"/>
      <c r="O84" s="475"/>
      <c r="P84" s="475"/>
      <c r="Q84" s="475"/>
      <c r="R84" s="475"/>
      <c r="S84" s="475"/>
      <c r="T84" s="475"/>
      <c r="U84" s="475"/>
      <c r="V84" s="475"/>
      <c r="W84" s="475"/>
      <c r="X84" s="475"/>
      <c r="Y84" s="475"/>
      <c r="Z84" s="475"/>
      <c r="AA84" s="475"/>
      <c r="AB84" s="475"/>
      <c r="AC84" s="475"/>
      <c r="AD84" s="475"/>
    </row>
    <row r="85" spans="1:30" x14ac:dyDescent="0.25">
      <c r="A85" s="444"/>
      <c r="B85" s="444"/>
      <c r="C85" s="444"/>
      <c r="D85" s="444"/>
      <c r="E85" s="444"/>
      <c r="F85" s="444"/>
      <c r="G85" s="444"/>
      <c r="H85" s="444"/>
      <c r="I85" s="444"/>
      <c r="J85" s="444"/>
      <c r="K85" s="444"/>
      <c r="L85" s="444"/>
      <c r="M85" s="444"/>
      <c r="N85" s="444"/>
      <c r="O85" s="475"/>
      <c r="P85" s="475"/>
      <c r="Q85" s="475"/>
      <c r="R85" s="475"/>
      <c r="S85" s="475"/>
      <c r="T85" s="475"/>
      <c r="U85" s="475"/>
      <c r="V85" s="475"/>
      <c r="W85" s="475"/>
      <c r="X85" s="475"/>
      <c r="Y85" s="475"/>
      <c r="Z85" s="475"/>
      <c r="AA85" s="475"/>
      <c r="AB85" s="475"/>
      <c r="AC85" s="475"/>
      <c r="AD85" s="475"/>
    </row>
    <row r="86" spans="1:30" x14ac:dyDescent="0.25">
      <c r="A86" s="444"/>
      <c r="B86" s="444"/>
      <c r="C86" s="444"/>
      <c r="D86" s="444"/>
      <c r="E86" s="444"/>
      <c r="F86" s="444"/>
      <c r="G86" s="444"/>
      <c r="H86" s="444"/>
      <c r="I86" s="444"/>
      <c r="J86" s="444"/>
      <c r="K86" s="444"/>
      <c r="L86" s="444"/>
      <c r="M86" s="444"/>
      <c r="N86" s="444"/>
      <c r="O86" s="475"/>
      <c r="P86" s="475"/>
      <c r="Q86" s="475"/>
      <c r="R86" s="475"/>
      <c r="S86" s="475"/>
      <c r="T86" s="475"/>
      <c r="U86" s="475"/>
      <c r="V86" s="475"/>
      <c r="W86" s="475"/>
      <c r="X86" s="475"/>
      <c r="Y86" s="475"/>
      <c r="Z86" s="475"/>
      <c r="AA86" s="475"/>
      <c r="AB86" s="475"/>
      <c r="AC86" s="475"/>
      <c r="AD86" s="475"/>
    </row>
    <row r="87" spans="1:30" x14ac:dyDescent="0.25">
      <c r="A87" s="444"/>
      <c r="B87" s="444"/>
      <c r="C87" s="444"/>
      <c r="D87" s="444"/>
      <c r="E87" s="444"/>
      <c r="F87" s="444"/>
      <c r="G87" s="444"/>
      <c r="H87" s="444"/>
      <c r="I87" s="444"/>
      <c r="J87" s="444"/>
      <c r="K87" s="444"/>
      <c r="L87" s="444"/>
      <c r="M87" s="444"/>
      <c r="N87" s="444"/>
      <c r="O87" s="475"/>
      <c r="P87" s="475"/>
      <c r="Q87" s="475"/>
      <c r="R87" s="475"/>
      <c r="S87" s="475"/>
      <c r="T87" s="475"/>
      <c r="U87" s="475"/>
      <c r="V87" s="475"/>
      <c r="W87" s="475"/>
      <c r="X87" s="475"/>
      <c r="Y87" s="475"/>
      <c r="Z87" s="475"/>
      <c r="AA87" s="475"/>
      <c r="AB87" s="475"/>
      <c r="AC87" s="475"/>
      <c r="AD87" s="475"/>
    </row>
    <row r="88" spans="1:30" x14ac:dyDescent="0.25">
      <c r="A88" s="444"/>
      <c r="B88" s="444"/>
      <c r="C88" s="444"/>
      <c r="D88" s="444"/>
      <c r="E88" s="444"/>
      <c r="F88" s="444"/>
      <c r="G88" s="444"/>
      <c r="H88" s="444"/>
      <c r="I88" s="444"/>
      <c r="J88" s="444"/>
      <c r="K88" s="444"/>
      <c r="L88" s="444"/>
      <c r="M88" s="444"/>
      <c r="N88" s="444"/>
      <c r="O88" s="475"/>
      <c r="P88" s="475"/>
      <c r="Q88" s="475"/>
      <c r="R88" s="475"/>
      <c r="S88" s="475"/>
      <c r="T88" s="475"/>
      <c r="U88" s="475"/>
      <c r="V88" s="475"/>
      <c r="W88" s="475"/>
      <c r="X88" s="475"/>
      <c r="Y88" s="475"/>
      <c r="Z88" s="475"/>
      <c r="AA88" s="475"/>
      <c r="AB88" s="475"/>
      <c r="AC88" s="475"/>
      <c r="AD88" s="475"/>
    </row>
    <row r="89" spans="1:30" x14ac:dyDescent="0.25">
      <c r="A89" s="444"/>
      <c r="B89" s="444"/>
      <c r="C89" s="444"/>
      <c r="D89" s="444"/>
      <c r="E89" s="444"/>
      <c r="F89" s="444"/>
      <c r="G89" s="444"/>
      <c r="H89" s="444"/>
      <c r="I89" s="444"/>
      <c r="J89" s="444"/>
      <c r="K89" s="444"/>
      <c r="L89" s="444"/>
      <c r="M89" s="444"/>
      <c r="N89" s="444"/>
      <c r="O89" s="475"/>
      <c r="P89" s="475"/>
      <c r="Q89" s="475"/>
      <c r="R89" s="475"/>
      <c r="S89" s="475"/>
      <c r="T89" s="475"/>
      <c r="U89" s="475"/>
      <c r="V89" s="475"/>
      <c r="W89" s="475"/>
      <c r="X89" s="475"/>
      <c r="Y89" s="475"/>
      <c r="Z89" s="475"/>
      <c r="AA89" s="475"/>
      <c r="AB89" s="475"/>
      <c r="AC89" s="475"/>
      <c r="AD89" s="475"/>
    </row>
    <row r="90" spans="1:30" x14ac:dyDescent="0.25">
      <c r="A90" s="444"/>
      <c r="B90" s="444"/>
      <c r="C90" s="444"/>
      <c r="D90" s="444"/>
      <c r="E90" s="444"/>
      <c r="F90" s="444"/>
      <c r="G90" s="444"/>
      <c r="H90" s="444"/>
      <c r="I90" s="444"/>
      <c r="J90" s="444"/>
      <c r="K90" s="444"/>
      <c r="L90" s="444"/>
      <c r="M90" s="444"/>
      <c r="N90" s="444"/>
      <c r="O90" s="475"/>
      <c r="P90" s="475"/>
      <c r="Q90" s="475"/>
      <c r="R90" s="475"/>
      <c r="S90" s="475"/>
      <c r="T90" s="475"/>
      <c r="U90" s="475"/>
      <c r="V90" s="475"/>
      <c r="W90" s="475"/>
      <c r="X90" s="475"/>
      <c r="Y90" s="475"/>
      <c r="Z90" s="475"/>
      <c r="AA90" s="475"/>
      <c r="AB90" s="475"/>
      <c r="AC90" s="475"/>
      <c r="AD90" s="475"/>
    </row>
    <row r="91" spans="1:30" x14ac:dyDescent="0.25">
      <c r="A91" s="444"/>
      <c r="B91" s="444"/>
      <c r="C91" s="444"/>
      <c r="D91" s="444"/>
      <c r="E91" s="444"/>
      <c r="F91" s="444"/>
      <c r="G91" s="444"/>
      <c r="H91" s="444"/>
      <c r="I91" s="444"/>
      <c r="J91" s="444"/>
      <c r="K91" s="444"/>
      <c r="L91" s="444"/>
      <c r="M91" s="444"/>
      <c r="N91" s="444"/>
      <c r="O91" s="475"/>
      <c r="P91" s="475"/>
      <c r="Q91" s="475"/>
      <c r="R91" s="475"/>
      <c r="S91" s="475"/>
      <c r="T91" s="475"/>
      <c r="U91" s="475"/>
      <c r="V91" s="475"/>
      <c r="W91" s="475"/>
      <c r="X91" s="475"/>
      <c r="Y91" s="475"/>
      <c r="Z91" s="475"/>
      <c r="AA91" s="475"/>
      <c r="AB91" s="475"/>
      <c r="AC91" s="475"/>
      <c r="AD91" s="475"/>
    </row>
    <row r="92" spans="1:30" x14ac:dyDescent="0.25">
      <c r="A92" s="444"/>
      <c r="B92" s="444"/>
      <c r="C92" s="444"/>
      <c r="D92" s="444"/>
      <c r="E92" s="444"/>
      <c r="F92" s="444"/>
      <c r="G92" s="444"/>
      <c r="H92" s="444"/>
      <c r="I92" s="444"/>
      <c r="J92" s="444"/>
      <c r="K92" s="444"/>
      <c r="L92" s="444"/>
      <c r="M92" s="444"/>
      <c r="N92" s="444"/>
      <c r="O92" s="475"/>
      <c r="P92" s="475"/>
      <c r="Q92" s="475"/>
      <c r="R92" s="475"/>
      <c r="S92" s="475"/>
      <c r="T92" s="475"/>
      <c r="U92" s="475"/>
      <c r="V92" s="475"/>
      <c r="W92" s="475"/>
      <c r="X92" s="475"/>
      <c r="Y92" s="475"/>
      <c r="Z92" s="475"/>
      <c r="AA92" s="475"/>
      <c r="AB92" s="475"/>
      <c r="AC92" s="475"/>
      <c r="AD92" s="475"/>
    </row>
    <row r="93" spans="1:30" x14ac:dyDescent="0.25">
      <c r="A93" s="444"/>
      <c r="B93" s="444"/>
      <c r="C93" s="444"/>
      <c r="D93" s="444"/>
      <c r="E93" s="444"/>
      <c r="F93" s="444"/>
      <c r="G93" s="444"/>
      <c r="H93" s="444"/>
      <c r="I93" s="444"/>
      <c r="J93" s="444"/>
      <c r="K93" s="444"/>
      <c r="L93" s="444"/>
      <c r="M93" s="444"/>
      <c r="N93" s="444"/>
      <c r="O93" s="475"/>
      <c r="P93" s="475"/>
      <c r="Q93" s="475"/>
      <c r="R93" s="475"/>
      <c r="S93" s="475"/>
      <c r="T93" s="475"/>
      <c r="U93" s="475"/>
      <c r="V93" s="475"/>
      <c r="W93" s="475"/>
      <c r="X93" s="475"/>
      <c r="Y93" s="475"/>
      <c r="Z93" s="475"/>
      <c r="AA93" s="475"/>
      <c r="AB93" s="475"/>
      <c r="AC93" s="475"/>
      <c r="AD93" s="475"/>
    </row>
    <row r="94" spans="1:30" x14ac:dyDescent="0.25">
      <c r="A94" s="444"/>
      <c r="B94" s="444"/>
      <c r="C94" s="444"/>
      <c r="D94" s="444"/>
      <c r="E94" s="444"/>
      <c r="F94" s="444"/>
      <c r="G94" s="444"/>
      <c r="H94" s="444"/>
      <c r="I94" s="444"/>
      <c r="J94" s="444"/>
      <c r="K94" s="444"/>
      <c r="L94" s="444"/>
      <c r="M94" s="444"/>
      <c r="N94" s="444"/>
      <c r="O94" s="475"/>
      <c r="P94" s="475"/>
      <c r="Q94" s="475"/>
      <c r="R94" s="475"/>
      <c r="S94" s="475"/>
      <c r="T94" s="475"/>
      <c r="U94" s="475"/>
      <c r="V94" s="475"/>
      <c r="W94" s="475"/>
      <c r="X94" s="475"/>
      <c r="Y94" s="475"/>
      <c r="Z94" s="475"/>
      <c r="AA94" s="475"/>
      <c r="AB94" s="475"/>
      <c r="AC94" s="475"/>
      <c r="AD94" s="475"/>
    </row>
    <row r="95" spans="1:30" x14ac:dyDescent="0.25">
      <c r="A95" s="444"/>
      <c r="B95" s="444"/>
      <c r="C95" s="444"/>
      <c r="D95" s="444"/>
      <c r="E95" s="444"/>
      <c r="F95" s="444"/>
      <c r="G95" s="444"/>
      <c r="H95" s="444"/>
      <c r="I95" s="444"/>
      <c r="J95" s="444"/>
      <c r="K95" s="444"/>
      <c r="L95" s="444"/>
      <c r="M95" s="444"/>
      <c r="N95" s="444"/>
      <c r="O95" s="475"/>
      <c r="P95" s="475"/>
      <c r="Q95" s="475"/>
      <c r="R95" s="475"/>
      <c r="S95" s="475"/>
      <c r="T95" s="475"/>
      <c r="U95" s="475"/>
      <c r="V95" s="475"/>
      <c r="W95" s="475"/>
      <c r="X95" s="475"/>
      <c r="Y95" s="475"/>
      <c r="Z95" s="475"/>
      <c r="AA95" s="475"/>
      <c r="AB95" s="475"/>
      <c r="AC95" s="475"/>
      <c r="AD95" s="475"/>
    </row>
    <row r="96" spans="1:30" x14ac:dyDescent="0.25">
      <c r="A96" s="444"/>
      <c r="B96" s="444"/>
      <c r="C96" s="444"/>
      <c r="D96" s="444"/>
      <c r="E96" s="444"/>
      <c r="F96" s="444"/>
      <c r="G96" s="444"/>
      <c r="H96" s="444"/>
      <c r="I96" s="444"/>
      <c r="J96" s="444"/>
      <c r="K96" s="444"/>
      <c r="L96" s="444"/>
      <c r="M96" s="444"/>
      <c r="N96" s="444"/>
      <c r="O96" s="475"/>
      <c r="P96" s="475"/>
      <c r="Q96" s="475"/>
      <c r="R96" s="475"/>
      <c r="S96" s="475"/>
      <c r="T96" s="475"/>
      <c r="U96" s="475"/>
      <c r="V96" s="475"/>
      <c r="W96" s="475"/>
      <c r="X96" s="475"/>
      <c r="Y96" s="475"/>
      <c r="Z96" s="475"/>
      <c r="AA96" s="475"/>
      <c r="AB96" s="475"/>
      <c r="AC96" s="475"/>
      <c r="AD96" s="475"/>
    </row>
    <row r="97" spans="1:30" x14ac:dyDescent="0.25">
      <c r="A97" s="444"/>
      <c r="B97" s="444"/>
      <c r="C97" s="444"/>
      <c r="D97" s="444"/>
      <c r="E97" s="444"/>
      <c r="F97" s="444"/>
      <c r="G97" s="444"/>
      <c r="H97" s="444"/>
      <c r="I97" s="444"/>
      <c r="J97" s="444"/>
      <c r="K97" s="444"/>
      <c r="L97" s="444"/>
      <c r="M97" s="444"/>
      <c r="N97" s="444"/>
      <c r="O97" s="475"/>
      <c r="P97" s="475"/>
      <c r="Q97" s="475"/>
      <c r="R97" s="475"/>
      <c r="S97" s="475"/>
      <c r="T97" s="475"/>
      <c r="U97" s="475"/>
      <c r="V97" s="475"/>
      <c r="W97" s="475"/>
      <c r="X97" s="475"/>
      <c r="Y97" s="475"/>
      <c r="Z97" s="475"/>
      <c r="AA97" s="475"/>
      <c r="AB97" s="475"/>
      <c r="AC97" s="475"/>
      <c r="AD97" s="475"/>
    </row>
    <row r="98" spans="1:30" x14ac:dyDescent="0.25">
      <c r="A98" s="444"/>
      <c r="B98" s="444"/>
      <c r="C98" s="444"/>
      <c r="D98" s="444"/>
      <c r="E98" s="444"/>
      <c r="F98" s="444"/>
      <c r="G98" s="444"/>
      <c r="H98" s="444"/>
      <c r="I98" s="444"/>
      <c r="J98" s="444"/>
      <c r="K98" s="444"/>
      <c r="L98" s="444"/>
      <c r="M98" s="444"/>
      <c r="N98" s="444"/>
      <c r="O98" s="475"/>
      <c r="P98" s="475"/>
      <c r="Q98" s="475"/>
      <c r="R98" s="475"/>
      <c r="S98" s="475"/>
      <c r="T98" s="475"/>
      <c r="U98" s="475"/>
      <c r="V98" s="475"/>
      <c r="W98" s="475"/>
      <c r="X98" s="475"/>
      <c r="Y98" s="475"/>
      <c r="Z98" s="475"/>
      <c r="AA98" s="475"/>
      <c r="AB98" s="475"/>
      <c r="AC98" s="475"/>
      <c r="AD98" s="475"/>
    </row>
    <row r="99" spans="1:30" x14ac:dyDescent="0.25">
      <c r="A99" s="444"/>
      <c r="B99" s="444"/>
      <c r="C99" s="444"/>
      <c r="D99" s="444"/>
      <c r="E99" s="444"/>
      <c r="F99" s="444"/>
      <c r="G99" s="444"/>
      <c r="H99" s="444"/>
      <c r="I99" s="444"/>
      <c r="J99" s="444"/>
      <c r="K99" s="444"/>
      <c r="L99" s="444"/>
      <c r="M99" s="444"/>
      <c r="N99" s="444"/>
      <c r="O99" s="475"/>
      <c r="P99" s="475"/>
      <c r="Q99" s="475"/>
      <c r="R99" s="475"/>
      <c r="S99" s="475"/>
      <c r="T99" s="475"/>
      <c r="U99" s="475"/>
      <c r="V99" s="475"/>
      <c r="W99" s="475"/>
      <c r="X99" s="475"/>
      <c r="Y99" s="475"/>
      <c r="Z99" s="475"/>
      <c r="AA99" s="475"/>
      <c r="AB99" s="475"/>
      <c r="AC99" s="475"/>
      <c r="AD99" s="475"/>
    </row>
    <row r="100" spans="1:30" x14ac:dyDescent="0.25">
      <c r="A100" s="444"/>
      <c r="B100" s="444"/>
      <c r="C100" s="444"/>
      <c r="D100" s="444"/>
      <c r="E100" s="444"/>
      <c r="F100" s="444"/>
      <c r="G100" s="444"/>
      <c r="H100" s="444"/>
      <c r="I100" s="444"/>
      <c r="J100" s="444"/>
      <c r="K100" s="444"/>
      <c r="L100" s="444"/>
      <c r="M100" s="444"/>
      <c r="N100" s="444"/>
      <c r="O100" s="475"/>
      <c r="P100" s="475"/>
      <c r="Q100" s="475"/>
      <c r="R100" s="475"/>
      <c r="S100" s="475"/>
      <c r="T100" s="475"/>
      <c r="U100" s="475"/>
      <c r="V100" s="475"/>
      <c r="W100" s="475"/>
      <c r="X100" s="475"/>
      <c r="Y100" s="475"/>
      <c r="Z100" s="475"/>
      <c r="AA100" s="475"/>
      <c r="AB100" s="475"/>
      <c r="AC100" s="475"/>
      <c r="AD100" s="475"/>
    </row>
    <row r="101" spans="1:30" x14ac:dyDescent="0.25">
      <c r="A101" s="444"/>
      <c r="B101" s="444"/>
      <c r="C101" s="444"/>
      <c r="D101" s="444"/>
      <c r="E101" s="444"/>
      <c r="F101" s="444"/>
      <c r="G101" s="444"/>
      <c r="H101" s="444"/>
      <c r="I101" s="444"/>
      <c r="J101" s="444"/>
      <c r="K101" s="444"/>
      <c r="L101" s="444"/>
      <c r="M101" s="444"/>
      <c r="N101" s="444"/>
      <c r="O101" s="475"/>
      <c r="P101" s="475"/>
      <c r="Q101" s="475"/>
      <c r="R101" s="475"/>
      <c r="S101" s="475"/>
      <c r="T101" s="475"/>
      <c r="U101" s="475"/>
      <c r="V101" s="475"/>
      <c r="W101" s="475"/>
      <c r="X101" s="475"/>
      <c r="Y101" s="475"/>
      <c r="Z101" s="475"/>
      <c r="AA101" s="475"/>
      <c r="AB101" s="475"/>
      <c r="AC101" s="475"/>
      <c r="AD101" s="475"/>
    </row>
    <row r="102" spans="1:30" x14ac:dyDescent="0.25">
      <c r="A102" s="444"/>
      <c r="B102" s="444"/>
      <c r="C102" s="444"/>
      <c r="D102" s="444"/>
      <c r="E102" s="444"/>
      <c r="F102" s="444"/>
      <c r="G102" s="444"/>
      <c r="H102" s="444"/>
      <c r="I102" s="444"/>
      <c r="J102" s="444"/>
      <c r="K102" s="444"/>
      <c r="L102" s="444"/>
      <c r="M102" s="444"/>
      <c r="N102" s="444"/>
      <c r="O102" s="475"/>
      <c r="P102" s="475"/>
      <c r="Q102" s="475"/>
      <c r="R102" s="475"/>
      <c r="S102" s="475"/>
      <c r="T102" s="475"/>
      <c r="U102" s="475"/>
      <c r="V102" s="475"/>
      <c r="W102" s="475"/>
      <c r="X102" s="475"/>
      <c r="Y102" s="475"/>
      <c r="Z102" s="475"/>
      <c r="AA102" s="475"/>
      <c r="AB102" s="475"/>
      <c r="AC102" s="475"/>
      <c r="AD102" s="475"/>
    </row>
    <row r="103" spans="1:30" x14ac:dyDescent="0.25">
      <c r="A103" s="444"/>
      <c r="B103" s="444"/>
      <c r="C103" s="444"/>
      <c r="D103" s="444"/>
      <c r="E103" s="444"/>
      <c r="F103" s="444"/>
      <c r="G103" s="444"/>
      <c r="H103" s="444"/>
      <c r="I103" s="444"/>
      <c r="J103" s="444"/>
      <c r="K103" s="444"/>
      <c r="L103" s="444"/>
      <c r="M103" s="444"/>
      <c r="N103" s="444"/>
      <c r="O103" s="475"/>
      <c r="P103" s="475"/>
      <c r="Q103" s="475"/>
      <c r="R103" s="475"/>
      <c r="S103" s="475"/>
      <c r="T103" s="475"/>
      <c r="U103" s="475"/>
      <c r="V103" s="475"/>
      <c r="W103" s="475"/>
      <c r="X103" s="475"/>
      <c r="Y103" s="475"/>
      <c r="Z103" s="475"/>
      <c r="AA103" s="475"/>
      <c r="AB103" s="475"/>
      <c r="AC103" s="475"/>
      <c r="AD103" s="475"/>
    </row>
    <row r="104" spans="1:30" x14ac:dyDescent="0.25">
      <c r="A104" s="444"/>
      <c r="B104" s="444"/>
      <c r="C104" s="444"/>
      <c r="D104" s="444"/>
      <c r="E104" s="444"/>
      <c r="F104" s="444"/>
      <c r="G104" s="444"/>
      <c r="H104" s="444"/>
      <c r="I104" s="444"/>
      <c r="J104" s="444"/>
      <c r="K104" s="444"/>
      <c r="L104" s="444"/>
      <c r="M104" s="444"/>
      <c r="N104" s="444"/>
      <c r="O104" s="475"/>
      <c r="P104" s="475"/>
      <c r="Q104" s="475"/>
      <c r="R104" s="475"/>
      <c r="S104" s="475"/>
      <c r="T104" s="475"/>
      <c r="U104" s="475"/>
      <c r="V104" s="475"/>
      <c r="W104" s="475"/>
      <c r="X104" s="475"/>
      <c r="Y104" s="475"/>
      <c r="Z104" s="475"/>
      <c r="AA104" s="475"/>
      <c r="AB104" s="475"/>
      <c r="AC104" s="475"/>
      <c r="AD104" s="475"/>
    </row>
    <row r="105" spans="1:30" x14ac:dyDescent="0.25">
      <c r="A105" s="444"/>
      <c r="B105" s="444"/>
      <c r="C105" s="444"/>
      <c r="D105" s="444"/>
      <c r="E105" s="444"/>
      <c r="F105" s="444"/>
      <c r="G105" s="444"/>
      <c r="H105" s="444"/>
      <c r="I105" s="444"/>
      <c r="J105" s="444"/>
      <c r="K105" s="444"/>
      <c r="L105" s="444"/>
      <c r="M105" s="444"/>
      <c r="N105" s="444"/>
      <c r="O105" s="475"/>
      <c r="P105" s="475"/>
      <c r="Q105" s="475"/>
      <c r="R105" s="475"/>
      <c r="S105" s="475"/>
      <c r="T105" s="475"/>
      <c r="U105" s="475"/>
      <c r="V105" s="475"/>
      <c r="W105" s="475"/>
      <c r="X105" s="475"/>
      <c r="Y105" s="475" t="s">
        <v>203</v>
      </c>
      <c r="Z105" s="475"/>
      <c r="AA105" s="475"/>
      <c r="AB105" s="475"/>
      <c r="AC105" s="475"/>
      <c r="AD105" s="475"/>
    </row>
  </sheetData>
  <sheetProtection password="C730" sheet="1" objects="1" scenarios="1"/>
  <mergeCells count="46">
    <mergeCell ref="Q4:R4"/>
    <mergeCell ref="D32:K32"/>
    <mergeCell ref="L30:M30"/>
    <mergeCell ref="C29:M29"/>
    <mergeCell ref="C12:D12"/>
    <mergeCell ref="E12:H12"/>
    <mergeCell ref="F13:H13"/>
    <mergeCell ref="F14:H14"/>
    <mergeCell ref="E15:H15"/>
    <mergeCell ref="F16:H16"/>
    <mergeCell ref="E19:H19"/>
    <mergeCell ref="F21:H21"/>
    <mergeCell ref="F20:H20"/>
    <mergeCell ref="C22:D22"/>
    <mergeCell ref="C15:D15"/>
    <mergeCell ref="E22:H22"/>
    <mergeCell ref="C34:M34"/>
    <mergeCell ref="C23:D23"/>
    <mergeCell ref="E23:H23"/>
    <mergeCell ref="C19:D19"/>
    <mergeCell ref="C4:I4"/>
    <mergeCell ref="C5:I5"/>
    <mergeCell ref="C8:G8"/>
    <mergeCell ref="C9:H9"/>
    <mergeCell ref="C10:D10"/>
    <mergeCell ref="E10:F11"/>
    <mergeCell ref="G10:H10"/>
    <mergeCell ref="C11:D11"/>
    <mergeCell ref="G11:H11"/>
    <mergeCell ref="D33:K33"/>
    <mergeCell ref="C36:I38"/>
    <mergeCell ref="C42:M42"/>
    <mergeCell ref="T8:W9"/>
    <mergeCell ref="F26:H26"/>
    <mergeCell ref="C27:H27"/>
    <mergeCell ref="C24:D24"/>
    <mergeCell ref="E24:H24"/>
    <mergeCell ref="C25:D25"/>
    <mergeCell ref="E25:H25"/>
    <mergeCell ref="D30:K30"/>
    <mergeCell ref="D31:K31"/>
    <mergeCell ref="P9:R20"/>
    <mergeCell ref="F18:H18"/>
    <mergeCell ref="H8:N8"/>
    <mergeCell ref="F17:H17"/>
    <mergeCell ref="C35:M35"/>
  </mergeCells>
  <conditionalFormatting sqref="E10:M11">
    <cfRule type="expression" dxfId="32" priority="2862">
      <formula>$N$10=1</formula>
    </cfRule>
  </conditionalFormatting>
  <conditionalFormatting sqref="F13:M13">
    <cfRule type="expression" dxfId="31" priority="2864">
      <formula>$N13=1</formula>
    </cfRule>
  </conditionalFormatting>
  <conditionalFormatting sqref="F14:M14">
    <cfRule type="expression" dxfId="30" priority="2866">
      <formula>$N$14=1</formula>
    </cfRule>
  </conditionalFormatting>
  <conditionalFormatting sqref="F16:M16">
    <cfRule type="expression" dxfId="29" priority="2868">
      <formula>$N$16=1</formula>
    </cfRule>
  </conditionalFormatting>
  <conditionalFormatting sqref="F17:M17 F26:M26 F14:M14">
    <cfRule type="expression" dxfId="28" priority="2870">
      <formula>$N$17=1</formula>
    </cfRule>
  </conditionalFormatting>
  <conditionalFormatting sqref="C18:H18 M18">
    <cfRule type="expression" dxfId="27" priority="2872">
      <formula>$N$18=1</formula>
    </cfRule>
  </conditionalFormatting>
  <conditionalFormatting sqref="C21:H21 M21">
    <cfRule type="expression" dxfId="26" priority="2876">
      <formula>$N$21=1</formula>
    </cfRule>
  </conditionalFormatting>
  <conditionalFormatting sqref="C22:H22 M22">
    <cfRule type="expression" dxfId="25" priority="2878">
      <formula>$N$22=1</formula>
    </cfRule>
  </conditionalFormatting>
  <conditionalFormatting sqref="E24:M24">
    <cfRule type="expression" dxfId="24" priority="2882">
      <formula>$N$24=1</formula>
    </cfRule>
  </conditionalFormatting>
  <conditionalFormatting sqref="C26:E26 M26">
    <cfRule type="expression" dxfId="23" priority="2886">
      <formula>$N$26=1</formula>
    </cfRule>
  </conditionalFormatting>
  <conditionalFormatting sqref="C19:H19 M19">
    <cfRule type="expression" dxfId="22" priority="2890">
      <formula>SUMM($N$20:$N$21)&gt;0</formula>
    </cfRule>
  </conditionalFormatting>
  <conditionalFormatting sqref="C25:H25 M25">
    <cfRule type="expression" dxfId="21" priority="2912">
      <formula>SUM($N$26:$N$26)&gt;0</formula>
    </cfRule>
  </conditionalFormatting>
  <conditionalFormatting sqref="F26:H26">
    <cfRule type="expression" dxfId="20" priority="1">
      <formula>$N$21=1</formula>
    </cfRule>
  </conditionalFormatting>
  <dataValidations disablePrompts="1" count="1">
    <dataValidation allowBlank="1" showErrorMessage="1" promptTitle="Hinweis:" prompt="Wählen Sie im Dropdown-menü das Tabellenblatt an und klicken Sie anschließend auf den Link." sqref="Q4:R4"/>
  </dataValidations>
  <hyperlinks>
    <hyperlink ref="L30" r:id="rId1"/>
  </hyperlinks>
  <pageMargins left="0.39370078740157483" right="0.19685039370078741" top="0.19685039370078741" bottom="0.19685039370078741" header="0.31496062992125984" footer="0.31496062992125984"/>
  <pageSetup paperSize="9" scale="8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2874" id="{DB6E55CD-F555-4B01-9E18-C56B0110BF71}">
            <xm:f>menu!$V$7&gt;0</xm:f>
            <x14:dxf>
              <font>
                <color rgb="FFFF0000"/>
              </font>
            </x14:dxf>
          </x14:cfRule>
          <xm:sqref>F20:M20 F13:M13 F16:M16</xm:sqref>
        </x14:conditionalFormatting>
        <x14:conditionalFormatting xmlns:xm="http://schemas.microsoft.com/office/excel/2006/main">
          <x14:cfRule type="expression" priority="2880" id="{2F5C5320-E973-47DC-969A-E92F89D452E7}">
            <xm:f>menu!$V$5&gt;0</xm:f>
            <x14:dxf>
              <font>
                <color rgb="FFFF0000"/>
              </font>
            </x14:dxf>
          </x14:cfRule>
          <xm:sqref>E22:M23 F21:M21</xm:sqref>
        </x14:conditionalFormatting>
        <x14:conditionalFormatting xmlns:xm="http://schemas.microsoft.com/office/excel/2006/main">
          <x14:cfRule type="expression" priority="5" id="{70741577-D924-4C92-A6F1-9EC717098BCA}">
            <xm:f>Personal_Alt!$H$46=0</xm:f>
            <x14:dxf>
              <fill>
                <patternFill patternType="lightDown">
                  <fgColor theme="0" tint="-0.499984740745262"/>
                </patternFill>
              </fill>
            </x14:dxf>
          </x14:cfRule>
          <xm:sqref>L10:L27</xm:sqref>
        </x14:conditionalFormatting>
        <x14:conditionalFormatting xmlns:xm="http://schemas.microsoft.com/office/excel/2006/main">
          <x14:cfRule type="expression" priority="4" id="{A6976E65-6F86-46E3-99B3-8B7599EDE36E}">
            <xm:f>Personal_Alt!$G$46=0</xm:f>
            <x14:dxf>
              <fill>
                <patternFill patternType="lightDown">
                  <fgColor theme="0" tint="-0.499984740745262"/>
                </patternFill>
              </fill>
            </x14:dxf>
          </x14:cfRule>
          <xm:sqref>K10:K27</xm:sqref>
        </x14:conditionalFormatting>
        <x14:conditionalFormatting xmlns:xm="http://schemas.microsoft.com/office/excel/2006/main">
          <x14:cfRule type="expression" priority="3" id="{928955F2-16A8-4557-9E35-EB60E77B2FB3}">
            <xm:f>Personal_Alt!$F$46=0</xm:f>
            <x14:dxf>
              <fill>
                <patternFill patternType="lightDown">
                  <fgColor theme="0" tint="-0.499984740745262"/>
                </patternFill>
              </fill>
            </x14:dxf>
          </x14:cfRule>
          <xm:sqref>K9:L9 J9:J27</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1"/>
  </sheetPr>
  <dimension ref="A1:AQ318"/>
  <sheetViews>
    <sheetView topLeftCell="S1" workbookViewId="0">
      <selection activeCell="V8" sqref="V8"/>
    </sheetView>
  </sheetViews>
  <sheetFormatPr baseColWidth="10" defaultRowHeight="15" x14ac:dyDescent="0.25"/>
  <cols>
    <col min="1" max="1" width="30.85546875" customWidth="1"/>
    <col min="2" max="2" width="24.140625" customWidth="1"/>
    <col min="5" max="5" width="16.5703125" customWidth="1"/>
    <col min="6" max="6" width="16.140625" customWidth="1"/>
    <col min="7" max="7" width="18.5703125" customWidth="1"/>
    <col min="8" max="8" width="18.140625" customWidth="1"/>
    <col min="9" max="9" width="19.5703125" customWidth="1"/>
    <col min="10" max="10" width="50.7109375" customWidth="1"/>
    <col min="11" max="11" width="14.85546875" customWidth="1"/>
    <col min="12" max="17" width="28.85546875" customWidth="1"/>
    <col min="18" max="18" width="30.5703125" customWidth="1"/>
    <col min="19" max="19" width="28.85546875" customWidth="1"/>
    <col min="20" max="20" width="24.85546875" customWidth="1"/>
    <col min="24" max="24" width="88.140625" customWidth="1"/>
  </cols>
  <sheetData>
    <row r="1" spans="1:43" x14ac:dyDescent="0.25">
      <c r="A1" t="s">
        <v>36</v>
      </c>
      <c r="B1" t="s">
        <v>40</v>
      </c>
      <c r="E1" t="s">
        <v>80</v>
      </c>
      <c r="H1" t="s">
        <v>285</v>
      </c>
      <c r="I1" s="166">
        <f ca="1">TODAY()</f>
        <v>45237</v>
      </c>
      <c r="J1" t="str">
        <f ca="1">TEXT(I1,"TT.MM.JJJJ")</f>
        <v>07.11.2023</v>
      </c>
      <c r="L1" s="13"/>
      <c r="M1" s="13"/>
      <c r="N1" s="15"/>
      <c r="O1" s="48"/>
      <c r="P1" s="19"/>
      <c r="Q1" s="22" t="s">
        <v>7</v>
      </c>
      <c r="R1" s="1279" t="s">
        <v>35</v>
      </c>
      <c r="S1" s="1280"/>
      <c r="T1" s="1280"/>
      <c r="U1" s="1280"/>
      <c r="V1" s="1280"/>
      <c r="W1" s="1280"/>
      <c r="X1" s="1280"/>
      <c r="Y1" s="1280"/>
      <c r="Z1" s="1280"/>
      <c r="AA1" s="1280"/>
      <c r="AB1" s="1280"/>
      <c r="AC1" s="1281"/>
      <c r="AF1" s="195" t="s">
        <v>403</v>
      </c>
      <c r="AK1" t="s">
        <v>414</v>
      </c>
    </row>
    <row r="2" spans="1:43" x14ac:dyDescent="0.25">
      <c r="A2" t="s">
        <v>63</v>
      </c>
      <c r="C2" s="2"/>
      <c r="E2" t="s">
        <v>86</v>
      </c>
      <c r="F2" t="str">
        <f>IF(G46="Integriertes Konzept","Int",IF(G46="Mobilitätskonzept","Mob",IF(G46="Wärmenutzungskonzept","Wärm",IF(G46="Teilkonzept",TK,""))))</f>
        <v/>
      </c>
      <c r="H2" t="b">
        <v>0</v>
      </c>
      <c r="L2" s="13"/>
      <c r="M2" s="13"/>
      <c r="N2" s="13"/>
      <c r="O2" s="13"/>
      <c r="P2" s="13"/>
      <c r="Q2" s="13"/>
      <c r="R2" s="13"/>
      <c r="S2" s="13"/>
      <c r="X2" t="s">
        <v>139</v>
      </c>
      <c r="Y2" t="str">
        <f>IF(AND(COUNTIF(S4:S11,"Fehler")=0,Ausgabenübersicht!M27&gt;0,COUNTIF(S4:S11,"Anmerkung")=0),"Herzlichen Glückwunsch! Es wurden keine Fehler gefunden!","")</f>
        <v/>
      </c>
      <c r="AF2" t="s">
        <v>63</v>
      </c>
      <c r="AK2" t="s">
        <v>63</v>
      </c>
      <c r="AQ2" t="s">
        <v>164</v>
      </c>
    </row>
    <row r="3" spans="1:43" x14ac:dyDescent="0.25">
      <c r="A3" t="s">
        <v>37</v>
      </c>
      <c r="B3" s="2">
        <v>62</v>
      </c>
      <c r="C3" s="58">
        <v>25</v>
      </c>
      <c r="E3" t="s">
        <v>87</v>
      </c>
      <c r="F3" t="str">
        <f>IF(H46="Erstvorhaben","EV",IF(H46="Anschlussvorhaben","AV",""))</f>
        <v/>
      </c>
      <c r="H3" t="b">
        <v>0</v>
      </c>
      <c r="J3" s="14"/>
      <c r="K3" s="14"/>
      <c r="L3" s="13"/>
      <c r="M3" s="13" t="str">
        <f>"Achtung: Das angegebende monatliche Gehalt der "&amp;Personal_Alt!C26&amp;" überschreitet die zuwendungsfähige monatliche Obergrenze!"</f>
        <v>Achtung: Das angegebende monatliche Gehalt der Personalstelle 1 überschreitet die zuwendungsfähige monatliche Obergrenze!</v>
      </c>
      <c r="N3" s="13"/>
      <c r="O3" s="13"/>
      <c r="P3" s="13"/>
      <c r="Q3" s="13"/>
      <c r="R3" s="13" t="s">
        <v>600</v>
      </c>
      <c r="S3" s="13" t="s">
        <v>138</v>
      </c>
      <c r="T3" s="1283" t="s">
        <v>108</v>
      </c>
      <c r="U3" s="1283"/>
      <c r="V3" s="141" t="s">
        <v>135</v>
      </c>
      <c r="W3" s="141"/>
      <c r="X3" t="str">
        <f>IF(COUNTIF(S4:S13,"Fehler")&gt;=1,"Achtung: Im Tabellenblatt " &amp;VLOOKUP("Fehler",S4:T13,2,FALSE)&amp; " wurden unvollständige, oder fehlerhafte Angaben gemacht!","")</f>
        <v>Achtung: Im Tabellenblatt Personal wurden unvollständige, oder fehlerhafte Angaben gemacht!</v>
      </c>
      <c r="Z3" t="s">
        <v>63</v>
      </c>
      <c r="AF3" t="s">
        <v>407</v>
      </c>
      <c r="AK3" t="s">
        <v>415</v>
      </c>
      <c r="AQ3" t="s">
        <v>19</v>
      </c>
    </row>
    <row r="4" spans="1:43" x14ac:dyDescent="0.25">
      <c r="A4" t="s">
        <v>38</v>
      </c>
      <c r="B4" s="2">
        <v>255</v>
      </c>
      <c r="C4" s="58">
        <v>50</v>
      </c>
      <c r="E4" t="s">
        <v>101</v>
      </c>
      <c r="H4">
        <v>0</v>
      </c>
      <c r="J4" s="14" t="s">
        <v>162</v>
      </c>
      <c r="K4" s="14"/>
      <c r="L4" s="13"/>
      <c r="M4" s="13" t="str">
        <f>"Achtung: Das angegebende monatliche Gehalt der "&amp;RIGHT(Personal_Alt!C27,16)&amp;" überschreitet die zuwendungsfähige monatliche Obergrenze!"</f>
        <v>Achtung: Das angegebende monatliche Gehalt der Personalstelle 2 überschreitet die zuwendungsfähige monatliche Obergrenze!</v>
      </c>
      <c r="N4" s="13"/>
      <c r="O4" s="13"/>
      <c r="P4" s="13"/>
      <c r="Q4" s="13"/>
      <c r="R4" s="13">
        <f>COUNTIFS($A$258:$A$262,T4,$B$258:$B$262,"&gt;10")</f>
        <v>0</v>
      </c>
      <c r="S4" s="13" t="str">
        <f>IF(V4&gt;=1,"Fehler",IF(AND(V4&gt;0,V4&lt;1,R4=0),"Anmerkung",""))</f>
        <v>Fehler</v>
      </c>
      <c r="T4" t="s">
        <v>19</v>
      </c>
      <c r="U4" t="b">
        <v>1</v>
      </c>
      <c r="V4" s="142">
        <f>SUM(Personal!O10:O38)</f>
        <v>6</v>
      </c>
      <c r="X4" t="str">
        <f>IF(COUNTIF(S4:S11,"Anmerkung")&gt;0,"Bitte ergänzen Sie Ihre Angaben aus dem Tabellenblatt " &amp;VLOOKUP("Anmerkung",S4:T11,2,FALSE)&amp; " im Tabellenblatt 'Anmerkungen'","")</f>
        <v/>
      </c>
      <c r="Z4" t="s">
        <v>19</v>
      </c>
      <c r="AF4" t="s">
        <v>408</v>
      </c>
      <c r="AK4" t="s">
        <v>416</v>
      </c>
      <c r="AQ4" t="s">
        <v>242</v>
      </c>
    </row>
    <row r="5" spans="1:43" x14ac:dyDescent="0.25">
      <c r="A5" t="s">
        <v>39</v>
      </c>
      <c r="B5" s="2">
        <v>4395</v>
      </c>
      <c r="C5" s="58">
        <v>100</v>
      </c>
      <c r="J5" s="14"/>
      <c r="K5" s="14"/>
      <c r="L5" s="13"/>
      <c r="M5" s="13" t="str">
        <f>"Achtung: Das angegebende monatliche Gehalt der "&amp;RIGHT(Personal_Alt!C28,16)&amp;" überschreitet die zuwendungsfähige monatliche Obergrenze!"</f>
        <v>Achtung: Das angegebende monatliche Gehalt der Personalstelle 3 überschreitet die zuwendungsfähige monatliche Obergrenze!</v>
      </c>
      <c r="N5" s="13"/>
      <c r="O5" s="13"/>
      <c r="P5" s="13"/>
      <c r="Q5" s="13"/>
      <c r="R5" s="13">
        <f t="shared" ref="R5:R13" si="0">COUNTIFS($A$258:$A$262,T5,$B$258:$B$262,"&gt;10")</f>
        <v>0</v>
      </c>
      <c r="S5" s="13" t="str">
        <f t="shared" ref="S5:S12" si="1">IF(V5&gt;=1,"Fehler",IF(AND(V5&gt;0,V5&lt;1,R5=0),"Anmerkung",""))</f>
        <v/>
      </c>
      <c r="T5" t="s">
        <v>136</v>
      </c>
      <c r="U5" t="b">
        <v>1</v>
      </c>
      <c r="V5" s="142">
        <f>SUM('weitere Sachausgaben'!O14:O16)</f>
        <v>0</v>
      </c>
      <c r="Z5" t="s">
        <v>242</v>
      </c>
      <c r="AF5" t="s">
        <v>409</v>
      </c>
      <c r="AK5" t="s">
        <v>417</v>
      </c>
      <c r="AQ5" t="s">
        <v>247</v>
      </c>
    </row>
    <row r="6" spans="1:43" x14ac:dyDescent="0.25">
      <c r="A6" t="b">
        <v>0</v>
      </c>
      <c r="J6" s="14"/>
      <c r="K6" s="14"/>
      <c r="L6" s="13"/>
      <c r="M6" s="13" t="s">
        <v>132</v>
      </c>
      <c r="N6" s="13"/>
      <c r="O6" s="13"/>
      <c r="P6" s="13"/>
      <c r="Q6" s="13"/>
      <c r="R6" s="13">
        <f t="shared" si="0"/>
        <v>0</v>
      </c>
      <c r="S6" s="13" t="str">
        <f t="shared" si="1"/>
        <v/>
      </c>
      <c r="T6" t="s">
        <v>84</v>
      </c>
      <c r="U6" t="b">
        <v>1</v>
      </c>
      <c r="V6" s="142">
        <f>SUM('Dienstreisen und Qualifizierung'!P13:P22,'Dienstreisen und Qualifizierung'!H6)</f>
        <v>0</v>
      </c>
      <c r="Z6" t="s">
        <v>247</v>
      </c>
      <c r="AF6" t="s">
        <v>405</v>
      </c>
      <c r="AK6" t="s">
        <v>418</v>
      </c>
      <c r="AQ6" t="s">
        <v>341</v>
      </c>
    </row>
    <row r="7" spans="1:43" x14ac:dyDescent="0.25">
      <c r="J7" s="14"/>
      <c r="K7" s="14"/>
      <c r="L7" s="13"/>
      <c r="M7" s="13" t="s">
        <v>133</v>
      </c>
      <c r="N7" s="13"/>
      <c r="O7" s="13"/>
      <c r="P7" s="13"/>
      <c r="Q7" s="13"/>
      <c r="R7" s="13">
        <f t="shared" si="0"/>
        <v>0</v>
      </c>
      <c r="S7" s="13" t="str">
        <f t="shared" si="1"/>
        <v/>
      </c>
      <c r="T7" t="s">
        <v>89</v>
      </c>
      <c r="U7" t="b">
        <v>1</v>
      </c>
      <c r="V7" s="142">
        <f>SUM(Akteursbeteiligung!G6,Akteursbeteiligung!N19:N21)</f>
        <v>0</v>
      </c>
      <c r="X7">
        <f>COUNTIF(S4:S12,"Fehler")</f>
        <v>2</v>
      </c>
      <c r="Z7" t="s">
        <v>341</v>
      </c>
      <c r="AF7" t="s">
        <v>410</v>
      </c>
      <c r="AQ7" t="s">
        <v>92</v>
      </c>
    </row>
    <row r="8" spans="1:43" x14ac:dyDescent="0.25">
      <c r="A8" t="s">
        <v>10</v>
      </c>
      <c r="D8" t="s">
        <v>9</v>
      </c>
      <c r="H8" t="s">
        <v>44</v>
      </c>
      <c r="J8" s="14"/>
      <c r="K8" s="14"/>
      <c r="L8" s="13"/>
      <c r="M8" s="13" t="s">
        <v>134</v>
      </c>
      <c r="N8" s="13"/>
      <c r="O8" s="13"/>
      <c r="P8" s="13"/>
      <c r="Q8" s="13"/>
      <c r="R8" s="13">
        <f t="shared" si="0"/>
        <v>0</v>
      </c>
      <c r="S8" s="13" t="str">
        <f t="shared" si="1"/>
        <v/>
      </c>
      <c r="T8" t="s">
        <v>91</v>
      </c>
      <c r="U8" t="b">
        <v>1</v>
      </c>
      <c r="V8" s="142">
        <f>SUM(Konzeptfertigstellung!M11:M18)</f>
        <v>0</v>
      </c>
      <c r="Z8" t="s">
        <v>92</v>
      </c>
      <c r="AF8" t="s">
        <v>406</v>
      </c>
      <c r="AQ8" t="s">
        <v>89</v>
      </c>
    </row>
    <row r="9" spans="1:43" x14ac:dyDescent="0.25">
      <c r="A9" t="s">
        <v>63</v>
      </c>
      <c r="D9" t="s">
        <v>63</v>
      </c>
      <c r="H9" t="s">
        <v>63</v>
      </c>
      <c r="J9" s="14"/>
      <c r="K9" s="14"/>
      <c r="L9" s="13"/>
      <c r="M9" s="15" t="s">
        <v>203</v>
      </c>
      <c r="N9" s="13"/>
      <c r="O9" s="13"/>
      <c r="P9" s="13"/>
      <c r="Q9" s="13"/>
      <c r="R9" s="13">
        <f t="shared" si="0"/>
        <v>0</v>
      </c>
      <c r="S9" s="13" t="str">
        <f t="shared" si="1"/>
        <v/>
      </c>
      <c r="T9" t="s">
        <v>93</v>
      </c>
      <c r="U9" t="b">
        <v>1</v>
      </c>
      <c r="V9" s="142">
        <f>SUM(Begl_Öffentlichkeitsarbeit!M9:M25,Begl_Öffentlichkeitsarbeit!G6)</f>
        <v>0</v>
      </c>
      <c r="Z9" t="s">
        <v>89</v>
      </c>
      <c r="AF9" t="s">
        <v>411</v>
      </c>
      <c r="AQ9" t="s">
        <v>167</v>
      </c>
    </row>
    <row r="10" spans="1:43" x14ac:dyDescent="0.25">
      <c r="A10" t="s">
        <v>352</v>
      </c>
      <c r="D10" t="s">
        <v>374</v>
      </c>
      <c r="H10">
        <v>1</v>
      </c>
      <c r="J10" s="14"/>
      <c r="K10" s="14"/>
      <c r="L10" s="13"/>
      <c r="M10" s="13"/>
      <c r="N10" s="13"/>
      <c r="O10" s="13"/>
      <c r="P10" s="13"/>
      <c r="Q10" s="13"/>
      <c r="R10" s="13">
        <f t="shared" si="0"/>
        <v>0</v>
      </c>
      <c r="S10" s="13" t="str">
        <f t="shared" si="1"/>
        <v/>
      </c>
      <c r="T10" t="s">
        <v>588</v>
      </c>
      <c r="U10" t="b">
        <v>1</v>
      </c>
      <c r="V10" s="142">
        <f>SUM(prof_Prozessunterstützung!J14)</f>
        <v>0</v>
      </c>
      <c r="Z10" t="s">
        <v>167</v>
      </c>
      <c r="AF10" t="s">
        <v>412</v>
      </c>
      <c r="AQ10" t="s">
        <v>136</v>
      </c>
    </row>
    <row r="11" spans="1:43" x14ac:dyDescent="0.25">
      <c r="A11" t="s">
        <v>41</v>
      </c>
      <c r="D11" t="s">
        <v>206</v>
      </c>
      <c r="H11">
        <v>2</v>
      </c>
      <c r="J11" s="14"/>
      <c r="K11" s="14"/>
      <c r="L11" s="13"/>
      <c r="M11" s="13"/>
      <c r="N11" s="13"/>
      <c r="O11" s="13"/>
      <c r="P11" s="13"/>
      <c r="Q11" s="13"/>
      <c r="R11" s="13">
        <f t="shared" si="0"/>
        <v>0</v>
      </c>
      <c r="S11" s="13" t="str">
        <f t="shared" si="1"/>
        <v/>
      </c>
      <c r="T11" t="s">
        <v>582</v>
      </c>
      <c r="U11" t="b">
        <v>1</v>
      </c>
      <c r="V11" s="142"/>
      <c r="Z11" t="s">
        <v>136</v>
      </c>
      <c r="AF11" t="s">
        <v>651</v>
      </c>
      <c r="AQ11" t="s">
        <v>84</v>
      </c>
    </row>
    <row r="12" spans="1:43" x14ac:dyDescent="0.25">
      <c r="A12" t="s">
        <v>43</v>
      </c>
      <c r="D12" t="s">
        <v>282</v>
      </c>
      <c r="H12">
        <v>3</v>
      </c>
      <c r="J12" s="14"/>
      <c r="K12" s="14"/>
      <c r="L12" s="13"/>
      <c r="M12" s="13"/>
      <c r="N12" s="13"/>
      <c r="O12" s="13"/>
      <c r="P12" s="13"/>
      <c r="Q12" s="13"/>
      <c r="R12" s="13">
        <f t="shared" si="0"/>
        <v>0</v>
      </c>
      <c r="S12" s="13" t="str">
        <f t="shared" si="1"/>
        <v>Fehler</v>
      </c>
      <c r="T12" t="s">
        <v>838</v>
      </c>
      <c r="U12" t="b">
        <f>IF(menu!$B$192&lt;&gt;1,TRUE,FALSE)</f>
        <v>1</v>
      </c>
      <c r="V12" s="142">
        <f>IF(U12=TRUE,SUM('Inhalte und Handlungsfelder'!Q8:Q48),0)</f>
        <v>1</v>
      </c>
      <c r="Z12" t="s">
        <v>84</v>
      </c>
      <c r="AF12" t="s">
        <v>627</v>
      </c>
      <c r="AQ12" t="s">
        <v>479</v>
      </c>
    </row>
    <row r="13" spans="1:43" x14ac:dyDescent="0.25">
      <c r="A13" t="s">
        <v>42</v>
      </c>
      <c r="H13">
        <v>4</v>
      </c>
      <c r="J13" s="14"/>
      <c r="K13" s="14"/>
      <c r="L13" s="13"/>
      <c r="M13" s="13"/>
      <c r="N13" s="13"/>
      <c r="O13" s="13"/>
      <c r="P13" s="13"/>
      <c r="Q13" s="13"/>
      <c r="R13" s="15">
        <f t="shared" si="0"/>
        <v>0</v>
      </c>
      <c r="S13" s="13"/>
      <c r="T13" t="s">
        <v>242</v>
      </c>
      <c r="U13" t="b">
        <f>menu!A164</f>
        <v>0</v>
      </c>
      <c r="V13">
        <f>IF(U13=FALSE,1,0)</f>
        <v>1</v>
      </c>
      <c r="Z13" t="s">
        <v>165</v>
      </c>
      <c r="AF13" t="s">
        <v>652</v>
      </c>
      <c r="AQ13" t="s">
        <v>91</v>
      </c>
    </row>
    <row r="14" spans="1:43" x14ac:dyDescent="0.25">
      <c r="H14">
        <v>5</v>
      </c>
      <c r="J14" s="14"/>
      <c r="K14" s="14"/>
      <c r="L14" s="13"/>
      <c r="M14" s="13"/>
      <c r="N14" s="13"/>
      <c r="O14" s="13"/>
      <c r="P14" s="13"/>
      <c r="Q14" s="13"/>
      <c r="R14" s="13"/>
      <c r="S14" s="13"/>
      <c r="Z14" t="s">
        <v>166</v>
      </c>
      <c r="AF14" t="s">
        <v>653</v>
      </c>
      <c r="AQ14" t="s">
        <v>165</v>
      </c>
    </row>
    <row r="15" spans="1:43" x14ac:dyDescent="0.25">
      <c r="J15" s="14"/>
      <c r="K15" s="14"/>
      <c r="L15" s="13"/>
      <c r="M15" s="13"/>
      <c r="N15" s="13"/>
      <c r="O15" s="13"/>
      <c r="P15" s="13"/>
      <c r="Q15" s="13"/>
      <c r="R15" s="13"/>
      <c r="S15" s="13"/>
      <c r="AQ15" t="s">
        <v>166</v>
      </c>
    </row>
    <row r="16" spans="1:43" x14ac:dyDescent="0.25">
      <c r="A16" t="s">
        <v>47</v>
      </c>
      <c r="B16" s="195" t="s">
        <v>186</v>
      </c>
      <c r="C16" s="14" t="s">
        <v>52</v>
      </c>
      <c r="D16" s="14" t="s">
        <v>53</v>
      </c>
      <c r="E16" s="14" t="s">
        <v>54</v>
      </c>
      <c r="F16" s="14" t="s">
        <v>184</v>
      </c>
      <c r="G16" s="14" t="s">
        <v>185</v>
      </c>
      <c r="J16" s="14"/>
      <c r="K16" s="14"/>
      <c r="L16" s="13"/>
      <c r="M16" s="13"/>
      <c r="N16" s="1284" t="s">
        <v>630</v>
      </c>
      <c r="O16" s="1284"/>
      <c r="P16" s="13"/>
      <c r="Q16" s="13"/>
      <c r="R16" s="13"/>
      <c r="S16" s="13"/>
    </row>
    <row r="17" spans="1:19" ht="15.75" thickBot="1" x14ac:dyDescent="0.3">
      <c r="A17" t="s">
        <v>63</v>
      </c>
      <c r="B17" t="s">
        <v>0</v>
      </c>
      <c r="C17" s="14" t="str">
        <f>Personal!E23</f>
        <v>bitte auswählen</v>
      </c>
      <c r="D17" s="14" t="str">
        <f>Personal!E24</f>
        <v>bitte auswählen</v>
      </c>
      <c r="E17" s="14" t="str">
        <f>Personal!E25</f>
        <v>bitte auswählen</v>
      </c>
      <c r="F17" s="14" t="str">
        <f>Personal!E26</f>
        <v>bitte auswählen</v>
      </c>
      <c r="G17" s="14"/>
      <c r="J17" s="13"/>
      <c r="K17" s="15" t="s">
        <v>61</v>
      </c>
      <c r="L17" s="13"/>
      <c r="M17" s="13" t="s">
        <v>157</v>
      </c>
      <c r="N17" s="166">
        <v>43556</v>
      </c>
      <c r="O17" s="259">
        <v>44197</v>
      </c>
      <c r="P17" s="13"/>
      <c r="Q17" s="13" t="s">
        <v>65</v>
      </c>
      <c r="S17" s="13"/>
    </row>
    <row r="18" spans="1:19" x14ac:dyDescent="0.25">
      <c r="A18" t="s">
        <v>48</v>
      </c>
      <c r="B18" t="s">
        <v>178</v>
      </c>
      <c r="C18" s="14" t="str">
        <f>Personal!F23</f>
        <v>bitte auswählen</v>
      </c>
      <c r="D18" s="14" t="str">
        <f>Personal!F24</f>
        <v>bitte auswählen</v>
      </c>
      <c r="E18" s="14" t="str">
        <f>Personal!F25</f>
        <v>bitte auswählen</v>
      </c>
      <c r="F18" s="14" t="str">
        <f>Personal!F26</f>
        <v>bitte auswählen</v>
      </c>
      <c r="G18" s="14"/>
      <c r="I18" s="192">
        <f>SUM(C18:G18)+SUM(C24:G24)+SUM(C30:G30)</f>
        <v>0</v>
      </c>
      <c r="J18" s="13"/>
      <c r="K18" s="13" t="s">
        <v>63</v>
      </c>
      <c r="L18" s="13"/>
      <c r="M18" s="13"/>
      <c r="N18" s="396" t="s">
        <v>48</v>
      </c>
      <c r="O18" s="253">
        <v>4368</v>
      </c>
      <c r="P18" s="254" t="s">
        <v>195</v>
      </c>
      <c r="Q18" t="s">
        <v>63</v>
      </c>
      <c r="R18" s="13"/>
      <c r="S18" s="13"/>
    </row>
    <row r="19" spans="1:19" x14ac:dyDescent="0.25">
      <c r="A19" t="s">
        <v>303</v>
      </c>
      <c r="B19" s="399" t="s">
        <v>261</v>
      </c>
      <c r="C19" s="14">
        <f>IF(C18=2,IF(C17="bitte auswählen",0,VLOOKUP(C17,$N$18:$O$23,2,FALSE)),7000)</f>
        <v>7000</v>
      </c>
      <c r="D19" s="14">
        <f t="shared" ref="D19:F19" si="2">IF(D18=2,IF(D17="bitte auswählen",0,VLOOKUP(D17,$N$18:$O$23,2,FALSE)),7000)</f>
        <v>7000</v>
      </c>
      <c r="E19" s="14">
        <f t="shared" si="2"/>
        <v>7000</v>
      </c>
      <c r="F19" s="14">
        <f t="shared" si="2"/>
        <v>7000</v>
      </c>
      <c r="G19" s="14"/>
      <c r="J19" s="13"/>
      <c r="K19" s="13">
        <v>1</v>
      </c>
      <c r="L19" s="13"/>
      <c r="M19" s="66">
        <v>43466</v>
      </c>
      <c r="N19" s="397" t="s">
        <v>303</v>
      </c>
      <c r="O19" s="255">
        <v>4708</v>
      </c>
      <c r="P19" s="256" t="s">
        <v>194</v>
      </c>
      <c r="Q19" s="13" t="s">
        <v>66</v>
      </c>
      <c r="R19" s="13"/>
      <c r="S19" s="13"/>
    </row>
    <row r="20" spans="1:19" x14ac:dyDescent="0.25">
      <c r="A20" t="s">
        <v>49</v>
      </c>
      <c r="B20" t="s">
        <v>127</v>
      </c>
      <c r="C20" s="14">
        <f>IF(C19&lt;Personal_Alt!H26,1,0)</f>
        <v>0</v>
      </c>
      <c r="D20" s="14">
        <f>IF(D19&lt;Personal_Alt!H27,1,0)</f>
        <v>0</v>
      </c>
      <c r="E20" s="14">
        <f>IF(E19&lt;Personal_Alt!H28,1,0)</f>
        <v>0</v>
      </c>
      <c r="F20" s="14">
        <f>IF(F19&lt;Personal_Alt!H29,1,0)</f>
        <v>0</v>
      </c>
      <c r="G20" s="14"/>
      <c r="I20" t="s">
        <v>156</v>
      </c>
      <c r="K20">
        <v>2</v>
      </c>
      <c r="M20" s="66">
        <v>43831</v>
      </c>
      <c r="N20" s="397" t="s">
        <v>49</v>
      </c>
      <c r="O20" s="255">
        <v>4924</v>
      </c>
      <c r="P20" s="256" t="s">
        <v>193</v>
      </c>
      <c r="Q20" s="15" t="s">
        <v>177</v>
      </c>
    </row>
    <row r="21" spans="1:19" x14ac:dyDescent="0.25">
      <c r="A21" t="s">
        <v>34</v>
      </c>
      <c r="B21" t="s">
        <v>128</v>
      </c>
      <c r="C21" s="14">
        <f>IF(O42&lt;Personal_Alt!I26,1,0)</f>
        <v>0</v>
      </c>
      <c r="D21" s="14">
        <f>IF(O43&lt;Personal_Alt!I27,1,0)</f>
        <v>0</v>
      </c>
      <c r="E21" s="14">
        <f>IF(O44&lt;Personal_Alt!I28,1,0)</f>
        <v>0</v>
      </c>
      <c r="F21" s="14">
        <f>IF(O45&lt;Personal_Alt!I29,1,0)</f>
        <v>0</v>
      </c>
      <c r="G21" s="14"/>
      <c r="I21" s="165">
        <f>IF(Personal!E10=menu!A126,2,1)</f>
        <v>1</v>
      </c>
      <c r="K21">
        <v>3</v>
      </c>
      <c r="M21" s="66">
        <v>44197</v>
      </c>
      <c r="N21" s="397" t="s">
        <v>34</v>
      </c>
      <c r="O21" s="255">
        <v>5189</v>
      </c>
      <c r="P21" s="256" t="s">
        <v>192</v>
      </c>
      <c r="Q21" s="13" t="s">
        <v>67</v>
      </c>
    </row>
    <row r="22" spans="1:19" x14ac:dyDescent="0.25">
      <c r="A22" t="s">
        <v>50</v>
      </c>
      <c r="C22" s="14"/>
      <c r="D22" s="14"/>
      <c r="E22" s="14"/>
      <c r="F22" s="14"/>
      <c r="G22" s="14"/>
      <c r="K22">
        <v>4</v>
      </c>
      <c r="M22" s="66">
        <v>44562</v>
      </c>
      <c r="N22" s="397" t="s">
        <v>50</v>
      </c>
      <c r="O22" s="255">
        <v>5395</v>
      </c>
      <c r="P22" s="256" t="s">
        <v>191</v>
      </c>
      <c r="Q22" s="15" t="s">
        <v>68</v>
      </c>
    </row>
    <row r="23" spans="1:19" ht="15.75" thickBot="1" x14ac:dyDescent="0.3">
      <c r="A23" t="s">
        <v>51</v>
      </c>
      <c r="B23" s="195" t="s">
        <v>207</v>
      </c>
      <c r="C23" s="14"/>
      <c r="D23" s="14"/>
      <c r="E23" s="14"/>
      <c r="F23" s="14"/>
      <c r="G23" s="14"/>
      <c r="K23">
        <v>5</v>
      </c>
      <c r="M23" s="66">
        <v>44927</v>
      </c>
      <c r="N23" s="398" t="s">
        <v>51</v>
      </c>
      <c r="O23" s="257">
        <v>5869</v>
      </c>
      <c r="P23" s="258" t="s">
        <v>190</v>
      </c>
      <c r="Q23" s="15" t="s">
        <v>69</v>
      </c>
    </row>
    <row r="24" spans="1:19" x14ac:dyDescent="0.25">
      <c r="C24" s="14"/>
      <c r="D24" s="14"/>
      <c r="E24" s="14"/>
      <c r="F24" s="14"/>
      <c r="G24" s="14"/>
      <c r="K24">
        <v>6</v>
      </c>
    </row>
    <row r="25" spans="1:19" x14ac:dyDescent="0.25">
      <c r="B25" s="399" t="s">
        <v>261</v>
      </c>
      <c r="C25" s="14">
        <f>C19</f>
        <v>7000</v>
      </c>
      <c r="D25" s="14">
        <f>D19</f>
        <v>7000</v>
      </c>
      <c r="E25" s="14">
        <f>E19</f>
        <v>7000</v>
      </c>
      <c r="F25" s="14">
        <f>F19</f>
        <v>7000</v>
      </c>
      <c r="G25" s="14"/>
    </row>
    <row r="26" spans="1:19" x14ac:dyDescent="0.25">
      <c r="B26" t="s">
        <v>127</v>
      </c>
      <c r="C26" s="14"/>
      <c r="D26" s="14"/>
      <c r="E26" s="14"/>
      <c r="F26" s="14"/>
      <c r="G26" s="14"/>
    </row>
    <row r="27" spans="1:19" x14ac:dyDescent="0.25">
      <c r="B27" t="s">
        <v>128</v>
      </c>
      <c r="C27" s="14"/>
      <c r="D27" s="14"/>
      <c r="E27" s="14"/>
      <c r="F27" s="14"/>
      <c r="G27" s="14"/>
    </row>
    <row r="28" spans="1:19" x14ac:dyDescent="0.25">
      <c r="C28" s="14"/>
      <c r="D28" s="14"/>
      <c r="E28" s="14"/>
      <c r="F28" s="14"/>
      <c r="G28" s="14"/>
    </row>
    <row r="29" spans="1:19" x14ac:dyDescent="0.25">
      <c r="B29" s="195" t="s">
        <v>187</v>
      </c>
      <c r="C29" s="14"/>
      <c r="D29" s="14"/>
      <c r="E29" s="14"/>
      <c r="F29" s="14"/>
      <c r="G29" s="14"/>
    </row>
    <row r="30" spans="1:19" x14ac:dyDescent="0.25">
      <c r="B30" t="s">
        <v>178</v>
      </c>
      <c r="C30" s="14"/>
      <c r="D30" s="14"/>
      <c r="E30" s="14"/>
      <c r="F30" s="14"/>
      <c r="G30" s="14"/>
    </row>
    <row r="31" spans="1:19" x14ac:dyDescent="0.25">
      <c r="B31" s="399" t="s">
        <v>261</v>
      </c>
      <c r="C31" s="14"/>
      <c r="D31" s="14"/>
      <c r="E31" s="14"/>
      <c r="F31" s="14"/>
      <c r="G31" s="14"/>
    </row>
    <row r="32" spans="1:19" x14ac:dyDescent="0.25">
      <c r="B32" t="s">
        <v>127</v>
      </c>
      <c r="C32" s="14"/>
      <c r="D32" s="14"/>
      <c r="E32" s="14"/>
      <c r="F32" s="14"/>
      <c r="G32" s="14"/>
    </row>
    <row r="33" spans="1:20" x14ac:dyDescent="0.25">
      <c r="B33" t="s">
        <v>128</v>
      </c>
      <c r="C33" s="14"/>
      <c r="D33" s="14"/>
      <c r="E33" s="14"/>
      <c r="F33" s="14"/>
      <c r="G33" s="14"/>
    </row>
    <row r="35" spans="1:20" x14ac:dyDescent="0.25">
      <c r="L35" t="s">
        <v>180</v>
      </c>
    </row>
    <row r="36" spans="1:20" ht="15.75" thickBot="1" x14ac:dyDescent="0.3">
      <c r="A36" s="55" t="s">
        <v>56</v>
      </c>
      <c r="B36" s="55"/>
      <c r="C36" s="55"/>
      <c r="D36" s="55"/>
      <c r="E36" s="55"/>
      <c r="F36" s="55"/>
      <c r="G36" s="55"/>
      <c r="H36" s="55"/>
      <c r="I36" s="55"/>
      <c r="J36" s="55"/>
      <c r="K36" s="56"/>
      <c r="L36">
        <f>YEAR(Basisdaten!I33)</f>
        <v>1900</v>
      </c>
      <c r="N36" t="s">
        <v>102</v>
      </c>
      <c r="Q36" s="132" t="s">
        <v>110</v>
      </c>
      <c r="R36" s="124" t="s">
        <v>105</v>
      </c>
      <c r="S36" s="124" t="s">
        <v>106</v>
      </c>
    </row>
    <row r="37" spans="1:20" ht="15.75" thickBot="1" x14ac:dyDescent="0.3">
      <c r="A37" s="55" t="s">
        <v>76</v>
      </c>
      <c r="B37" s="55"/>
      <c r="C37" s="55"/>
      <c r="D37" s="55"/>
      <c r="E37" s="55"/>
      <c r="F37" s="55"/>
      <c r="G37" s="55"/>
      <c r="H37" s="55"/>
      <c r="I37" s="55"/>
      <c r="J37" s="55"/>
      <c r="K37" s="56"/>
      <c r="L37" t="s">
        <v>181</v>
      </c>
      <c r="N37" s="131" t="s">
        <v>104</v>
      </c>
      <c r="O37" s="132" t="s">
        <v>103</v>
      </c>
      <c r="P37" s="132" t="s">
        <v>107</v>
      </c>
      <c r="Q37" s="132" t="s">
        <v>63</v>
      </c>
      <c r="T37" s="133"/>
    </row>
    <row r="38" spans="1:20" ht="15.75" thickBot="1" x14ac:dyDescent="0.3">
      <c r="A38" s="55" t="s">
        <v>78</v>
      </c>
      <c r="B38" s="55"/>
      <c r="C38" s="55"/>
      <c r="D38" s="55"/>
      <c r="E38" s="55"/>
      <c r="F38" s="55"/>
      <c r="G38" s="55"/>
      <c r="H38" s="55"/>
      <c r="I38" s="55"/>
      <c r="J38" s="55"/>
      <c r="K38" s="56"/>
      <c r="L38" t="e">
        <f>YEAR(Basisdaten!L33)</f>
        <v>#VALUE!</v>
      </c>
      <c r="N38" s="124" t="s">
        <v>105</v>
      </c>
      <c r="O38" s="138">
        <v>0.6</v>
      </c>
      <c r="P38" s="138">
        <v>0.45</v>
      </c>
      <c r="Q38" s="13" t="s">
        <v>118</v>
      </c>
      <c r="R38" s="134">
        <f>$O$38</f>
        <v>0.6</v>
      </c>
      <c r="S38" s="134">
        <f>$O$39</f>
        <v>0.8</v>
      </c>
      <c r="T38" s="125"/>
    </row>
    <row r="39" spans="1:20" x14ac:dyDescent="0.25">
      <c r="A39" s="1282" t="s">
        <v>75</v>
      </c>
      <c r="B39" s="1282"/>
      <c r="C39" s="1282"/>
      <c r="D39" s="1282"/>
      <c r="E39" s="1282"/>
      <c r="F39" s="1282"/>
      <c r="G39" s="1282"/>
      <c r="H39" s="1282"/>
      <c r="I39" s="1282"/>
      <c r="J39" s="1282"/>
      <c r="L39" s="180" t="s">
        <v>182</v>
      </c>
      <c r="N39" s="124" t="s">
        <v>106</v>
      </c>
      <c r="O39" s="138">
        <v>0.8</v>
      </c>
      <c r="P39" s="138">
        <v>0.6</v>
      </c>
      <c r="Q39" s="13" t="s">
        <v>119</v>
      </c>
      <c r="R39" s="134">
        <f>$O$38</f>
        <v>0.6</v>
      </c>
      <c r="S39" s="134">
        <f>$O$39</f>
        <v>0.8</v>
      </c>
      <c r="T39" s="125"/>
    </row>
    <row r="40" spans="1:20" ht="15.75" thickBot="1" x14ac:dyDescent="0.3">
      <c r="A40" s="55" t="s">
        <v>77</v>
      </c>
      <c r="B40" s="55"/>
      <c r="C40" s="55"/>
      <c r="D40" s="55"/>
      <c r="E40" s="55"/>
      <c r="F40" s="55"/>
      <c r="G40" s="55"/>
      <c r="H40" s="55"/>
      <c r="I40" s="55"/>
      <c r="J40" s="55"/>
      <c r="L40" s="181" t="e">
        <f>MONTH(DATE(YEAR(Personal_Alt!E8)+1,12,1))-MONTH(Personal_Alt!E8)+1</f>
        <v>#VALUE!</v>
      </c>
      <c r="N40" s="124"/>
      <c r="O40" s="13"/>
      <c r="P40" s="13"/>
      <c r="Q40" s="13" t="s">
        <v>121</v>
      </c>
      <c r="R40" s="134">
        <f>$O$38</f>
        <v>0.6</v>
      </c>
      <c r="S40" s="134">
        <f>$O$39</f>
        <v>0.8</v>
      </c>
      <c r="T40" s="125"/>
    </row>
    <row r="41" spans="1:20" ht="15.75" thickBot="1" x14ac:dyDescent="0.3">
      <c r="A41" s="55" t="s">
        <v>80</v>
      </c>
      <c r="N41" s="131"/>
      <c r="O41" s="132" t="s">
        <v>536</v>
      </c>
      <c r="P41" s="132" t="s">
        <v>537</v>
      </c>
      <c r="Q41" s="13" t="s">
        <v>122</v>
      </c>
      <c r="R41" s="134">
        <f>$P$38</f>
        <v>0.45</v>
      </c>
      <c r="S41" s="134">
        <f>$P$39</f>
        <v>0.6</v>
      </c>
      <c r="T41" s="125"/>
    </row>
    <row r="42" spans="1:20" x14ac:dyDescent="0.25">
      <c r="A42" s="55" t="s">
        <v>81</v>
      </c>
      <c r="B42" t="b">
        <v>0</v>
      </c>
      <c r="H42" s="166">
        <v>43465</v>
      </c>
      <c r="I42" t="e">
        <f>IF(Basisdaten!#REF!&lt;menu!H42,"vor","nach")</f>
        <v>#REF!</v>
      </c>
      <c r="J42" t="s">
        <v>304</v>
      </c>
      <c r="L42" t="s">
        <v>183</v>
      </c>
      <c r="N42" s="124" t="s">
        <v>3</v>
      </c>
      <c r="O42" s="135">
        <f>(Personal_Alt!H26*VLOOKUP(Personal_Alt!E18,menu!Q37:S53,IF(O48=1,3,2),FALSE))/12</f>
        <v>0</v>
      </c>
      <c r="P42" s="136" t="e">
        <f>(Personal_Alt!#REF!*VLOOKUP(Personal_Alt!$E$18,menu!$Q$37:$S$53,IF(O48=1,3,2),FALSE))/12</f>
        <v>#REF!</v>
      </c>
      <c r="Q42" s="13" t="s">
        <v>114</v>
      </c>
      <c r="R42" s="134">
        <f>$O$38</f>
        <v>0.6</v>
      </c>
      <c r="S42" s="134">
        <f>$O$39</f>
        <v>0.8</v>
      </c>
      <c r="T42" s="125"/>
    </row>
    <row r="43" spans="1:20" x14ac:dyDescent="0.25">
      <c r="A43" s="55" t="s">
        <v>82</v>
      </c>
      <c r="B43" t="b">
        <v>0</v>
      </c>
      <c r="H43" s="1285"/>
      <c r="I43" s="1285"/>
      <c r="J43" s="262"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166" t="e">
        <f>DATE(Personal_Alt!E45,1,1)</f>
        <v>#VALUE!</v>
      </c>
      <c r="N43" s="124" t="s">
        <v>129</v>
      </c>
      <c r="O43" s="135">
        <f>(Personal_Alt!H27*VLOOKUP(Personal_Alt!E18,menu!Q37:S53,IF(O49=1,3,2),FALSE))/12</f>
        <v>0</v>
      </c>
      <c r="P43" s="136" t="e">
        <f>(Personal_Alt!#REF!*VLOOKUP(Personal_Alt!$E$18,menu!$Q$37:$S$53,IF(O49=1,3,2),FALSE))/12</f>
        <v>#REF!</v>
      </c>
      <c r="Q43" s="13" t="s">
        <v>112</v>
      </c>
      <c r="R43" s="134">
        <f>$O$38</f>
        <v>0.6</v>
      </c>
      <c r="S43" s="134">
        <f>$O$39</f>
        <v>0.8</v>
      </c>
      <c r="T43" s="125"/>
    </row>
    <row r="44" spans="1:20" ht="15.75" thickBot="1" x14ac:dyDescent="0.3">
      <c r="A44" s="55" t="s">
        <v>204</v>
      </c>
      <c r="B44" t="b">
        <v>0</v>
      </c>
      <c r="L44" s="166" t="e">
        <f>DATE(Personal_Alt!F45,1,1)</f>
        <v>#VALUE!</v>
      </c>
      <c r="N44" s="126" t="s">
        <v>130</v>
      </c>
      <c r="O44" s="137">
        <f>(Personal_Alt!H28*VLOOKUP(Personal_Alt!$E$18,menu!$Q$37:$S$53,IF(O50=1,3,2),FALSE))/12</f>
        <v>0</v>
      </c>
      <c r="P44" s="136" t="e">
        <f>(Personal_Alt!#REF!*VLOOKUP(Personal_Alt!$E$18,menu!$Q$37:$S$53,IF(O50=1,3,2),FALSE))/12</f>
        <v>#REF!</v>
      </c>
      <c r="Q44" s="13" t="s">
        <v>116</v>
      </c>
      <c r="R44" s="134">
        <f>$O$38</f>
        <v>0.6</v>
      </c>
      <c r="S44" s="134">
        <f>$O$39</f>
        <v>0.8</v>
      </c>
      <c r="T44" s="125"/>
    </row>
    <row r="45" spans="1:20" x14ac:dyDescent="0.25">
      <c r="A45" s="55" t="s">
        <v>452</v>
      </c>
      <c r="B45" t="b">
        <v>0</v>
      </c>
      <c r="F45" s="263" t="s">
        <v>278</v>
      </c>
      <c r="G45" s="264" t="s">
        <v>277</v>
      </c>
      <c r="H45" s="265" t="s">
        <v>211</v>
      </c>
      <c r="I45" t="s">
        <v>466</v>
      </c>
      <c r="J45" t="s">
        <v>251</v>
      </c>
      <c r="L45" s="166" t="e">
        <f>DATE(Personal_Alt!G45,1,1)</f>
        <v>#VALUE!</v>
      </c>
      <c r="N45" s="126" t="s">
        <v>188</v>
      </c>
      <c r="O45" s="137">
        <f>(Personal_Alt!H29*VLOOKUP(Personal_Alt!$E$18,menu!$Q$37:$S$53,IF(O51=1,3,2),FALSE))/12</f>
        <v>0</v>
      </c>
      <c r="P45" s="136" t="e">
        <f>(Personal_Alt!#REF!*VLOOKUP(Personal_Alt!$E$18,menu!$Q$37:$S$53,IF(O51=1,3,2),FALSE))/12</f>
        <v>#REF!</v>
      </c>
      <c r="Q45" s="13" t="s">
        <v>123</v>
      </c>
      <c r="R45" s="134">
        <f>$P$38</f>
        <v>0.45</v>
      </c>
      <c r="S45" s="134">
        <f>$P$39</f>
        <v>0.6</v>
      </c>
      <c r="T45" s="125"/>
    </row>
    <row r="46" spans="1:20" ht="15.75" thickBot="1" x14ac:dyDescent="0.3">
      <c r="A46" s="55" t="s">
        <v>453</v>
      </c>
      <c r="B46" t="b">
        <v>0</v>
      </c>
      <c r="F46" s="266"/>
      <c r="G46" s="267" t="str">
        <f>Basisdaten!I25</f>
        <v>bitte auswählen</v>
      </c>
      <c r="H46" s="268" t="str">
        <f>Basisdaten!I27</f>
        <v>bitte auswählen</v>
      </c>
      <c r="I46">
        <f>IF(Basisdaten!I25=menu!A98,3,2)</f>
        <v>2</v>
      </c>
      <c r="L46" s="166" t="e">
        <f>DATE(Personal_Alt!H45,1,1)</f>
        <v>#VALUE!</v>
      </c>
      <c r="N46" s="126" t="s">
        <v>189</v>
      </c>
      <c r="O46" s="137" t="e">
        <f>(Personal_Alt!#REF!*VLOOKUP(Personal_Alt!$E$18,menu!$Q$37:$S$53,IF(O52=1,3,2),FALSE))/12</f>
        <v>#REF!</v>
      </c>
      <c r="P46" s="136" t="e">
        <f>(Personal_Alt!#REF!*VLOOKUP(Personal_Alt!$E$18,menu!$Q$37:$S$53,IF(O52=1,3,2),FALSE))/12</f>
        <v>#REF!</v>
      </c>
      <c r="Q46" s="13" t="s">
        <v>113</v>
      </c>
      <c r="R46" s="134">
        <f>$O$38</f>
        <v>0.6</v>
      </c>
      <c r="S46" s="134">
        <f>$O$39</f>
        <v>0.8</v>
      </c>
      <c r="T46" s="125"/>
    </row>
    <row r="47" spans="1:20" x14ac:dyDescent="0.25">
      <c r="A47" t="s">
        <v>89</v>
      </c>
      <c r="E47" t="s">
        <v>250</v>
      </c>
      <c r="G47" s="211"/>
      <c r="H47" s="211"/>
      <c r="I47" s="211">
        <f>IF(Basisdaten!I25=menu!A98,3,2)</f>
        <v>2</v>
      </c>
      <c r="J47" s="211">
        <f>(I47*12)-1</f>
        <v>23</v>
      </c>
      <c r="L47" s="166" t="e">
        <f>DATE(Personal_Alt!H45+1,1,1)</f>
        <v>#VALUE!</v>
      </c>
      <c r="N47" s="124" t="s">
        <v>131</v>
      </c>
      <c r="O47" s="13"/>
      <c r="P47" s="13"/>
      <c r="Q47" s="13" t="s">
        <v>115</v>
      </c>
      <c r="R47" s="134">
        <f>$O$38</f>
        <v>0.6</v>
      </c>
      <c r="S47" s="134">
        <f>$O$39</f>
        <v>0.8</v>
      </c>
      <c r="T47" s="125"/>
    </row>
    <row r="48" spans="1:20" x14ac:dyDescent="0.25">
      <c r="A48" t="s">
        <v>80</v>
      </c>
      <c r="B48" t="b">
        <v>0</v>
      </c>
      <c r="E48" t="s">
        <v>279</v>
      </c>
      <c r="F48" s="1283"/>
      <c r="G48" s="1283"/>
      <c r="H48" s="1283"/>
      <c r="I48" s="1283"/>
      <c r="J48" s="1283"/>
      <c r="N48" s="123" t="s">
        <v>3</v>
      </c>
      <c r="O48" s="13">
        <f>IF(OR(Personal_Alt!E26=menu!A18,Personal_Alt!E26=menu!A19,Personal_Alt!E26=menu!A20,Personal_Alt!E26=menu!A21,Personal_Alt!E26=menu!A22),1,2)</f>
        <v>2</v>
      </c>
      <c r="P48" s="13"/>
      <c r="Q48" s="13" t="s">
        <v>117</v>
      </c>
      <c r="R48" s="134">
        <f>$O$38</f>
        <v>0.6</v>
      </c>
      <c r="S48" s="134">
        <f>$O$39</f>
        <v>0.8</v>
      </c>
      <c r="T48" s="125"/>
    </row>
    <row r="49" spans="1:26" x14ac:dyDescent="0.25">
      <c r="A49" t="s">
        <v>90</v>
      </c>
      <c r="B49" t="b">
        <v>0</v>
      </c>
      <c r="E49" t="s">
        <v>283</v>
      </c>
      <c r="F49">
        <f>IF(H46=A104,65,40)</f>
        <v>40</v>
      </c>
      <c r="G49">
        <f>IF(H46=A104,90,55)</f>
        <v>55</v>
      </c>
      <c r="N49" s="124" t="s">
        <v>129</v>
      </c>
      <c r="O49" s="13">
        <f>IF(OR(Personal_Alt!E27=menu!A18,Personal_Alt!E27=menu!A19,Personal_Alt!E27=menu!A20,Personal_Alt!E27=menu!A21,Personal_Alt!E27=menu!A22),1,2)</f>
        <v>2</v>
      </c>
      <c r="P49" s="13"/>
      <c r="Q49" s="13" t="s">
        <v>120</v>
      </c>
      <c r="R49" s="134">
        <f>$O$38</f>
        <v>0.6</v>
      </c>
      <c r="S49" s="134">
        <f>$O$39</f>
        <v>0.8</v>
      </c>
      <c r="T49" s="125"/>
    </row>
    <row r="50" spans="1:26" x14ac:dyDescent="0.25">
      <c r="A50" t="s">
        <v>93</v>
      </c>
      <c r="H50" t="s">
        <v>308</v>
      </c>
      <c r="I50">
        <f>I47*5</f>
        <v>10</v>
      </c>
      <c r="N50" s="126" t="s">
        <v>130</v>
      </c>
      <c r="O50" s="13">
        <f>IF(OR(Personal_Alt!E28=menu!A18,Personal_Alt!E28=menu!A19,Personal_Alt!E28=menu!A20,Personal_Alt!E28=menu!A21,Personal_Alt!E28=menu!A22),1,2)</f>
        <v>2</v>
      </c>
      <c r="P50" s="13"/>
      <c r="Q50" s="13" t="s">
        <v>124</v>
      </c>
      <c r="R50" s="134">
        <f>$P$38</f>
        <v>0.45</v>
      </c>
      <c r="S50" s="134">
        <f>$P$39</f>
        <v>0.6</v>
      </c>
      <c r="T50" s="125"/>
    </row>
    <row r="51" spans="1:26" x14ac:dyDescent="0.25">
      <c r="A51" t="s">
        <v>94</v>
      </c>
      <c r="B51" t="b">
        <v>0</v>
      </c>
      <c r="N51" s="126" t="s">
        <v>188</v>
      </c>
      <c r="O51" s="13">
        <f>IF(OR(Personal_Alt!E29=menu!A18,Personal_Alt!E29=menu!A19,Personal_Alt!E29=menu!A20,Personal_Alt!E29=menu!A21,Personal_Alt!E29=menu!A22),1,2)</f>
        <v>2</v>
      </c>
      <c r="P51" s="13"/>
      <c r="Q51" s="13" t="s">
        <v>125</v>
      </c>
      <c r="R51" s="134">
        <f>$P$38</f>
        <v>0.45</v>
      </c>
      <c r="S51" s="134">
        <f>$P$39</f>
        <v>0.6</v>
      </c>
      <c r="T51" s="125"/>
    </row>
    <row r="52" spans="1:26" x14ac:dyDescent="0.25">
      <c r="A52" t="s">
        <v>96</v>
      </c>
      <c r="B52" t="b">
        <v>0</v>
      </c>
      <c r="N52" s="126" t="s">
        <v>189</v>
      </c>
      <c r="O52" s="13" t="e">
        <f>IF(OR(Personal_Alt!#REF!=menu!A18,Personal_Alt!#REF!=menu!A19,Personal_Alt!#REF!=menu!A20,Personal_Alt!#REF!=menu!A21,Personal_Alt!#REF!=menu!A22),1,2)</f>
        <v>#REF!</v>
      </c>
      <c r="P52" s="13"/>
      <c r="Q52" s="13" t="s">
        <v>111</v>
      </c>
      <c r="R52" s="134">
        <f>$O$38</f>
        <v>0.6</v>
      </c>
      <c r="S52" s="134">
        <f>$O$39</f>
        <v>0.8</v>
      </c>
      <c r="T52" s="125"/>
    </row>
    <row r="53" spans="1:26" x14ac:dyDescent="0.25">
      <c r="A53" t="s">
        <v>97</v>
      </c>
      <c r="B53" t="b">
        <v>0</v>
      </c>
      <c r="F53" s="123" t="s">
        <v>509</v>
      </c>
      <c r="G53" s="377">
        <f>Basisdaten!I33</f>
        <v>0</v>
      </c>
      <c r="H53" s="377">
        <f>DATE(YEAR(G53)+1,MONTH(1),DAY(1))</f>
        <v>367</v>
      </c>
      <c r="I53" s="377">
        <f>IF(I47&lt;=1,IF(OR(Basisdaten!I25=menu!A97,Basisdaten!I33=0),"",IF(OR(Basisdaten!I27=menu!A104,DAY(Basisdaten!I33)=1),EOMONTH(Basisdaten!I33,menu!J47),EDATE(Basisdaten!I33,((menu!J47+1))))),DATE(YEAR(H53)+1,MONTH(H53),DAY(H53)))</f>
        <v>732</v>
      </c>
      <c r="J53" s="377" t="str">
        <f>IF(I47&lt;=2,IF(OR(Basisdaten!I25=menu!A97,Basisdaten!I33=0),"",IF(OR(Basisdaten!I27=menu!A104,DAY(Basisdaten!I33)=1),EOMONTH(Basisdaten!I33,menu!J47),EDATE(Basisdaten!I33,((menu!J47+1))))),DATE(YEAR(I53)+1,MONTH(I53),DAY(I53)))</f>
        <v/>
      </c>
      <c r="K53" s="377">
        <f>IF(OR(Basisdaten!I25=menu!A97,Basisdaten!I33=0),1900,IF(OR(Basisdaten!I27=menu!A104,DAY(Basisdaten!I33)=1),EOMONTH(Basisdaten!I33,menu!J47),EDATE(Basisdaten!I33,((menu!J47+1)))))</f>
        <v>1900</v>
      </c>
      <c r="N53" s="126"/>
      <c r="O53" s="127"/>
      <c r="P53" s="127"/>
      <c r="Q53" s="127" t="s">
        <v>126</v>
      </c>
      <c r="R53" s="134">
        <f>$P$38</f>
        <v>0.45</v>
      </c>
      <c r="S53" s="134">
        <f>$P$39</f>
        <v>0.6</v>
      </c>
      <c r="T53" s="128"/>
    </row>
    <row r="54" spans="1:26" x14ac:dyDescent="0.25">
      <c r="A54" t="s">
        <v>98</v>
      </c>
      <c r="F54" s="124" t="s">
        <v>511</v>
      </c>
      <c r="G54" s="13">
        <f>DATEDIF(G53,H53,"D")</f>
        <v>367</v>
      </c>
      <c r="H54" s="13">
        <f>DATEDIF(H53,I53,"D")</f>
        <v>365</v>
      </c>
      <c r="I54" s="13" t="e">
        <f>DATEDIF(I53,J53,"D")</f>
        <v>#VALUE!</v>
      </c>
      <c r="J54" s="13">
        <f>IF(J53&lt;K53,DATEDIF(J53,K53,"D"),0)</f>
        <v>0</v>
      </c>
      <c r="Z54" t="s">
        <v>63</v>
      </c>
    </row>
    <row r="55" spans="1:26" x14ac:dyDescent="0.25">
      <c r="A55" t="s">
        <v>99</v>
      </c>
      <c r="B55" t="b">
        <v>0</v>
      </c>
      <c r="F55" s="124" t="s">
        <v>510</v>
      </c>
      <c r="G55" s="135">
        <f>IF(DAY(G53)=1,ROUND(G54/30.436875,0),ROUND(G54/30.436875,3))</f>
        <v>12.058</v>
      </c>
      <c r="H55" s="135">
        <f>IF(DAY(G53)=1,ROUND(H54/30.436875,0),ROUND(H54/30.436875,3))</f>
        <v>11.992000000000001</v>
      </c>
      <c r="I55" s="135" t="e">
        <f>IF(DAY(G53)=1,ROUND(I54/30.436875,0),ROUND(I54/30.436875,3))</f>
        <v>#VALUE!</v>
      </c>
      <c r="J55" s="135">
        <f>IF(DAY(G53)=1,ROUND(J54/30.436875,0),ROUND(J54/30.436875,3))</f>
        <v>0</v>
      </c>
      <c r="K55" s="378" t="e">
        <f>ROUND(SUM(G55:J55),2)</f>
        <v>#VALUE!</v>
      </c>
      <c r="L55" t="s">
        <v>512</v>
      </c>
      <c r="Z55" t="str">
        <f ca="1">MID(CELL("dateiname",Basisdaten!A1),SEARCH("]",CELL("dateiname",Basisdaten!A1))+1,31)</f>
        <v>Basisdaten</v>
      </c>
    </row>
    <row r="56" spans="1:26" x14ac:dyDescent="0.25">
      <c r="A56" t="s">
        <v>349</v>
      </c>
      <c r="B56" t="b">
        <v>0</v>
      </c>
      <c r="F56" s="124"/>
      <c r="G56" s="13"/>
      <c r="H56" s="13"/>
      <c r="I56" s="13"/>
      <c r="J56" s="13"/>
      <c r="N56" s="243" t="s">
        <v>318</v>
      </c>
      <c r="Z56" t="str">
        <f ca="1">MID(CELL("dateiname",Vorhabenbeschreibung!A1),SEARCH("]",CELL("dateiname",Vorhabenbeschreibung!A1))+1,31)</f>
        <v>Vorhabenbeschreibung</v>
      </c>
    </row>
    <row r="57" spans="1:26" x14ac:dyDescent="0.25">
      <c r="B57" t="b">
        <v>0</v>
      </c>
      <c r="F57" s="124"/>
      <c r="G57" s="13"/>
      <c r="H57" s="13"/>
      <c r="I57" s="13"/>
      <c r="J57" s="125"/>
      <c r="N57" s="197" t="s">
        <v>63</v>
      </c>
      <c r="Z57" t="str">
        <f ca="1">MID(CELL("dateiname",'Inhalte und Handlungsfelder'!A1),SEARCH("]",CELL("dateiname",'Inhalte und Handlungsfelder'!A1))+1,31)</f>
        <v>Inhalte und Handlungsfelder</v>
      </c>
    </row>
    <row r="58" spans="1:26" x14ac:dyDescent="0.25">
      <c r="B58" t="b">
        <v>1</v>
      </c>
      <c r="F58" s="124"/>
      <c r="G58" s="13"/>
      <c r="H58" s="13"/>
      <c r="I58" s="13"/>
      <c r="J58" s="125"/>
      <c r="N58" s="197" t="s">
        <v>319</v>
      </c>
      <c r="Z58" t="str">
        <f ca="1">MID(CELL("dateiname",Personal_Alt!A1),SEARCH("]",CELL("dateiname",Personal_Alt!A1))+1,31)</f>
        <v>Personal_Alt</v>
      </c>
    </row>
    <row r="59" spans="1:26" x14ac:dyDescent="0.25">
      <c r="A59" s="162" t="s">
        <v>144</v>
      </c>
      <c r="B59" s="163"/>
      <c r="F59" s="126"/>
      <c r="G59" s="127"/>
      <c r="H59" s="127"/>
      <c r="I59" s="127"/>
      <c r="J59" s="128"/>
      <c r="N59" s="13" t="s">
        <v>320</v>
      </c>
      <c r="O59" t="s">
        <v>321</v>
      </c>
      <c r="Z59" t="str">
        <f ca="1">MID(CELL("dateiname",Arbeitsplan!A1),SEARCH("]",CELL("dateiname",Arbeitsplan!A1))+1,31)</f>
        <v>Arbeitsplan</v>
      </c>
    </row>
    <row r="60" spans="1:26" x14ac:dyDescent="0.25">
      <c r="A60" s="163" t="s">
        <v>63</v>
      </c>
      <c r="B60" s="163"/>
      <c r="N60" s="15" t="s">
        <v>322</v>
      </c>
      <c r="O60" t="s">
        <v>323</v>
      </c>
      <c r="Z60" t="str">
        <f ca="1">MID(CELL("dateiname",Erfolgskontrollplan!A1),SEARCH("]",CELL("dateiname",Erfolgskontrollplan!A1))+1,31)</f>
        <v>Erfolgskontrollplan</v>
      </c>
    </row>
    <row r="61" spans="1:26" x14ac:dyDescent="0.25">
      <c r="A61" s="163" t="s">
        <v>145</v>
      </c>
      <c r="B61" s="163"/>
      <c r="N61" s="15" t="s">
        <v>327</v>
      </c>
      <c r="O61" t="s">
        <v>324</v>
      </c>
      <c r="Z61" t="str">
        <f ca="1">MID(CELL("dateiname",'Erst-,Anschlussvorhaben'!A1),SEARCH("]",CELL("dateiname",'Erst-,Anschlussvorhaben'!A1))+1,31)</f>
        <v>Erst-,Anschlussvorhaben</v>
      </c>
    </row>
    <row r="62" spans="1:26" x14ac:dyDescent="0.25">
      <c r="A62" s="164" t="s">
        <v>146</v>
      </c>
      <c r="B62" s="163"/>
      <c r="N62" s="15" t="s">
        <v>69</v>
      </c>
      <c r="O62" t="s">
        <v>338</v>
      </c>
      <c r="Z62" t="str">
        <f ca="1">MID(CELL("dateiname",Begl_Öffentlichkeitsarbeit!A1),SEARCH("]",CELL("dateiname",Begl_Öffentlichkeitsarbeit!A1))+1,31)</f>
        <v>Begl_Öffentlichkeitsarbeit</v>
      </c>
    </row>
    <row r="63" spans="1:26" x14ac:dyDescent="0.25">
      <c r="A63" s="164" t="s">
        <v>158</v>
      </c>
      <c r="B63" s="163"/>
      <c r="Z63" t="str">
        <f ca="1">MID(CELL("dateiname",Akteursbeteiligung_Alt!A1),SEARCH("]",CELL("dateiname",Akteursbeteiligung_Alt!A1))+1,31)</f>
        <v>Akteursbeteiligung_Alt</v>
      </c>
    </row>
    <row r="64" spans="1:26" x14ac:dyDescent="0.25">
      <c r="A64" s="164" t="s">
        <v>147</v>
      </c>
      <c r="B64" s="163"/>
      <c r="Z64" t="str">
        <f ca="1">MID(CELL("dateiname",prof_Prozessunterstützung!A1),SEARCH("]",CELL("dateiname",prof_Prozessunterstützung!A1))+1,31)</f>
        <v>prof_Prozessunterstützung</v>
      </c>
    </row>
    <row r="65" spans="1:26" x14ac:dyDescent="0.25">
      <c r="A65" s="164" t="s">
        <v>148</v>
      </c>
      <c r="B65" s="163"/>
      <c r="Z65" t="str">
        <f ca="1">MID(CELL("dateiname",'weitere Sachausgaben'!A1),SEARCH("]",CELL("dateiname",'weitere Sachausgaben'!A1))+1,31)</f>
        <v>weitere Sachausgaben</v>
      </c>
    </row>
    <row r="66" spans="1:26" x14ac:dyDescent="0.25">
      <c r="A66" s="163" t="s">
        <v>149</v>
      </c>
      <c r="B66" s="163"/>
      <c r="Z66" t="str">
        <f ca="1">MID(CELL("dateiname",'Dienstreisen und Qualifizierung'!A1),SEARCH("]",CELL("dateiname",'Dienstreisen und Qualifizierung'!A1))+1,31)</f>
        <v>Dienstreisen und Qualifizierung</v>
      </c>
    </row>
    <row r="67" spans="1:26" x14ac:dyDescent="0.25">
      <c r="A67" s="163" t="s">
        <v>150</v>
      </c>
      <c r="B67" s="163"/>
      <c r="Z67" t="str">
        <f ca="1">MID(CELL("dateiname",Ausgabenübersicht!A1),SEARCH("]",CELL("dateiname",Ausgabenübersicht!A1))+1,31)</f>
        <v>Ausgabenübersicht</v>
      </c>
    </row>
    <row r="68" spans="1:26" x14ac:dyDescent="0.25">
      <c r="A68" s="163" t="s">
        <v>151</v>
      </c>
      <c r="B68" s="163"/>
      <c r="Z68" t="str">
        <f ca="1">MID(CELL("dateiname",Anmerkungen!A1),SEARCH("]",CELL("dateiname",Anmerkungen!A1))+1,31)</f>
        <v>Anmerkungen</v>
      </c>
    </row>
    <row r="69" spans="1:26" x14ac:dyDescent="0.25">
      <c r="A69" s="163" t="s">
        <v>152</v>
      </c>
      <c r="B69" s="163"/>
    </row>
    <row r="70" spans="1:26" x14ac:dyDescent="0.25">
      <c r="A70" s="163" t="s">
        <v>153</v>
      </c>
      <c r="B70" s="163"/>
    </row>
    <row r="71" spans="1:26" x14ac:dyDescent="0.25">
      <c r="A71" s="163" t="s">
        <v>154</v>
      </c>
      <c r="B71" s="163"/>
    </row>
    <row r="72" spans="1:26" x14ac:dyDescent="0.25">
      <c r="A72" s="163" t="s">
        <v>155</v>
      </c>
      <c r="B72" s="163"/>
    </row>
    <row r="73" spans="1:26" x14ac:dyDescent="0.25">
      <c r="A73" s="170" t="s">
        <v>161</v>
      </c>
    </row>
    <row r="76" spans="1:26" x14ac:dyDescent="0.25">
      <c r="A76" s="163" t="s">
        <v>63</v>
      </c>
    </row>
    <row r="77" spans="1:26" x14ac:dyDescent="0.25">
      <c r="A77" t="s">
        <v>160</v>
      </c>
    </row>
    <row r="78" spans="1:26" x14ac:dyDescent="0.25">
      <c r="A78" t="s">
        <v>159</v>
      </c>
    </row>
    <row r="81" spans="1:4" x14ac:dyDescent="0.25">
      <c r="A81" t="s">
        <v>63</v>
      </c>
    </row>
    <row r="82" spans="1:4" x14ac:dyDescent="0.25">
      <c r="A82" t="s">
        <v>201</v>
      </c>
    </row>
    <row r="83" spans="1:4" x14ac:dyDescent="0.25">
      <c r="A83" t="s">
        <v>202</v>
      </c>
    </row>
    <row r="86" spans="1:4" x14ac:dyDescent="0.25">
      <c r="B86" t="s">
        <v>300</v>
      </c>
      <c r="C86" t="b">
        <v>0</v>
      </c>
    </row>
    <row r="87" spans="1:4" x14ac:dyDescent="0.25">
      <c r="A87" t="s">
        <v>63</v>
      </c>
    </row>
    <row r="88" spans="1:4" x14ac:dyDescent="0.25">
      <c r="A88" t="s">
        <v>578</v>
      </c>
    </row>
    <row r="89" spans="1:4" x14ac:dyDescent="0.25">
      <c r="A89" t="s">
        <v>575</v>
      </c>
    </row>
    <row r="90" spans="1:4" x14ac:dyDescent="0.25">
      <c r="A90" t="s">
        <v>576</v>
      </c>
    </row>
    <row r="91" spans="1:4" x14ac:dyDescent="0.25">
      <c r="A91" t="s">
        <v>577</v>
      </c>
    </row>
    <row r="93" spans="1:4" x14ac:dyDescent="0.25">
      <c r="B93" s="821" t="s">
        <v>209</v>
      </c>
      <c r="C93" s="821"/>
      <c r="D93" t="e">
        <f>SUMIF('Dienstreisen und Qualifizierung'!#REF!,"Fachveranstaltung / Infoveranstaltung",'Dienstreisen und Qualifizierung'!#REF!)+SUMIF('Dienstreisen und Qualifizierung'!#REF!,"Netzwerktreffen",'Dienstreisen und Qualifizierung'!#REF!)</f>
        <v>#REF!</v>
      </c>
    </row>
    <row r="97" spans="1:6" x14ac:dyDescent="0.25">
      <c r="A97" t="s">
        <v>63</v>
      </c>
    </row>
    <row r="98" spans="1:6" x14ac:dyDescent="0.25">
      <c r="A98" t="s">
        <v>248</v>
      </c>
    </row>
    <row r="99" spans="1:6" x14ac:dyDescent="0.25">
      <c r="A99" t="s">
        <v>613</v>
      </c>
    </row>
    <row r="100" spans="1:6" x14ac:dyDescent="0.25">
      <c r="A100" s="442" t="s">
        <v>628</v>
      </c>
    </row>
    <row r="103" spans="1:6" x14ac:dyDescent="0.25">
      <c r="A103" t="s">
        <v>63</v>
      </c>
    </row>
    <row r="104" spans="1:6" x14ac:dyDescent="0.25">
      <c r="A104" t="s">
        <v>576</v>
      </c>
    </row>
    <row r="105" spans="1:6" x14ac:dyDescent="0.25">
      <c r="A105" t="s">
        <v>614</v>
      </c>
    </row>
    <row r="106" spans="1:6" x14ac:dyDescent="0.25">
      <c r="F106">
        <f>I47</f>
        <v>2</v>
      </c>
    </row>
    <row r="108" spans="1:6" x14ac:dyDescent="0.25">
      <c r="A108" s="195" t="s">
        <v>252</v>
      </c>
    </row>
    <row r="109" spans="1:6" x14ac:dyDescent="0.25">
      <c r="A109" t="s">
        <v>253</v>
      </c>
      <c r="B109" s="14" t="s">
        <v>254</v>
      </c>
      <c r="C109" t="s">
        <v>255</v>
      </c>
    </row>
    <row r="110" spans="1:6" x14ac:dyDescent="0.25">
      <c r="A110" s="196" t="s">
        <v>256</v>
      </c>
      <c r="B110" s="197">
        <v>39</v>
      </c>
      <c r="C110" t="s">
        <v>257</v>
      </c>
    </row>
    <row r="111" spans="1:6" x14ac:dyDescent="0.25">
      <c r="A111" t="s">
        <v>258</v>
      </c>
      <c r="B111" s="197">
        <v>19</v>
      </c>
      <c r="C111" t="s">
        <v>259</v>
      </c>
    </row>
    <row r="112" spans="1:6" x14ac:dyDescent="0.25">
      <c r="A112" t="s">
        <v>260</v>
      </c>
      <c r="B112" s="198">
        <v>220</v>
      </c>
      <c r="C112" t="s">
        <v>259</v>
      </c>
    </row>
    <row r="113" spans="1:10" x14ac:dyDescent="0.25">
      <c r="D113" s="195" t="s">
        <v>261</v>
      </c>
      <c r="E113" s="195" t="s">
        <v>262</v>
      </c>
    </row>
    <row r="114" spans="1:10" x14ac:dyDescent="0.25">
      <c r="A114" t="s">
        <v>263</v>
      </c>
      <c r="B114" t="s">
        <v>468</v>
      </c>
      <c r="C114" t="s">
        <v>467</v>
      </c>
      <c r="D114" t="s">
        <v>264</v>
      </c>
      <c r="E114" t="s">
        <v>264</v>
      </c>
      <c r="F114" t="s">
        <v>469</v>
      </c>
      <c r="G114" t="s">
        <v>477</v>
      </c>
      <c r="H114" t="s">
        <v>478</v>
      </c>
    </row>
    <row r="115" spans="1:10" x14ac:dyDescent="0.25">
      <c r="B115">
        <f>SUM(Personal!G23:G26)*I47</f>
        <v>0</v>
      </c>
      <c r="C115">
        <f>IF(I47=FALSE,1,((B115/B110)/I47))</f>
        <v>0</v>
      </c>
      <c r="D115" s="348">
        <f>(C115*B112)</f>
        <v>0</v>
      </c>
      <c r="E115" s="199">
        <f>ROUND((D115-(D115/100*15)),0)</f>
        <v>0</v>
      </c>
      <c r="F115" s="347">
        <f>D115*I47</f>
        <v>0</v>
      </c>
      <c r="G115" s="350">
        <f>F115+(F115/100)*5</f>
        <v>0</v>
      </c>
      <c r="H115" s="350">
        <f>F115-(F115/100)*5</f>
        <v>0</v>
      </c>
    </row>
    <row r="117" spans="1:10" x14ac:dyDescent="0.25">
      <c r="C117" t="s">
        <v>265</v>
      </c>
    </row>
    <row r="118" spans="1:10" x14ac:dyDescent="0.25">
      <c r="B118" t="s">
        <v>266</v>
      </c>
      <c r="C118" t="str">
        <f>Personal_Alt!E45</f>
        <v>Projektjahr 1</v>
      </c>
      <c r="D118" t="str">
        <f>Personal_Alt!F45</f>
        <v>Projektjahr 2</v>
      </c>
      <c r="E118" t="str">
        <f>Personal_Alt!G45</f>
        <v>Projektjahr 3</v>
      </c>
      <c r="F118" t="str">
        <f>Personal_Alt!H45</f>
        <v>Projektjahr 4</v>
      </c>
      <c r="I118" t="s">
        <v>270</v>
      </c>
      <c r="J118" t="str">
        <f>"Achtung: Die Anzahl der für das Jahr " &amp;C118&amp;" angegebenen Personentage wirkt recht hoch. Bitte erläutern Sie Ihre Angaben im Tabellenblatt 'Anmerkungen'."</f>
        <v>Achtung: Die Anzahl der für das Jahr Projektjahr 1 angegebenen Personentage wirkt recht hoch. Bitte erläutern Sie Ihre Angaben im Tabellenblatt 'Anmerkungen'.</v>
      </c>
    </row>
    <row r="119" spans="1:10" x14ac:dyDescent="0.25">
      <c r="B119" t="s">
        <v>267</v>
      </c>
      <c r="C119">
        <f>Personal_Alt!E46</f>
        <v>0</v>
      </c>
      <c r="D119">
        <f>Personal_Alt!F46</f>
        <v>0</v>
      </c>
      <c r="E119">
        <f>Personal_Alt!G46</f>
        <v>0</v>
      </c>
      <c r="F119">
        <f>Personal_Alt!H46</f>
        <v>0</v>
      </c>
      <c r="J119" t="str">
        <f>"Achtung: Die Anzahl der für das Jahr " &amp;C118&amp;" angegebenen Personentage wirkt zu niedrig. Bitte erläutern Sie Ihre Angaben im Tabellenblatt 'Anmerkungen'."</f>
        <v>Achtung: Die Anzahl der für das Jahr Projektjahr 1 angegebenen Personentage wirkt zu niedrig. Bitte erläutern Sie Ihre Angaben im Tabellenblatt 'Anmerkungen'.</v>
      </c>
    </row>
    <row r="120" spans="1:10" x14ac:dyDescent="0.25">
      <c r="B120" t="s">
        <v>268</v>
      </c>
      <c r="C120">
        <f>ROUND(($D$115/12)*C119,0)</f>
        <v>0</v>
      </c>
      <c r="D120">
        <f>ROUND(($D$115/12)*D119,0)</f>
        <v>0</v>
      </c>
      <c r="E120">
        <f>ROUND(($D$115/12)*E119,0)</f>
        <v>0</v>
      </c>
      <c r="F120">
        <f>ROUND(($D$115/12)*F119,0)</f>
        <v>0</v>
      </c>
      <c r="J120" t="str">
        <f>"Achtung: Die Anzahl der für das Jahr " &amp;D118&amp;" angegebenen Personentage wirkt recht hoch. Bitte erläutern Sie Ihre Angaben im Tabellenblatt 'Anmerkungen'."</f>
        <v>Achtung: Die Anzahl der für das Jahr Projektjahr 2 angegebenen Personentage wirkt recht hoch. Bitte erläutern Sie Ihre Angaben im Tabellenblatt 'Anmerkungen'.</v>
      </c>
    </row>
    <row r="121" spans="1:10" x14ac:dyDescent="0.25">
      <c r="B121" t="s">
        <v>454</v>
      </c>
      <c r="C121">
        <f>($E$115/12)*C119</f>
        <v>0</v>
      </c>
      <c r="D121">
        <f>($E$115/12)*D119</f>
        <v>0</v>
      </c>
      <c r="E121">
        <f>($E$115/12)*E119</f>
        <v>0</v>
      </c>
      <c r="F121">
        <f>($E$115/12)*F119</f>
        <v>0</v>
      </c>
      <c r="J121" t="str">
        <f>"Achtung: Die Anzahl der für das Jahr " &amp;D118&amp;" angegebenen Personentage wirkt zu niedrig. Bitte erläutern Sie Ihre Angaben im Tabellenblatt 'Anmerkungen'."</f>
        <v>Achtung: Die Anzahl der für das Jahr Projektjahr 2 angegebenen Personentage wirkt zu niedrig. Bitte erläutern Sie Ihre Angaben im Tabellenblatt 'Anmerkungen'.</v>
      </c>
    </row>
    <row r="122" spans="1:10" x14ac:dyDescent="0.25">
      <c r="B122" t="s">
        <v>269</v>
      </c>
      <c r="C122">
        <f>SUM(Arbeitsplan!H13:H42,Arbeitsplan!H48:H77,Arbeitsplan!H83:H112,Arbeitsplan!H118:H147)</f>
        <v>0</v>
      </c>
      <c r="D122">
        <f>SUM(Arbeitsplan!I13:I42,Arbeitsplan!I48:I77,Arbeitsplan!I83:I112,Arbeitsplan!I118:I147)</f>
        <v>0</v>
      </c>
      <c r="E122">
        <f>SUM(Arbeitsplan!J13:J42,Arbeitsplan!J48:J77,Arbeitsplan!J83:J112,Arbeitsplan!J118:J147)</f>
        <v>0</v>
      </c>
      <c r="F122">
        <f>SUM(Arbeitsplan!L13:L42,Arbeitsplan!L48:L77,Arbeitsplan!L83:L112,Arbeitsplan!L118:L147)</f>
        <v>0</v>
      </c>
      <c r="J122" t="str">
        <f>"Achtung: Die Anzahl der für das Jahr " &amp;E118&amp;" angegebenen Personentage wirkt recht hoch. Bitte erläutern Sie Ihre Angaben im Tabellenblatt 'Anmerkungen'."</f>
        <v>Achtung: Die Anzahl der für das Jahr Projektjahr 3 angegebenen Personentage wirkt recht hoch. Bitte erläutern Sie Ihre Angaben im Tabellenblatt 'Anmerkungen'.</v>
      </c>
    </row>
    <row r="123" spans="1:10" x14ac:dyDescent="0.25">
      <c r="C123" s="821" t="str">
        <f>IF(SUM(C122:F122)=0,"",IF(C122&gt;C120,J118,IF(C122&lt;C121,J119,IF(D122&gt;D120,J120,IF(D122&lt;D121,J121,IF(E122&gt;E120,J122,IF(E122&lt;E121,J123,IF(F122&gt;F120,J124,IF(F122&lt;F121,J125,IF(Basisdaten!I25=menu!A100,menu!J131,""))))))))))</f>
        <v/>
      </c>
      <c r="D123" s="821"/>
      <c r="E123" s="821"/>
      <c r="F123" s="821"/>
      <c r="G123" s="821"/>
      <c r="H123" s="821"/>
      <c r="I123" s="821"/>
      <c r="J123" t="str">
        <f>"Achtung: Die Anzahl der für das Jahr " &amp;E118&amp;" angegebenen Personentage wirkt zu niedrig. Bitte erläutern Sie Ihre Angaben im Tabellenblatt 'Anmerkungen'."</f>
        <v>Achtung: Die Anzahl der für das Jahr Projektjahr 3 angegebenen Personentage wirkt zu niedrig. Bitte erläutern Sie Ihre Angaben im Tabellenblatt 'Anmerkungen'.</v>
      </c>
    </row>
    <row r="124" spans="1:10" x14ac:dyDescent="0.25">
      <c r="A124" t="s">
        <v>63</v>
      </c>
      <c r="J124" t="str">
        <f>"Achtung: Die Anzahl der für das Jahr " &amp;F118&amp;" angegebenen Personentage wirkt recht hoch. Bitte erläutern Sie Ihre Angaben im Tabellenblatt 'Anmerkungen'."</f>
        <v>Achtung: Die Anzahl der für das Jahr Projektjahr 4 angegebenen Personentage wirkt recht hoch. Bitte erläutern Sie Ihre Angaben im Tabellenblatt 'Anmerkungen'.</v>
      </c>
    </row>
    <row r="125" spans="1:10" x14ac:dyDescent="0.25">
      <c r="A125" t="s">
        <v>503</v>
      </c>
      <c r="J125" t="str">
        <f>"Achtung: Die Anzahl der für das Jahr " &amp;F118&amp;" angegebenen Personentage wirkt zu niedrig. Bitte erläutern Sie Ihre Angaben im Tabellenblatt 'Anmerkungen'."</f>
        <v>Achtung: Die Anzahl der für das Jahr Projektjahr 4 angegebenen Personentage wirkt zu niedrig. Bitte erläutern Sie Ihre Angaben im Tabellenblatt 'Anmerkungen'.</v>
      </c>
    </row>
    <row r="126" spans="1:10" x14ac:dyDescent="0.25">
      <c r="A126" t="s">
        <v>640</v>
      </c>
      <c r="J126" t="s">
        <v>348</v>
      </c>
    </row>
    <row r="127" spans="1:10" x14ac:dyDescent="0.25">
      <c r="J127" t="s">
        <v>347</v>
      </c>
    </row>
    <row r="128" spans="1:10" x14ac:dyDescent="0.25">
      <c r="A128" s="1288" t="s">
        <v>274</v>
      </c>
      <c r="B128" s="1289"/>
      <c r="C128" s="1289"/>
      <c r="D128" s="1289"/>
      <c r="E128" s="1289"/>
      <c r="F128" s="1290"/>
      <c r="J128" t="s">
        <v>346</v>
      </c>
    </row>
    <row r="129" spans="1:12" x14ac:dyDescent="0.25">
      <c r="C129" t="s">
        <v>31</v>
      </c>
      <c r="D129" t="s">
        <v>272</v>
      </c>
      <c r="E129" t="s">
        <v>273</v>
      </c>
      <c r="F129" t="s">
        <v>369</v>
      </c>
      <c r="G129" t="s">
        <v>368</v>
      </c>
      <c r="H129" t="s">
        <v>370</v>
      </c>
      <c r="I129" t="s">
        <v>371</v>
      </c>
      <c r="J129" t="s">
        <v>620</v>
      </c>
    </row>
    <row r="130" spans="1:12" ht="15" customHeight="1" x14ac:dyDescent="0.25">
      <c r="A130" s="124">
        <v>1</v>
      </c>
      <c r="B130" s="13" t="e">
        <f>'Dienstreisen und Qualifizierung'!#REF!</f>
        <v>#REF!</v>
      </c>
      <c r="C130" s="13" t="e">
        <f>'Dienstreisen und Qualifizierung'!#REF!</f>
        <v>#REF!</v>
      </c>
      <c r="D130" s="13" t="e">
        <f>'Dienstreisen und Qualifizierung'!#REF!</f>
        <v>#REF!</v>
      </c>
      <c r="E130" s="13" t="e">
        <f>IF(C130="bitte auswählen",0,C130*D130)</f>
        <v>#REF!</v>
      </c>
      <c r="F130" s="125" t="e">
        <f>IF(B130=$A$12,E130,0)</f>
        <v>#REF!</v>
      </c>
      <c r="G130" s="125" t="e">
        <f>IF(B130=$A$10,E130,0)</f>
        <v>#REF!</v>
      </c>
      <c r="H130" s="125" t="e">
        <f>IF(B130=$A$11,E130,0)</f>
        <v>#REF!</v>
      </c>
      <c r="I130" s="125" t="e">
        <f>IF(B130=$A$13,E130,0)</f>
        <v>#REF!</v>
      </c>
      <c r="J130" t="str">
        <f>IF(F46="ÜGR","Anschlussvorhaben (Übergangsregelung)","Anschlussvorhaben")</f>
        <v>Anschlussvorhaben</v>
      </c>
    </row>
    <row r="131" spans="1:12" ht="15" customHeight="1" x14ac:dyDescent="0.25">
      <c r="A131" s="124">
        <v>2</v>
      </c>
      <c r="B131" s="13" t="e">
        <f>'Dienstreisen und Qualifizierung'!#REF!</f>
        <v>#REF!</v>
      </c>
      <c r="C131" s="13" t="e">
        <f>'Dienstreisen und Qualifizierung'!#REF!</f>
        <v>#REF!</v>
      </c>
      <c r="D131" s="13" t="e">
        <f>'Dienstreisen und Qualifizierung'!#REF!</f>
        <v>#REF!</v>
      </c>
      <c r="E131" s="13" t="e">
        <f t="shared" ref="E131:E145" si="3">IF(C131="bitte auswählen",0,C131*D131)</f>
        <v>#REF!</v>
      </c>
      <c r="F131" s="125" t="e">
        <f t="shared" ref="F131:F145" si="4">IF(B131=$A$12,E131,0)</f>
        <v>#REF!</v>
      </c>
      <c r="G131" s="125" t="e">
        <f t="shared" ref="G131:G145" si="5">IF(B131=$A$10,E131,0)</f>
        <v>#REF!</v>
      </c>
      <c r="H131" s="125" t="e">
        <f t="shared" ref="H131:H145" si="6">IF(B131=$A$11,E131,0)</f>
        <v>#REF!</v>
      </c>
      <c r="I131" s="125" t="e">
        <f t="shared" ref="I131:I145" si="7">IF(B131=$A$13,E131,0)</f>
        <v>#REF!</v>
      </c>
      <c r="J131" t="s">
        <v>560</v>
      </c>
    </row>
    <row r="132" spans="1:12" ht="15" customHeight="1" x14ac:dyDescent="0.25">
      <c r="A132" s="124">
        <v>3</v>
      </c>
      <c r="B132" s="13" t="e">
        <f>'Dienstreisen und Qualifizierung'!#REF!</f>
        <v>#REF!</v>
      </c>
      <c r="C132" s="13" t="e">
        <f>'Dienstreisen und Qualifizierung'!#REF!</f>
        <v>#REF!</v>
      </c>
      <c r="D132" s="13" t="e">
        <f>'Dienstreisen und Qualifizierung'!#REF!</f>
        <v>#REF!</v>
      </c>
      <c r="E132" s="13" t="e">
        <f t="shared" si="3"/>
        <v>#REF!</v>
      </c>
      <c r="F132" s="125" t="e">
        <f t="shared" si="4"/>
        <v>#REF!</v>
      </c>
      <c r="G132" s="125" t="e">
        <f t="shared" si="5"/>
        <v>#REF!</v>
      </c>
      <c r="H132" s="125" t="e">
        <f t="shared" si="6"/>
        <v>#REF!</v>
      </c>
      <c r="I132" s="125" t="e">
        <f t="shared" si="7"/>
        <v>#REF!</v>
      </c>
    </row>
    <row r="133" spans="1:12" ht="15" customHeight="1" x14ac:dyDescent="0.25">
      <c r="A133" s="124">
        <v>4</v>
      </c>
      <c r="B133" s="13" t="e">
        <f>'Dienstreisen und Qualifizierung'!#REF!</f>
        <v>#REF!</v>
      </c>
      <c r="C133" s="13" t="e">
        <f>'Dienstreisen und Qualifizierung'!#REF!</f>
        <v>#REF!</v>
      </c>
      <c r="D133" s="13" t="e">
        <f>'Dienstreisen und Qualifizierung'!#REF!</f>
        <v>#REF!</v>
      </c>
      <c r="E133" s="13" t="e">
        <f t="shared" si="3"/>
        <v>#REF!</v>
      </c>
      <c r="F133" s="125" t="e">
        <f t="shared" si="4"/>
        <v>#REF!</v>
      </c>
      <c r="G133" s="125" t="e">
        <f t="shared" si="5"/>
        <v>#REF!</v>
      </c>
      <c r="H133" s="125" t="e">
        <f t="shared" si="6"/>
        <v>#REF!</v>
      </c>
      <c r="I133" s="125" t="e">
        <f t="shared" si="7"/>
        <v>#REF!</v>
      </c>
    </row>
    <row r="134" spans="1:12" ht="15" customHeight="1" x14ac:dyDescent="0.25">
      <c r="A134" s="124">
        <v>5</v>
      </c>
      <c r="B134" s="13" t="e">
        <f>'Dienstreisen und Qualifizierung'!#REF!</f>
        <v>#REF!</v>
      </c>
      <c r="C134" s="13" t="e">
        <f>'Dienstreisen und Qualifizierung'!#REF!</f>
        <v>#REF!</v>
      </c>
      <c r="D134" s="13" t="e">
        <f>'Dienstreisen und Qualifizierung'!#REF!</f>
        <v>#REF!</v>
      </c>
      <c r="E134" s="13" t="e">
        <f t="shared" si="3"/>
        <v>#REF!</v>
      </c>
      <c r="F134" s="125" t="e">
        <f t="shared" si="4"/>
        <v>#REF!</v>
      </c>
      <c r="G134" s="125" t="e">
        <f t="shared" si="5"/>
        <v>#REF!</v>
      </c>
      <c r="H134" s="125" t="e">
        <f t="shared" si="6"/>
        <v>#REF!</v>
      </c>
      <c r="I134" s="125" t="e">
        <f t="shared" si="7"/>
        <v>#REF!</v>
      </c>
    </row>
    <row r="135" spans="1:12" ht="15" customHeight="1" x14ac:dyDescent="0.25">
      <c r="A135" s="124">
        <v>6</v>
      </c>
      <c r="B135" s="13" t="e">
        <f>'Dienstreisen und Qualifizierung'!#REF!</f>
        <v>#REF!</v>
      </c>
      <c r="C135" s="13" t="e">
        <f>'Dienstreisen und Qualifizierung'!#REF!</f>
        <v>#REF!</v>
      </c>
      <c r="D135" s="13" t="e">
        <f>'Dienstreisen und Qualifizierung'!#REF!</f>
        <v>#REF!</v>
      </c>
      <c r="E135" s="13" t="e">
        <f t="shared" si="3"/>
        <v>#REF!</v>
      </c>
      <c r="F135" s="125" t="e">
        <f t="shared" si="4"/>
        <v>#REF!</v>
      </c>
      <c r="G135" s="125" t="e">
        <f t="shared" si="5"/>
        <v>#REF!</v>
      </c>
      <c r="H135" s="125" t="e">
        <f t="shared" si="6"/>
        <v>#REF!</v>
      </c>
      <c r="I135" s="125" t="e">
        <f t="shared" si="7"/>
        <v>#REF!</v>
      </c>
    </row>
    <row r="136" spans="1:12" ht="15" customHeight="1" x14ac:dyDescent="0.25">
      <c r="A136" s="124">
        <v>7</v>
      </c>
      <c r="B136" s="13" t="e">
        <f>'Dienstreisen und Qualifizierung'!#REF!</f>
        <v>#REF!</v>
      </c>
      <c r="C136" s="13" t="e">
        <f>'Dienstreisen und Qualifizierung'!#REF!</f>
        <v>#REF!</v>
      </c>
      <c r="D136" s="13" t="e">
        <f>'Dienstreisen und Qualifizierung'!#REF!</f>
        <v>#REF!</v>
      </c>
      <c r="E136" s="13" t="e">
        <f t="shared" si="3"/>
        <v>#REF!</v>
      </c>
      <c r="F136" s="125" t="e">
        <f t="shared" si="4"/>
        <v>#REF!</v>
      </c>
      <c r="G136" s="125" t="e">
        <f t="shared" si="5"/>
        <v>#REF!</v>
      </c>
      <c r="H136" s="125" t="e">
        <f t="shared" si="6"/>
        <v>#REF!</v>
      </c>
      <c r="I136" s="125" t="e">
        <f t="shared" si="7"/>
        <v>#REF!</v>
      </c>
    </row>
    <row r="137" spans="1:12" ht="15" customHeight="1" x14ac:dyDescent="0.25">
      <c r="A137" s="124">
        <v>8</v>
      </c>
      <c r="B137" s="13" t="e">
        <f>'Dienstreisen und Qualifizierung'!#REF!</f>
        <v>#REF!</v>
      </c>
      <c r="C137" s="13" t="e">
        <f>'Dienstreisen und Qualifizierung'!#REF!</f>
        <v>#REF!</v>
      </c>
      <c r="D137" s="13" t="e">
        <f>'Dienstreisen und Qualifizierung'!#REF!</f>
        <v>#REF!</v>
      </c>
      <c r="E137" s="13" t="e">
        <f t="shared" si="3"/>
        <v>#REF!</v>
      </c>
      <c r="F137" s="125" t="e">
        <f t="shared" si="4"/>
        <v>#REF!</v>
      </c>
      <c r="G137" s="125" t="e">
        <f t="shared" si="5"/>
        <v>#REF!</v>
      </c>
      <c r="H137" s="125" t="e">
        <f t="shared" si="6"/>
        <v>#REF!</v>
      </c>
      <c r="I137" s="125" t="e">
        <f t="shared" si="7"/>
        <v>#REF!</v>
      </c>
    </row>
    <row r="138" spans="1:12" ht="15" customHeight="1" x14ac:dyDescent="0.25">
      <c r="A138" s="124">
        <v>9</v>
      </c>
      <c r="B138" s="13" t="e">
        <f>'Dienstreisen und Qualifizierung'!#REF!</f>
        <v>#REF!</v>
      </c>
      <c r="C138" s="13" t="e">
        <f>'Dienstreisen und Qualifizierung'!#REF!</f>
        <v>#REF!</v>
      </c>
      <c r="D138" s="13" t="e">
        <f>'Dienstreisen und Qualifizierung'!#REF!</f>
        <v>#REF!</v>
      </c>
      <c r="E138" s="13" t="e">
        <f t="shared" si="3"/>
        <v>#REF!</v>
      </c>
      <c r="F138" s="125" t="e">
        <f t="shared" si="4"/>
        <v>#REF!</v>
      </c>
      <c r="G138" s="125" t="e">
        <f t="shared" si="5"/>
        <v>#REF!</v>
      </c>
      <c r="H138" s="125" t="e">
        <f t="shared" si="6"/>
        <v>#REF!</v>
      </c>
      <c r="I138" s="125" t="e">
        <f t="shared" si="7"/>
        <v>#REF!</v>
      </c>
      <c r="J138" t="s">
        <v>589</v>
      </c>
      <c r="K138" t="s">
        <v>511</v>
      </c>
      <c r="L138" t="s">
        <v>591</v>
      </c>
    </row>
    <row r="139" spans="1:12" ht="15" customHeight="1" x14ac:dyDescent="0.25">
      <c r="A139" s="124">
        <v>10</v>
      </c>
      <c r="B139" s="13" t="e">
        <f>'Dienstreisen und Qualifizierung'!#REF!</f>
        <v>#REF!</v>
      </c>
      <c r="C139" s="13" t="e">
        <f>'Dienstreisen und Qualifizierung'!#REF!</f>
        <v>#REF!</v>
      </c>
      <c r="D139" s="13" t="e">
        <f>'Dienstreisen und Qualifizierung'!#REF!</f>
        <v>#REF!</v>
      </c>
      <c r="E139" s="13" t="e">
        <f t="shared" si="3"/>
        <v>#REF!</v>
      </c>
      <c r="F139" s="125" t="e">
        <f t="shared" si="4"/>
        <v>#REF!</v>
      </c>
      <c r="G139" s="125" t="e">
        <f t="shared" si="5"/>
        <v>#REF!</v>
      </c>
      <c r="H139" s="125" t="e">
        <f t="shared" si="6"/>
        <v>#REF!</v>
      </c>
      <c r="I139" s="125" t="e">
        <f t="shared" si="7"/>
        <v>#REF!</v>
      </c>
      <c r="J139" t="str">
        <f>A10</f>
        <v>Fach-/Infoveranstaltung</v>
      </c>
      <c r="K139" s="195">
        <f>5*menu!I47</f>
        <v>10</v>
      </c>
      <c r="L139" t="e">
        <f>IF(G146&gt;K139,1,0)</f>
        <v>#REF!</v>
      </c>
    </row>
    <row r="140" spans="1:12" ht="15" customHeight="1" x14ac:dyDescent="0.25">
      <c r="A140" s="124">
        <v>11</v>
      </c>
      <c r="B140" s="13" t="e">
        <f>'Dienstreisen und Qualifizierung'!#REF!</f>
        <v>#REF!</v>
      </c>
      <c r="C140" s="13" t="e">
        <f>'Dienstreisen und Qualifizierung'!#REF!</f>
        <v>#REF!</v>
      </c>
      <c r="D140" s="13" t="e">
        <f>'Dienstreisen und Qualifizierung'!#REF!</f>
        <v>#REF!</v>
      </c>
      <c r="E140" s="13" t="e">
        <f t="shared" si="3"/>
        <v>#REF!</v>
      </c>
      <c r="F140" s="125" t="e">
        <f t="shared" si="4"/>
        <v>#REF!</v>
      </c>
      <c r="G140" s="125" t="e">
        <f t="shared" si="5"/>
        <v>#REF!</v>
      </c>
      <c r="H140" s="125" t="e">
        <f t="shared" si="6"/>
        <v>#REF!</v>
      </c>
      <c r="I140" s="125" t="e">
        <f t="shared" si="7"/>
        <v>#REF!</v>
      </c>
      <c r="J140" t="str">
        <f>A11</f>
        <v>Netzwerktreffen</v>
      </c>
      <c r="K140" s="195" t="s">
        <v>590</v>
      </c>
    </row>
    <row r="141" spans="1:12" ht="15" customHeight="1" x14ac:dyDescent="0.25">
      <c r="A141" s="124">
        <v>12</v>
      </c>
      <c r="B141" s="13" t="e">
        <f>'Dienstreisen und Qualifizierung'!#REF!</f>
        <v>#REF!</v>
      </c>
      <c r="C141" s="13" t="e">
        <f>'Dienstreisen und Qualifizierung'!#REF!</f>
        <v>#REF!</v>
      </c>
      <c r="D141" s="13" t="e">
        <f>'Dienstreisen und Qualifizierung'!#REF!</f>
        <v>#REF!</v>
      </c>
      <c r="E141" s="13" t="e">
        <f t="shared" si="3"/>
        <v>#REF!</v>
      </c>
      <c r="F141" s="125" t="e">
        <f t="shared" si="4"/>
        <v>#REF!</v>
      </c>
      <c r="G141" s="125" t="e">
        <f t="shared" si="5"/>
        <v>#REF!</v>
      </c>
      <c r="H141" s="125" t="e">
        <f t="shared" si="6"/>
        <v>#REF!</v>
      </c>
      <c r="I141" s="125" t="e">
        <f t="shared" si="7"/>
        <v>#REF!</v>
      </c>
      <c r="J141" t="str">
        <f>A12</f>
        <v>Weiterqualifizierung</v>
      </c>
      <c r="K141" s="195" t="b">
        <f>IF(AND(menu!F46="ÜGR",menu!G46="Integriertes Konzept",menu!H46="Erstvorhaben"),9,IF(AND(menu!F46="ÜGR",menu!G46&lt;&gt;"Integriertes Konzept",menu!H46="Erstvorhaben"),6,IF(AND(H46="Anschlussvorhaben",F46="aktuell"),9,IF(AND(F46="ÜGR",G46="Integriertes Konzept"),6,IF(AND(F46="ÜGR",G46&lt;&gt;"Integriertes Konzept"),3)))))</f>
        <v>0</v>
      </c>
      <c r="L141" t="e">
        <f>IF(F146&gt;K141,1,0)</f>
        <v>#REF!</v>
      </c>
    </row>
    <row r="142" spans="1:12" ht="15" customHeight="1" x14ac:dyDescent="0.25">
      <c r="A142" s="124">
        <v>13</v>
      </c>
      <c r="B142" s="13" t="e">
        <f>'Dienstreisen und Qualifizierung'!#REF!</f>
        <v>#REF!</v>
      </c>
      <c r="C142" s="13" t="e">
        <f>'Dienstreisen und Qualifizierung'!#REF!</f>
        <v>#REF!</v>
      </c>
      <c r="D142" s="13" t="e">
        <f>'Dienstreisen und Qualifizierung'!#REF!</f>
        <v>#REF!</v>
      </c>
      <c r="E142" s="13" t="e">
        <f t="shared" si="3"/>
        <v>#REF!</v>
      </c>
      <c r="F142" s="125" t="e">
        <f t="shared" si="4"/>
        <v>#REF!</v>
      </c>
      <c r="G142" s="125" t="e">
        <f t="shared" si="5"/>
        <v>#REF!</v>
      </c>
      <c r="H142" s="125" t="e">
        <f t="shared" si="6"/>
        <v>#REF!</v>
      </c>
      <c r="I142" s="125" t="e">
        <f t="shared" si="7"/>
        <v>#REF!</v>
      </c>
      <c r="J142" t="str">
        <f>A13</f>
        <v>Sonstige DR</v>
      </c>
      <c r="K142" s="195" t="s">
        <v>590</v>
      </c>
    </row>
    <row r="143" spans="1:12" ht="15" customHeight="1" x14ac:dyDescent="0.25">
      <c r="A143" s="124">
        <v>14</v>
      </c>
      <c r="B143" s="13" t="e">
        <f>'Dienstreisen und Qualifizierung'!#REF!</f>
        <v>#REF!</v>
      </c>
      <c r="C143" s="13" t="e">
        <f>'Dienstreisen und Qualifizierung'!#REF!</f>
        <v>#REF!</v>
      </c>
      <c r="D143" s="13" t="e">
        <f>'Dienstreisen und Qualifizierung'!#REF!</f>
        <v>#REF!</v>
      </c>
      <c r="E143" s="13" t="e">
        <f t="shared" si="3"/>
        <v>#REF!</v>
      </c>
      <c r="F143" s="125" t="e">
        <f t="shared" si="4"/>
        <v>#REF!</v>
      </c>
      <c r="G143" s="125" t="e">
        <f t="shared" si="5"/>
        <v>#REF!</v>
      </c>
      <c r="H143" s="125" t="e">
        <f t="shared" si="6"/>
        <v>#REF!</v>
      </c>
      <c r="I143" s="125" t="e">
        <f t="shared" si="7"/>
        <v>#REF!</v>
      </c>
    </row>
    <row r="144" spans="1:12" ht="15" customHeight="1" x14ac:dyDescent="0.25">
      <c r="A144" s="124">
        <v>15</v>
      </c>
      <c r="B144" s="13" t="e">
        <f>'Dienstreisen und Qualifizierung'!#REF!</f>
        <v>#REF!</v>
      </c>
      <c r="C144" s="13" t="e">
        <f>'Dienstreisen und Qualifizierung'!#REF!</f>
        <v>#REF!</v>
      </c>
      <c r="D144" s="13" t="e">
        <f>'Dienstreisen und Qualifizierung'!#REF!</f>
        <v>#REF!</v>
      </c>
      <c r="E144" s="13" t="e">
        <f t="shared" si="3"/>
        <v>#REF!</v>
      </c>
      <c r="F144" s="125" t="e">
        <f t="shared" si="4"/>
        <v>#REF!</v>
      </c>
      <c r="G144" s="125" t="e">
        <f t="shared" si="5"/>
        <v>#REF!</v>
      </c>
      <c r="H144" s="125" t="e">
        <f t="shared" si="6"/>
        <v>#REF!</v>
      </c>
      <c r="I144" s="125" t="e">
        <f t="shared" si="7"/>
        <v>#REF!</v>
      </c>
      <c r="J144" t="s">
        <v>594</v>
      </c>
      <c r="K144" t="e">
        <f>COUNTIFS('Dienstreisen und Qualifizierung'!#REF!,"=Netzwerktreffen",'Dienstreisen und Qualifizierung'!#REF!,"&gt;0")</f>
        <v>#REF!</v>
      </c>
    </row>
    <row r="145" spans="1:11" ht="15.75" customHeight="1" x14ac:dyDescent="0.25">
      <c r="A145" s="126">
        <v>16</v>
      </c>
      <c r="B145" s="13" t="e">
        <f>'Dienstreisen und Qualifizierung'!#REF!</f>
        <v>#REF!</v>
      </c>
      <c r="C145" s="127" t="e">
        <f>'Dienstreisen und Qualifizierung'!#REF!</f>
        <v>#REF!</v>
      </c>
      <c r="D145" s="127" t="e">
        <f>'Dienstreisen und Qualifizierung'!#REF!</f>
        <v>#REF!</v>
      </c>
      <c r="E145" s="13" t="e">
        <f t="shared" si="3"/>
        <v>#REF!</v>
      </c>
      <c r="F145" s="125" t="e">
        <f t="shared" si="4"/>
        <v>#REF!</v>
      </c>
      <c r="G145" s="125" t="e">
        <f t="shared" si="5"/>
        <v>#REF!</v>
      </c>
      <c r="H145" s="125" t="e">
        <f t="shared" si="6"/>
        <v>#REF!</v>
      </c>
      <c r="I145" s="125" t="e">
        <f t="shared" si="7"/>
        <v>#REF!</v>
      </c>
      <c r="J145" t="s">
        <v>595</v>
      </c>
      <c r="K145" t="e">
        <f>COUNTIFS('Dienstreisen und Qualifizierung'!#REF!,A12,'Dienstreisen und Qualifizierung'!#REF!,"&gt;1000")</f>
        <v>#REF!</v>
      </c>
    </row>
    <row r="146" spans="1:11" x14ac:dyDescent="0.25">
      <c r="A146" s="141"/>
      <c r="B146" s="141"/>
      <c r="C146" s="141"/>
      <c r="D146" s="141"/>
      <c r="E146" s="141"/>
      <c r="F146" s="210" t="e">
        <f>SUM(F130:F145)</f>
        <v>#REF!</v>
      </c>
      <c r="G146" s="288" t="e">
        <f>SUM(G130:G145)</f>
        <v>#REF!</v>
      </c>
      <c r="H146" s="287" t="e">
        <f>SUM(H130:H145)</f>
        <v>#REF!</v>
      </c>
      <c r="I146" s="287" t="e">
        <f>SUM(I130:I145)</f>
        <v>#REF!</v>
      </c>
    </row>
    <row r="147" spans="1:11" x14ac:dyDescent="0.25">
      <c r="A147" s="1285"/>
      <c r="B147" s="1287"/>
      <c r="C147" s="14"/>
    </row>
    <row r="148" spans="1:11" x14ac:dyDescent="0.25">
      <c r="A148" s="1285"/>
      <c r="B148" s="1287"/>
      <c r="C148" s="14"/>
    </row>
    <row r="151" spans="1:11" x14ac:dyDescent="0.25">
      <c r="A151" t="s">
        <v>276</v>
      </c>
    </row>
    <row r="152" spans="1:11" x14ac:dyDescent="0.25">
      <c r="A152" t="s">
        <v>63</v>
      </c>
    </row>
    <row r="153" spans="1:11" x14ac:dyDescent="0.25">
      <c r="A153" t="s">
        <v>340</v>
      </c>
    </row>
    <row r="154" spans="1:11" x14ac:dyDescent="0.25">
      <c r="A154" t="s">
        <v>345</v>
      </c>
    </row>
    <row r="155" spans="1:11" x14ac:dyDescent="0.25">
      <c r="A155" t="s">
        <v>507</v>
      </c>
    </row>
    <row r="156" spans="1:11" x14ac:dyDescent="0.25">
      <c r="A156" t="s">
        <v>379</v>
      </c>
    </row>
    <row r="160" spans="1:11" x14ac:dyDescent="0.25">
      <c r="A160" t="s">
        <v>305</v>
      </c>
    </row>
    <row r="161" spans="1:16" x14ac:dyDescent="0.25">
      <c r="A161" t="s">
        <v>306</v>
      </c>
      <c r="C161" s="2">
        <f>IF(Basisdaten!I25=menu!A98,20000,10000)</f>
        <v>10000</v>
      </c>
    </row>
    <row r="162" spans="1:16" x14ac:dyDescent="0.25">
      <c r="A162" t="s">
        <v>307</v>
      </c>
      <c r="C162" s="2">
        <f>IF(menu!F46="ÜGR",IF(AND(menu!G46="Integriertes Konzept",menu!H46="Erstvorhaben"),15000,IF(AND(menu!G46="Integriertes Konzept",menu!H46="Anschlussvorhaben"),3333.33,IF(AND(menu!G46="Teilkonzept",menu!H46="Erstvorhaben"),10000,IF(AND(menu!G46="Teilkonzept",menu!H46="Anschlussvorhaben"),2500)))),IF(menu!H46="Anschlussvorhaben",5000,IF(menu!H46="Erstvorhaben",10000,0)))</f>
        <v>0</v>
      </c>
    </row>
    <row r="164" spans="1:16" x14ac:dyDescent="0.25">
      <c r="A164" t="b">
        <v>0</v>
      </c>
    </row>
    <row r="167" spans="1:16" x14ac:dyDescent="0.25">
      <c r="A167" s="123" t="s">
        <v>430</v>
      </c>
      <c r="B167" s="332"/>
      <c r="C167" s="332"/>
      <c r="D167" s="332"/>
      <c r="E167" s="332"/>
      <c r="F167" s="332"/>
      <c r="G167" s="332"/>
      <c r="H167" s="332"/>
      <c r="I167" s="332"/>
      <c r="J167" s="332"/>
      <c r="K167" s="332"/>
      <c r="L167" s="332"/>
      <c r="M167" s="333"/>
      <c r="N167" s="332"/>
      <c r="O167" s="332"/>
      <c r="P167" s="333"/>
    </row>
    <row r="168" spans="1:16" x14ac:dyDescent="0.25">
      <c r="A168" s="124"/>
      <c r="B168" s="13">
        <v>1</v>
      </c>
      <c r="C168" s="13">
        <v>2</v>
      </c>
      <c r="D168" s="13">
        <v>3</v>
      </c>
      <c r="E168" s="13"/>
      <c r="F168" s="13"/>
      <c r="G168" s="13"/>
      <c r="H168" s="13"/>
      <c r="I168" s="13"/>
      <c r="J168" s="13"/>
      <c r="K168" s="13"/>
      <c r="L168" s="13"/>
      <c r="M168" s="125"/>
      <c r="N168" s="13"/>
      <c r="O168" s="13"/>
      <c r="P168" s="125"/>
    </row>
    <row r="169" spans="1:16" ht="15" customHeight="1" x14ac:dyDescent="0.25">
      <c r="A169" s="124" t="s">
        <v>422</v>
      </c>
      <c r="B169" s="13" t="s">
        <v>421</v>
      </c>
      <c r="C169" s="13"/>
      <c r="D169" s="13"/>
      <c r="E169" s="13"/>
      <c r="F169" s="13"/>
      <c r="G169" s="13"/>
      <c r="H169" s="13"/>
      <c r="I169" s="13"/>
      <c r="J169" s="13"/>
      <c r="K169" s="13"/>
      <c r="L169" s="13"/>
      <c r="M169" s="336"/>
      <c r="N169" s="335"/>
      <c r="O169" s="335"/>
      <c r="P169" s="336"/>
    </row>
    <row r="170" spans="1:16" x14ac:dyDescent="0.25">
      <c r="A170" s="124" t="s">
        <v>423</v>
      </c>
      <c r="B170" s="13" t="s">
        <v>424</v>
      </c>
      <c r="C170" s="13"/>
      <c r="D170" s="13"/>
      <c r="E170" s="13"/>
      <c r="F170" s="13"/>
      <c r="G170" s="13"/>
      <c r="H170" s="13"/>
      <c r="I170" s="13"/>
      <c r="J170" s="13"/>
      <c r="K170" s="13"/>
      <c r="L170" s="13"/>
      <c r="M170" s="334"/>
      <c r="N170" s="3"/>
      <c r="O170" s="3"/>
      <c r="P170" s="334"/>
    </row>
    <row r="171" spans="1:16" x14ac:dyDescent="0.25">
      <c r="A171" s="124" t="s">
        <v>425</v>
      </c>
      <c r="B171" s="13" t="s">
        <v>428</v>
      </c>
      <c r="C171" s="13" t="s">
        <v>490</v>
      </c>
      <c r="D171" s="13"/>
      <c r="E171" s="13"/>
      <c r="F171" s="13"/>
      <c r="G171" s="13"/>
      <c r="H171" s="13"/>
      <c r="I171" s="13"/>
      <c r="J171" s="13"/>
      <c r="K171" s="13"/>
      <c r="L171" s="13"/>
      <c r="M171" s="334"/>
      <c r="N171" s="3"/>
      <c r="O171" s="3"/>
      <c r="P171" s="334"/>
    </row>
    <row r="172" spans="1:16" x14ac:dyDescent="0.25">
      <c r="A172" s="124" t="s">
        <v>426</v>
      </c>
      <c r="B172" s="13" t="s">
        <v>489</v>
      </c>
      <c r="C172" s="13"/>
      <c r="D172" s="13"/>
      <c r="E172" s="13"/>
      <c r="F172" s="13"/>
      <c r="G172" s="13"/>
      <c r="H172" s="13"/>
      <c r="I172" s="13"/>
      <c r="J172" s="13"/>
      <c r="K172" s="13"/>
      <c r="L172" s="13"/>
      <c r="M172" s="334"/>
      <c r="N172" s="3"/>
      <c r="O172" s="3"/>
      <c r="P172" s="334"/>
    </row>
    <row r="173" spans="1:16" x14ac:dyDescent="0.25">
      <c r="A173" s="124" t="s">
        <v>427</v>
      </c>
      <c r="B173" s="13" t="s">
        <v>429</v>
      </c>
      <c r="C173" s="13" t="s">
        <v>428</v>
      </c>
      <c r="D173" s="13" t="s">
        <v>490</v>
      </c>
      <c r="E173" s="13"/>
      <c r="F173" s="13"/>
      <c r="G173" s="13"/>
      <c r="H173" s="13"/>
      <c r="I173" s="13"/>
      <c r="J173" s="13"/>
      <c r="K173" s="13"/>
      <c r="L173" s="13"/>
      <c r="M173" s="334"/>
      <c r="N173" s="3"/>
      <c r="O173" s="3"/>
      <c r="P173" s="334"/>
    </row>
    <row r="174" spans="1:16" x14ac:dyDescent="0.25">
      <c r="A174" s="124"/>
      <c r="B174" s="13"/>
      <c r="C174" s="13"/>
      <c r="D174" s="13"/>
      <c r="E174" s="13"/>
      <c r="F174" s="13"/>
      <c r="G174" s="13"/>
      <c r="H174" s="13"/>
      <c r="I174" s="13"/>
      <c r="J174" s="13"/>
      <c r="K174" s="13"/>
      <c r="L174" s="13"/>
      <c r="M174" s="334"/>
      <c r="N174" s="3"/>
      <c r="O174" s="3"/>
      <c r="P174" s="334"/>
    </row>
    <row r="175" spans="1:16" x14ac:dyDescent="0.25">
      <c r="A175" s="124">
        <v>1</v>
      </c>
      <c r="B175" s="13" t="str">
        <f>B170</f>
        <v>Wesentliche Ziele des (Teil-)Konzeptes, die wichtigsten Maßnahmen (+Anzahl), Höhe der gesamten THG-Emissionen mit Bezugsjahr, Höhe der zu erwartenden THG-Einsparung im Bewilligungszeitraum und Mittelfristig bis 2030:</v>
      </c>
      <c r="C175" s="13"/>
      <c r="D175" s="13"/>
      <c r="E175" s="13"/>
      <c r="F175" s="13"/>
      <c r="G175" s="13"/>
      <c r="H175" s="13"/>
      <c r="I175" s="13"/>
      <c r="J175" s="13"/>
      <c r="K175" s="13"/>
      <c r="L175" s="13"/>
      <c r="M175" s="334"/>
      <c r="N175" s="3"/>
      <c r="O175" s="3"/>
      <c r="P175" s="334"/>
    </row>
    <row r="176" spans="1:16" x14ac:dyDescent="0.25">
      <c r="A176" s="124">
        <v>2</v>
      </c>
      <c r="B176" s="13"/>
      <c r="C176" s="13"/>
      <c r="D176" s="13"/>
      <c r="E176" s="13"/>
      <c r="F176" s="13"/>
      <c r="G176" s="13"/>
      <c r="H176" s="13"/>
      <c r="I176" s="13"/>
      <c r="J176" s="13"/>
      <c r="K176" s="13"/>
      <c r="L176" s="13"/>
      <c r="M176" s="125"/>
      <c r="N176" s="13"/>
      <c r="O176" s="13"/>
      <c r="P176" s="125"/>
    </row>
    <row r="177" spans="1:16" x14ac:dyDescent="0.25">
      <c r="A177" s="126">
        <v>3</v>
      </c>
      <c r="B177" s="127"/>
      <c r="C177" s="127"/>
      <c r="D177" s="127"/>
      <c r="E177" s="127"/>
      <c r="F177" s="127"/>
      <c r="G177" s="127"/>
      <c r="H177" s="127"/>
      <c r="I177" s="127"/>
      <c r="J177" s="127"/>
      <c r="K177" s="127"/>
      <c r="L177" s="127"/>
      <c r="M177" s="128"/>
      <c r="N177" s="127"/>
      <c r="O177" s="127"/>
      <c r="P177" s="128"/>
    </row>
    <row r="180" spans="1:16" x14ac:dyDescent="0.25">
      <c r="A180" t="s">
        <v>433</v>
      </c>
    </row>
    <row r="181" spans="1:16" x14ac:dyDescent="0.25">
      <c r="A181" t="s">
        <v>584</v>
      </c>
    </row>
    <row r="182" spans="1:16" x14ac:dyDescent="0.25">
      <c r="A182" t="s">
        <v>583</v>
      </c>
    </row>
    <row r="183" spans="1:16" x14ac:dyDescent="0.25">
      <c r="A183" t="s">
        <v>483</v>
      </c>
    </row>
    <row r="185" spans="1:16" x14ac:dyDescent="0.25">
      <c r="A185" t="s">
        <v>442</v>
      </c>
    </row>
    <row r="186" spans="1:16" x14ac:dyDescent="0.25">
      <c r="A186">
        <f>COUNTIF('Inhalte und Handlungsfelder'!I29:I34,"bitte auswählen")+COUNTIF('Inhalte und Handlungsfelder'!P29:P34,"bitte auswählen")</f>
        <v>0</v>
      </c>
      <c r="B186" t="s">
        <v>443</v>
      </c>
    </row>
    <row r="187" spans="1:16" x14ac:dyDescent="0.25">
      <c r="A187">
        <f>COUNTIF('Inhalte und Handlungsfelder'!I29:I34,"Nein")+COUNTIF('Inhalte und Handlungsfelder'!P29:P34,"Nein")</f>
        <v>0</v>
      </c>
      <c r="B187" t="s">
        <v>444</v>
      </c>
    </row>
    <row r="194" spans="1:8" x14ac:dyDescent="0.25">
      <c r="A194" t="s">
        <v>449</v>
      </c>
      <c r="B194" s="166" t="str">
        <f>IF(Basisdaten!I33&lt;&gt;"",EDATE(Basisdaten!I33,-6),"...")</f>
        <v>...</v>
      </c>
      <c r="C194" s="166" t="str">
        <f>TEXT(B194,"TT.MM.JJJJ")</f>
        <v>...</v>
      </c>
    </row>
    <row r="195" spans="1:8" x14ac:dyDescent="0.25">
      <c r="A195" t="s">
        <v>450</v>
      </c>
      <c r="B195" s="166" t="str">
        <f>IF(Basisdaten!I33&lt;&gt;"",EDATE(Basisdaten!I33,-4),"...")</f>
        <v>...</v>
      </c>
      <c r="C195" s="166" t="str">
        <f>TEXT(B195,"TT.MM.JJJJ")</f>
        <v>...</v>
      </c>
    </row>
    <row r="197" spans="1:8" x14ac:dyDescent="0.25">
      <c r="A197" s="195" t="s">
        <v>470</v>
      </c>
    </row>
    <row r="198" spans="1:8" x14ac:dyDescent="0.25">
      <c r="A198" s="1286" t="s">
        <v>473</v>
      </c>
      <c r="B198" s="1286"/>
      <c r="C198" s="1286"/>
      <c r="D198" s="1286"/>
      <c r="F198" s="1286" t="s">
        <v>476</v>
      </c>
      <c r="G198" s="1286"/>
      <c r="H198" s="1286"/>
    </row>
    <row r="199" spans="1:8" x14ac:dyDescent="0.25">
      <c r="A199" s="349"/>
      <c r="B199" s="349" t="s">
        <v>475</v>
      </c>
      <c r="C199" s="349" t="s">
        <v>474</v>
      </c>
      <c r="D199" s="349" t="s">
        <v>261</v>
      </c>
      <c r="F199" s="349" t="s">
        <v>475</v>
      </c>
      <c r="G199" s="349" t="s">
        <v>474</v>
      </c>
      <c r="H199" s="349" t="s">
        <v>261</v>
      </c>
    </row>
    <row r="200" spans="1:8" x14ac:dyDescent="0.25">
      <c r="A200" s="196" t="s">
        <v>471</v>
      </c>
      <c r="B200" s="72">
        <v>15</v>
      </c>
      <c r="C200" s="72">
        <v>25</v>
      </c>
      <c r="D200" s="72">
        <v>30</v>
      </c>
      <c r="F200">
        <f>ROUND((B200/305)*(305*$C$115),0)</f>
        <v>0</v>
      </c>
      <c r="G200">
        <f>ROUND((C200/305)*(305*$C$115),0)</f>
        <v>0</v>
      </c>
      <c r="H200">
        <f>ROUND((D200/305)*(305*$C$115),0)</f>
        <v>0</v>
      </c>
    </row>
    <row r="201" spans="1:8" x14ac:dyDescent="0.25">
      <c r="A201" s="196" t="s">
        <v>472</v>
      </c>
      <c r="B201" s="72">
        <v>15</v>
      </c>
      <c r="C201" s="72">
        <v>25</v>
      </c>
      <c r="D201" s="72">
        <v>30</v>
      </c>
      <c r="F201">
        <f t="shared" ref="F201:F210" si="8">ROUND((B201/305)*(305*$C$115),0)</f>
        <v>0</v>
      </c>
      <c r="G201">
        <f t="shared" ref="G201:G210" si="9">ROUND((C201/305)*(305*$C$115),0)</f>
        <v>0</v>
      </c>
      <c r="H201">
        <f t="shared" ref="H201:H210" si="10">ROUND((D201/305)*(305*$C$115),0)</f>
        <v>0</v>
      </c>
    </row>
    <row r="202" spans="1:8" x14ac:dyDescent="0.25">
      <c r="A202">
        <v>2</v>
      </c>
      <c r="B202" s="72">
        <v>20</v>
      </c>
      <c r="C202" s="72">
        <v>35</v>
      </c>
      <c r="D202" s="72">
        <v>40</v>
      </c>
      <c r="F202">
        <f t="shared" si="8"/>
        <v>0</v>
      </c>
      <c r="G202">
        <f t="shared" si="9"/>
        <v>0</v>
      </c>
      <c r="H202">
        <f t="shared" si="10"/>
        <v>0</v>
      </c>
    </row>
    <row r="203" spans="1:8" x14ac:dyDescent="0.25">
      <c r="A203">
        <v>3</v>
      </c>
      <c r="B203" s="72">
        <v>20</v>
      </c>
      <c r="C203" s="72">
        <v>30</v>
      </c>
      <c r="D203" s="72">
        <v>40</v>
      </c>
      <c r="F203">
        <f t="shared" si="8"/>
        <v>0</v>
      </c>
      <c r="G203">
        <f t="shared" si="9"/>
        <v>0</v>
      </c>
      <c r="H203">
        <f t="shared" si="10"/>
        <v>0</v>
      </c>
    </row>
    <row r="204" spans="1:8" x14ac:dyDescent="0.25">
      <c r="A204">
        <v>4</v>
      </c>
      <c r="B204" s="72">
        <v>25</v>
      </c>
      <c r="C204" s="72">
        <v>35</v>
      </c>
      <c r="D204" s="72">
        <v>50</v>
      </c>
      <c r="F204">
        <f t="shared" si="8"/>
        <v>0</v>
      </c>
      <c r="G204">
        <f t="shared" si="9"/>
        <v>0</v>
      </c>
      <c r="H204">
        <f t="shared" si="10"/>
        <v>0</v>
      </c>
    </row>
    <row r="205" spans="1:8" x14ac:dyDescent="0.25">
      <c r="A205">
        <v>5</v>
      </c>
      <c r="B205" s="72">
        <v>40</v>
      </c>
      <c r="C205" s="72">
        <v>60</v>
      </c>
      <c r="D205" s="72">
        <v>80</v>
      </c>
      <c r="F205">
        <f t="shared" si="8"/>
        <v>0</v>
      </c>
      <c r="G205">
        <f t="shared" si="9"/>
        <v>0</v>
      </c>
      <c r="H205">
        <f t="shared" si="10"/>
        <v>0</v>
      </c>
    </row>
    <row r="206" spans="1:8" x14ac:dyDescent="0.25">
      <c r="A206">
        <v>6</v>
      </c>
      <c r="B206" s="72">
        <v>10</v>
      </c>
      <c r="C206" s="72">
        <v>15</v>
      </c>
      <c r="D206" s="72">
        <v>20</v>
      </c>
      <c r="F206">
        <f t="shared" si="8"/>
        <v>0</v>
      </c>
      <c r="G206">
        <f t="shared" si="9"/>
        <v>0</v>
      </c>
      <c r="H206">
        <f t="shared" si="10"/>
        <v>0</v>
      </c>
    </row>
    <row r="207" spans="1:8" x14ac:dyDescent="0.25">
      <c r="A207">
        <v>7</v>
      </c>
      <c r="B207" s="72">
        <v>10</v>
      </c>
      <c r="C207" s="72">
        <v>15</v>
      </c>
      <c r="D207" s="72">
        <v>20</v>
      </c>
      <c r="F207">
        <f t="shared" si="8"/>
        <v>0</v>
      </c>
      <c r="G207">
        <f t="shared" si="9"/>
        <v>0</v>
      </c>
      <c r="H207">
        <f t="shared" si="10"/>
        <v>0</v>
      </c>
    </row>
    <row r="208" spans="1:8" x14ac:dyDescent="0.25">
      <c r="A208">
        <v>8</v>
      </c>
      <c r="B208" s="72">
        <v>10</v>
      </c>
      <c r="C208" s="72">
        <v>20</v>
      </c>
      <c r="D208" s="72">
        <v>30</v>
      </c>
      <c r="F208">
        <f t="shared" si="8"/>
        <v>0</v>
      </c>
      <c r="G208">
        <f t="shared" si="9"/>
        <v>0</v>
      </c>
      <c r="H208">
        <f t="shared" si="10"/>
        <v>0</v>
      </c>
    </row>
    <row r="209" spans="1:9" x14ac:dyDescent="0.25">
      <c r="A209">
        <v>9</v>
      </c>
      <c r="B209" s="72">
        <v>20</v>
      </c>
      <c r="C209" s="72">
        <v>30</v>
      </c>
      <c r="D209" s="72">
        <v>40</v>
      </c>
      <c r="F209">
        <f t="shared" si="8"/>
        <v>0</v>
      </c>
      <c r="G209">
        <f t="shared" si="9"/>
        <v>0</v>
      </c>
      <c r="H209">
        <f t="shared" si="10"/>
        <v>0</v>
      </c>
    </row>
    <row r="210" spans="1:9" x14ac:dyDescent="0.25">
      <c r="A210">
        <v>10</v>
      </c>
      <c r="B210" s="72">
        <v>10</v>
      </c>
      <c r="C210" s="72">
        <v>15</v>
      </c>
      <c r="D210" s="72">
        <v>20</v>
      </c>
      <c r="F210">
        <f t="shared" si="8"/>
        <v>0</v>
      </c>
      <c r="G210">
        <f t="shared" si="9"/>
        <v>0</v>
      </c>
      <c r="H210">
        <f t="shared" si="10"/>
        <v>0</v>
      </c>
    </row>
    <row r="211" spans="1:9" x14ac:dyDescent="0.25">
      <c r="B211" s="72"/>
      <c r="C211" s="72">
        <f>SUM(C200:C210)</f>
        <v>305</v>
      </c>
      <c r="D211" s="72"/>
      <c r="G211">
        <f>SUM(G200:G210)</f>
        <v>0</v>
      </c>
    </row>
    <row r="212" spans="1:9" x14ac:dyDescent="0.25">
      <c r="B212" s="72"/>
      <c r="C212" s="72"/>
      <c r="D212" s="72"/>
    </row>
    <row r="213" spans="1:9" x14ac:dyDescent="0.25">
      <c r="A213">
        <v>1</v>
      </c>
      <c r="B213" s="72">
        <v>20</v>
      </c>
      <c r="C213" s="72">
        <v>30</v>
      </c>
      <c r="D213" s="72">
        <v>40</v>
      </c>
      <c r="F213">
        <f t="shared" ref="F213:H218" si="11">ROUND((B213/305)*(305*$C$115),0)</f>
        <v>0</v>
      </c>
      <c r="G213">
        <f t="shared" si="11"/>
        <v>0</v>
      </c>
      <c r="H213">
        <f t="shared" si="11"/>
        <v>0</v>
      </c>
    </row>
    <row r="214" spans="1:9" x14ac:dyDescent="0.25">
      <c r="A214">
        <v>2</v>
      </c>
      <c r="B214" s="72">
        <v>20</v>
      </c>
      <c r="C214" s="72">
        <v>25</v>
      </c>
      <c r="D214" s="72">
        <v>30</v>
      </c>
      <c r="F214">
        <f t="shared" si="11"/>
        <v>0</v>
      </c>
      <c r="G214">
        <f t="shared" si="11"/>
        <v>0</v>
      </c>
      <c r="H214">
        <f t="shared" si="11"/>
        <v>0</v>
      </c>
    </row>
    <row r="215" spans="1:9" x14ac:dyDescent="0.25">
      <c r="A215">
        <v>3</v>
      </c>
      <c r="B215" s="72">
        <v>10</v>
      </c>
      <c r="C215" s="72">
        <v>20</v>
      </c>
      <c r="D215" s="72">
        <v>30</v>
      </c>
      <c r="F215">
        <f t="shared" si="11"/>
        <v>0</v>
      </c>
      <c r="G215">
        <f t="shared" si="11"/>
        <v>0</v>
      </c>
      <c r="H215">
        <f t="shared" si="11"/>
        <v>0</v>
      </c>
    </row>
    <row r="216" spans="1:9" x14ac:dyDescent="0.25">
      <c r="A216">
        <v>4</v>
      </c>
      <c r="B216" s="72">
        <v>10</v>
      </c>
      <c r="C216" s="72">
        <v>15</v>
      </c>
      <c r="D216" s="72">
        <v>20</v>
      </c>
      <c r="F216">
        <f t="shared" si="11"/>
        <v>0</v>
      </c>
      <c r="G216">
        <f t="shared" si="11"/>
        <v>0</v>
      </c>
      <c r="H216">
        <f t="shared" si="11"/>
        <v>0</v>
      </c>
    </row>
    <row r="217" spans="1:9" x14ac:dyDescent="0.25">
      <c r="A217">
        <v>5</v>
      </c>
      <c r="B217" s="72">
        <v>5</v>
      </c>
      <c r="C217" s="72">
        <v>5</v>
      </c>
      <c r="D217" s="72">
        <v>15</v>
      </c>
      <c r="F217">
        <f t="shared" si="11"/>
        <v>0</v>
      </c>
      <c r="G217">
        <f t="shared" si="11"/>
        <v>0</v>
      </c>
      <c r="H217">
        <f t="shared" si="11"/>
        <v>0</v>
      </c>
    </row>
    <row r="218" spans="1:9" x14ac:dyDescent="0.25">
      <c r="A218">
        <v>6</v>
      </c>
      <c r="B218" s="72">
        <v>20</v>
      </c>
      <c r="C218" s="72">
        <v>40</v>
      </c>
      <c r="D218" s="72">
        <v>40</v>
      </c>
      <c r="F218">
        <f t="shared" si="11"/>
        <v>0</v>
      </c>
      <c r="G218">
        <f t="shared" si="11"/>
        <v>0</v>
      </c>
      <c r="H218">
        <f t="shared" si="11"/>
        <v>0</v>
      </c>
    </row>
    <row r="219" spans="1:9" x14ac:dyDescent="0.25">
      <c r="B219" s="72"/>
      <c r="C219" s="72">
        <f>SUM(C213:C218)</f>
        <v>135</v>
      </c>
      <c r="D219" s="72"/>
      <c r="G219">
        <f>SUM(G213:G218)</f>
        <v>0</v>
      </c>
    </row>
    <row r="221" spans="1:9" x14ac:dyDescent="0.25">
      <c r="A221" s="72" t="s">
        <v>498</v>
      </c>
      <c r="B221" s="72"/>
      <c r="C221" s="72"/>
      <c r="D221" s="72"/>
      <c r="E221" s="72"/>
      <c r="F221" s="72"/>
    </row>
    <row r="222" spans="1:9" x14ac:dyDescent="0.25">
      <c r="A222" s="369" t="s">
        <v>491</v>
      </c>
      <c r="B222" s="72"/>
      <c r="C222" s="72"/>
      <c r="D222" s="72"/>
      <c r="E222" s="72"/>
      <c r="F222" s="72" t="str">
        <f>IF(OR(Basisdaten!I15=AF3,Basisdaten!I15=AF4,Basisdaten!I15=AF5),"GK","P")</f>
        <v>P</v>
      </c>
    </row>
    <row r="223" spans="1:9" x14ac:dyDescent="0.25">
      <c r="A223" s="72" t="s">
        <v>492</v>
      </c>
      <c r="B223" s="72" t="s">
        <v>493</v>
      </c>
      <c r="C223" s="72" t="s">
        <v>494</v>
      </c>
      <c r="D223" s="72"/>
      <c r="E223" s="72"/>
      <c r="F223" s="370" t="s">
        <v>501</v>
      </c>
      <c r="G223" s="370" t="s">
        <v>499</v>
      </c>
      <c r="H223" s="370" t="s">
        <v>500</v>
      </c>
      <c r="I223" s="418" t="s">
        <v>580</v>
      </c>
    </row>
    <row r="224" spans="1:9" x14ac:dyDescent="0.25">
      <c r="A224" s="72">
        <v>0</v>
      </c>
      <c r="B224" s="72">
        <v>9</v>
      </c>
      <c r="C224" s="72">
        <v>12</v>
      </c>
      <c r="D224" s="72">
        <v>5000</v>
      </c>
      <c r="E224" s="72"/>
      <c r="F224" s="371">
        <f>Basisdaten!I21</f>
        <v>0</v>
      </c>
      <c r="G224" s="14">
        <f>IF(F224&lt;D224,B224,IF(F224&lt;D225,B225,IF(F224&lt;D226,B226,IF(F224&lt;D227,B227,B228))))</f>
        <v>9</v>
      </c>
      <c r="H224" s="14">
        <f>IF(F224&lt;D224,C224,IF(F224&lt;D225,C225,IF(F224&lt;D226,C226,IF(F224&lt;D227,C227,C228))))</f>
        <v>12</v>
      </c>
      <c r="I224" s="195">
        <f>IF(F222="GK",IF(F224&lt;D225,E225,IF(F224&lt;D226,E226,IF(F224&lt;D227,E227,E228))),45)</f>
        <v>45</v>
      </c>
    </row>
    <row r="225" spans="1:7" x14ac:dyDescent="0.25">
      <c r="A225" s="72" t="s">
        <v>573</v>
      </c>
      <c r="B225" s="72">
        <v>11</v>
      </c>
      <c r="C225" s="72">
        <v>14</v>
      </c>
      <c r="D225" s="72">
        <v>10000</v>
      </c>
      <c r="E225" s="72">
        <v>20</v>
      </c>
      <c r="F225" s="72"/>
    </row>
    <row r="226" spans="1:7" x14ac:dyDescent="0.25">
      <c r="A226" s="72" t="s">
        <v>495</v>
      </c>
      <c r="B226" s="72">
        <v>15</v>
      </c>
      <c r="C226" s="72">
        <v>16</v>
      </c>
      <c r="D226" s="72">
        <v>30000</v>
      </c>
      <c r="E226" s="72">
        <v>25</v>
      </c>
      <c r="F226" s="72"/>
      <c r="G226" s="192"/>
    </row>
    <row r="227" spans="1:7" x14ac:dyDescent="0.25">
      <c r="A227" s="72" t="s">
        <v>496</v>
      </c>
      <c r="B227" s="72">
        <v>18</v>
      </c>
      <c r="C227" s="72">
        <v>20</v>
      </c>
      <c r="D227" s="72">
        <v>80000</v>
      </c>
      <c r="E227" s="72">
        <v>35</v>
      </c>
      <c r="F227" s="72"/>
    </row>
    <row r="228" spans="1:7" x14ac:dyDescent="0.25">
      <c r="A228" s="72" t="s">
        <v>497</v>
      </c>
      <c r="B228" s="72">
        <v>25</v>
      </c>
      <c r="C228" s="72">
        <v>25</v>
      </c>
      <c r="D228" s="72"/>
      <c r="E228" s="72">
        <v>45</v>
      </c>
      <c r="F228" s="72"/>
    </row>
    <row r="229" spans="1:7" x14ac:dyDescent="0.25">
      <c r="A229" s="72"/>
      <c r="B229" s="72"/>
      <c r="C229" s="72"/>
      <c r="D229" s="72"/>
      <c r="E229" s="72"/>
      <c r="F229" s="72"/>
    </row>
    <row r="230" spans="1:7" x14ac:dyDescent="0.25">
      <c r="A230" s="72"/>
      <c r="B230" s="72"/>
      <c r="C230" s="72"/>
      <c r="D230" s="72"/>
      <c r="E230" s="72"/>
      <c r="F230" s="72"/>
    </row>
    <row r="231" spans="1:7" x14ac:dyDescent="0.25">
      <c r="A231" s="4" t="s">
        <v>527</v>
      </c>
      <c r="B231" s="72"/>
      <c r="C231" s="72"/>
      <c r="D231" s="72"/>
      <c r="E231" s="72"/>
      <c r="F231" s="72"/>
    </row>
    <row r="232" spans="1:7" x14ac:dyDescent="0.25">
      <c r="A232" s="72" t="s">
        <v>528</v>
      </c>
      <c r="B232" s="72" t="str">
        <f>IF(AND(OR(Basisdaten!I15=menu!AF3,Basisdaten!I15=menu!AF4,Basisdaten!I15=menu!AF5),menu!F46="aktuell",menu!G46="Integriertes Konzept",menu!H46="Erstvorhaben"),"Ja","Nein")</f>
        <v>Nein</v>
      </c>
      <c r="C232" s="72"/>
      <c r="D232" s="72"/>
      <c r="E232" s="72"/>
      <c r="F232" s="72"/>
    </row>
    <row r="233" spans="1:7" x14ac:dyDescent="0.25">
      <c r="A233" s="72"/>
      <c r="B233" s="72"/>
      <c r="C233" s="72"/>
      <c r="D233" s="72"/>
      <c r="E233" s="72"/>
      <c r="F233" s="72"/>
    </row>
    <row r="235" spans="1:7" x14ac:dyDescent="0.25">
      <c r="A235" t="s">
        <v>538</v>
      </c>
      <c r="B235" t="s">
        <v>539</v>
      </c>
      <c r="C235" t="s">
        <v>540</v>
      </c>
    </row>
    <row r="236" spans="1:7" x14ac:dyDescent="0.25">
      <c r="A236" t="s">
        <v>52</v>
      </c>
      <c r="B236">
        <f>C20</f>
        <v>0</v>
      </c>
      <c r="C236">
        <f>C21</f>
        <v>0</v>
      </c>
    </row>
    <row r="237" spans="1:7" x14ac:dyDescent="0.25">
      <c r="A237" t="s">
        <v>53</v>
      </c>
      <c r="B237">
        <f>D20</f>
        <v>0</v>
      </c>
      <c r="C237">
        <f>D21</f>
        <v>0</v>
      </c>
    </row>
    <row r="238" spans="1:7" x14ac:dyDescent="0.25">
      <c r="A238" t="s">
        <v>54</v>
      </c>
      <c r="B238">
        <f>E20</f>
        <v>0</v>
      </c>
      <c r="C238">
        <f>E21</f>
        <v>0</v>
      </c>
    </row>
    <row r="239" spans="1:7" x14ac:dyDescent="0.25">
      <c r="A239" t="s">
        <v>184</v>
      </c>
      <c r="B239">
        <f>F20</f>
        <v>0</v>
      </c>
      <c r="C239">
        <f>F21</f>
        <v>0</v>
      </c>
    </row>
    <row r="240" spans="1:7" x14ac:dyDescent="0.25">
      <c r="A240" t="s">
        <v>185</v>
      </c>
      <c r="B240">
        <f>G20</f>
        <v>0</v>
      </c>
      <c r="C240">
        <f>G21</f>
        <v>0</v>
      </c>
    </row>
    <row r="241" spans="1:3" x14ac:dyDescent="0.25">
      <c r="A241" t="s">
        <v>207</v>
      </c>
    </row>
    <row r="242" spans="1:3" x14ac:dyDescent="0.25">
      <c r="A242" t="s">
        <v>52</v>
      </c>
      <c r="B242">
        <f>C26</f>
        <v>0</v>
      </c>
      <c r="C242">
        <f>C27</f>
        <v>0</v>
      </c>
    </row>
    <row r="243" spans="1:3" x14ac:dyDescent="0.25">
      <c r="A243" t="s">
        <v>53</v>
      </c>
      <c r="B243">
        <f>D26</f>
        <v>0</v>
      </c>
      <c r="C243">
        <f>D27</f>
        <v>0</v>
      </c>
    </row>
    <row r="244" spans="1:3" x14ac:dyDescent="0.25">
      <c r="A244" t="s">
        <v>54</v>
      </c>
      <c r="B244">
        <f>E26</f>
        <v>0</v>
      </c>
      <c r="C244">
        <f>E27</f>
        <v>0</v>
      </c>
    </row>
    <row r="245" spans="1:3" x14ac:dyDescent="0.25">
      <c r="A245" t="s">
        <v>184</v>
      </c>
      <c r="B245">
        <f>F26</f>
        <v>0</v>
      </c>
      <c r="C245">
        <f>F27</f>
        <v>0</v>
      </c>
    </row>
    <row r="246" spans="1:3" x14ac:dyDescent="0.25">
      <c r="A246" t="s">
        <v>185</v>
      </c>
      <c r="B246">
        <f>G26</f>
        <v>0</v>
      </c>
      <c r="C246">
        <f>G27</f>
        <v>0</v>
      </c>
    </row>
    <row r="247" spans="1:3" x14ac:dyDescent="0.25">
      <c r="A247" t="s">
        <v>187</v>
      </c>
    </row>
    <row r="248" spans="1:3" x14ac:dyDescent="0.25">
      <c r="A248" t="s">
        <v>52</v>
      </c>
      <c r="B248">
        <f>C31</f>
        <v>0</v>
      </c>
      <c r="C248">
        <f>C32</f>
        <v>0</v>
      </c>
    </row>
    <row r="249" spans="1:3" x14ac:dyDescent="0.25">
      <c r="A249" t="s">
        <v>53</v>
      </c>
      <c r="B249">
        <f>D31</f>
        <v>0</v>
      </c>
      <c r="C249">
        <f>D32</f>
        <v>0</v>
      </c>
    </row>
    <row r="250" spans="1:3" x14ac:dyDescent="0.25">
      <c r="A250" t="s">
        <v>54</v>
      </c>
      <c r="B250">
        <f>E31</f>
        <v>0</v>
      </c>
      <c r="C250">
        <f>E32</f>
        <v>0</v>
      </c>
    </row>
    <row r="251" spans="1:3" x14ac:dyDescent="0.25">
      <c r="A251" t="s">
        <v>184</v>
      </c>
      <c r="B251">
        <f>F31</f>
        <v>0</v>
      </c>
      <c r="C251">
        <f>F32</f>
        <v>0</v>
      </c>
    </row>
    <row r="252" spans="1:3" x14ac:dyDescent="0.25">
      <c r="A252" t="s">
        <v>185</v>
      </c>
      <c r="B252">
        <f>G31</f>
        <v>0</v>
      </c>
      <c r="C252">
        <f>G32</f>
        <v>0</v>
      </c>
    </row>
    <row r="257" spans="1:2" x14ac:dyDescent="0.25">
      <c r="A257" t="s">
        <v>599</v>
      </c>
    </row>
    <row r="258" spans="1:2" x14ac:dyDescent="0.25">
      <c r="A258" t="str">
        <f>Anmerkungen!E5</f>
        <v>bitte auswählen</v>
      </c>
      <c r="B258">
        <f>LEN(Anmerkungen!C6)</f>
        <v>0</v>
      </c>
    </row>
    <row r="259" spans="1:2" x14ac:dyDescent="0.25">
      <c r="A259" t="str">
        <f>Anmerkungen!E15</f>
        <v>bitte auswählen</v>
      </c>
      <c r="B259">
        <f>LEN(Anmerkungen!C16)</f>
        <v>0</v>
      </c>
    </row>
    <row r="260" spans="1:2" x14ac:dyDescent="0.25">
      <c r="A260" t="str">
        <f>Anmerkungen!E25</f>
        <v>bitte auswählen</v>
      </c>
      <c r="B260">
        <f>LEN(Anmerkungen!C26)</f>
        <v>0</v>
      </c>
    </row>
    <row r="261" spans="1:2" x14ac:dyDescent="0.25">
      <c r="A261" t="str">
        <f>Anmerkungen!E25</f>
        <v>bitte auswählen</v>
      </c>
      <c r="B261">
        <f>LEN(Anmerkungen!C36)</f>
        <v>0</v>
      </c>
    </row>
    <row r="262" spans="1:2" x14ac:dyDescent="0.25">
      <c r="A262" t="str">
        <f>Anmerkungen!E35</f>
        <v>bitte auswählen</v>
      </c>
      <c r="B262">
        <f>LEN(Anmerkungen!C46)</f>
        <v>0</v>
      </c>
    </row>
    <row r="268" spans="1:2" x14ac:dyDescent="0.25">
      <c r="A268" t="s">
        <v>178</v>
      </c>
      <c r="B268" t="s">
        <v>721</v>
      </c>
    </row>
    <row r="269" spans="1:2" x14ac:dyDescent="0.25">
      <c r="A269" t="s">
        <v>727</v>
      </c>
      <c r="B269" t="s">
        <v>722</v>
      </c>
    </row>
    <row r="270" spans="1:2" x14ac:dyDescent="0.25">
      <c r="A270" t="s">
        <v>728</v>
      </c>
      <c r="B270" t="s">
        <v>723</v>
      </c>
    </row>
    <row r="271" spans="1:2" x14ac:dyDescent="0.25">
      <c r="A271" t="s">
        <v>729</v>
      </c>
      <c r="B271" t="s">
        <v>724</v>
      </c>
    </row>
    <row r="272" spans="1:2" x14ac:dyDescent="0.25">
      <c r="A272" t="s">
        <v>730</v>
      </c>
      <c r="B272" t="s">
        <v>725</v>
      </c>
    </row>
    <row r="273" spans="1:2" x14ac:dyDescent="0.25">
      <c r="A273" t="s">
        <v>731</v>
      </c>
      <c r="B273" t="s">
        <v>726</v>
      </c>
    </row>
    <row r="278" spans="1:2" x14ac:dyDescent="0.25">
      <c r="A278" t="s">
        <v>782</v>
      </c>
      <c r="B278">
        <f>Vorhabenbeschreibung!P18</f>
        <v>0</v>
      </c>
    </row>
    <row r="279" spans="1:2" x14ac:dyDescent="0.25">
      <c r="A279">
        <v>1</v>
      </c>
      <c r="B279">
        <f>IF($B$278&gt;=A279,1,0)</f>
        <v>0</v>
      </c>
    </row>
    <row r="280" spans="1:2" x14ac:dyDescent="0.25">
      <c r="A280">
        <v>2</v>
      </c>
      <c r="B280">
        <f t="shared" ref="B280:B318" si="12">IF($B$278&gt;=A280,1,0)</f>
        <v>0</v>
      </c>
    </row>
    <row r="281" spans="1:2" x14ac:dyDescent="0.25">
      <c r="A281">
        <v>3</v>
      </c>
      <c r="B281">
        <f t="shared" si="12"/>
        <v>0</v>
      </c>
    </row>
    <row r="282" spans="1:2" x14ac:dyDescent="0.25">
      <c r="A282">
        <v>4</v>
      </c>
      <c r="B282">
        <f t="shared" si="12"/>
        <v>0</v>
      </c>
    </row>
    <row r="283" spans="1:2" x14ac:dyDescent="0.25">
      <c r="A283">
        <v>5</v>
      </c>
      <c r="B283">
        <f t="shared" si="12"/>
        <v>0</v>
      </c>
    </row>
    <row r="284" spans="1:2" x14ac:dyDescent="0.25">
      <c r="A284">
        <v>6</v>
      </c>
      <c r="B284">
        <f t="shared" si="12"/>
        <v>0</v>
      </c>
    </row>
    <row r="285" spans="1:2" x14ac:dyDescent="0.25">
      <c r="A285">
        <v>7</v>
      </c>
      <c r="B285">
        <f t="shared" si="12"/>
        <v>0</v>
      </c>
    </row>
    <row r="286" spans="1:2" x14ac:dyDescent="0.25">
      <c r="A286">
        <v>8</v>
      </c>
      <c r="B286">
        <f t="shared" si="12"/>
        <v>0</v>
      </c>
    </row>
    <row r="287" spans="1:2" x14ac:dyDescent="0.25">
      <c r="A287">
        <v>9</v>
      </c>
      <c r="B287">
        <f t="shared" si="12"/>
        <v>0</v>
      </c>
    </row>
    <row r="288" spans="1:2" x14ac:dyDescent="0.25">
      <c r="A288">
        <v>10</v>
      </c>
      <c r="B288">
        <f t="shared" si="12"/>
        <v>0</v>
      </c>
    </row>
    <row r="289" spans="1:2" x14ac:dyDescent="0.25">
      <c r="A289">
        <v>11</v>
      </c>
      <c r="B289">
        <f t="shared" si="12"/>
        <v>0</v>
      </c>
    </row>
    <row r="290" spans="1:2" x14ac:dyDescent="0.25">
      <c r="A290">
        <v>12</v>
      </c>
      <c r="B290">
        <f t="shared" si="12"/>
        <v>0</v>
      </c>
    </row>
    <row r="291" spans="1:2" x14ac:dyDescent="0.25">
      <c r="A291">
        <v>13</v>
      </c>
      <c r="B291">
        <f t="shared" si="12"/>
        <v>0</v>
      </c>
    </row>
    <row r="292" spans="1:2" x14ac:dyDescent="0.25">
      <c r="A292">
        <v>14</v>
      </c>
      <c r="B292">
        <f t="shared" si="12"/>
        <v>0</v>
      </c>
    </row>
    <row r="293" spans="1:2" x14ac:dyDescent="0.25">
      <c r="A293">
        <v>15</v>
      </c>
      <c r="B293">
        <f t="shared" si="12"/>
        <v>0</v>
      </c>
    </row>
    <row r="294" spans="1:2" x14ac:dyDescent="0.25">
      <c r="A294">
        <v>16</v>
      </c>
      <c r="B294">
        <f t="shared" si="12"/>
        <v>0</v>
      </c>
    </row>
    <row r="295" spans="1:2" x14ac:dyDescent="0.25">
      <c r="A295">
        <v>17</v>
      </c>
      <c r="B295">
        <f t="shared" si="12"/>
        <v>0</v>
      </c>
    </row>
    <row r="296" spans="1:2" x14ac:dyDescent="0.25">
      <c r="A296">
        <v>18</v>
      </c>
      <c r="B296">
        <f t="shared" si="12"/>
        <v>0</v>
      </c>
    </row>
    <row r="297" spans="1:2" x14ac:dyDescent="0.25">
      <c r="A297">
        <v>19</v>
      </c>
      <c r="B297">
        <f t="shared" si="12"/>
        <v>0</v>
      </c>
    </row>
    <row r="298" spans="1:2" x14ac:dyDescent="0.25">
      <c r="A298">
        <v>20</v>
      </c>
      <c r="B298">
        <f t="shared" si="12"/>
        <v>0</v>
      </c>
    </row>
    <row r="299" spans="1:2" x14ac:dyDescent="0.25">
      <c r="A299">
        <v>21</v>
      </c>
      <c r="B299">
        <f t="shared" si="12"/>
        <v>0</v>
      </c>
    </row>
    <row r="300" spans="1:2" x14ac:dyDescent="0.25">
      <c r="A300">
        <v>22</v>
      </c>
      <c r="B300">
        <f t="shared" si="12"/>
        <v>0</v>
      </c>
    </row>
    <row r="301" spans="1:2" x14ac:dyDescent="0.25">
      <c r="A301">
        <v>23</v>
      </c>
      <c r="B301">
        <f t="shared" si="12"/>
        <v>0</v>
      </c>
    </row>
    <row r="302" spans="1:2" x14ac:dyDescent="0.25">
      <c r="A302">
        <v>24</v>
      </c>
      <c r="B302">
        <f t="shared" si="12"/>
        <v>0</v>
      </c>
    </row>
    <row r="303" spans="1:2" x14ac:dyDescent="0.25">
      <c r="A303">
        <v>25</v>
      </c>
      <c r="B303">
        <f t="shared" si="12"/>
        <v>0</v>
      </c>
    </row>
    <row r="304" spans="1:2" x14ac:dyDescent="0.25">
      <c r="A304">
        <v>26</v>
      </c>
      <c r="B304">
        <f t="shared" si="12"/>
        <v>0</v>
      </c>
    </row>
    <row r="305" spans="1:2" x14ac:dyDescent="0.25">
      <c r="A305">
        <v>27</v>
      </c>
      <c r="B305">
        <f t="shared" si="12"/>
        <v>0</v>
      </c>
    </row>
    <row r="306" spans="1:2" x14ac:dyDescent="0.25">
      <c r="A306">
        <v>28</v>
      </c>
      <c r="B306">
        <f t="shared" si="12"/>
        <v>0</v>
      </c>
    </row>
    <row r="307" spans="1:2" x14ac:dyDescent="0.25">
      <c r="A307">
        <v>29</v>
      </c>
      <c r="B307">
        <f t="shared" si="12"/>
        <v>0</v>
      </c>
    </row>
    <row r="308" spans="1:2" x14ac:dyDescent="0.25">
      <c r="A308">
        <v>30</v>
      </c>
      <c r="B308">
        <f t="shared" si="12"/>
        <v>0</v>
      </c>
    </row>
    <row r="309" spans="1:2" x14ac:dyDescent="0.25">
      <c r="A309">
        <v>31</v>
      </c>
      <c r="B309">
        <f t="shared" si="12"/>
        <v>0</v>
      </c>
    </row>
    <row r="310" spans="1:2" x14ac:dyDescent="0.25">
      <c r="A310">
        <v>32</v>
      </c>
      <c r="B310">
        <f t="shared" si="12"/>
        <v>0</v>
      </c>
    </row>
    <row r="311" spans="1:2" x14ac:dyDescent="0.25">
      <c r="A311">
        <v>33</v>
      </c>
      <c r="B311">
        <f t="shared" si="12"/>
        <v>0</v>
      </c>
    </row>
    <row r="312" spans="1:2" x14ac:dyDescent="0.25">
      <c r="A312">
        <v>34</v>
      </c>
      <c r="B312">
        <f t="shared" si="12"/>
        <v>0</v>
      </c>
    </row>
    <row r="313" spans="1:2" x14ac:dyDescent="0.25">
      <c r="A313">
        <v>35</v>
      </c>
      <c r="B313">
        <f t="shared" si="12"/>
        <v>0</v>
      </c>
    </row>
    <row r="314" spans="1:2" x14ac:dyDescent="0.25">
      <c r="A314">
        <v>36</v>
      </c>
      <c r="B314">
        <f t="shared" si="12"/>
        <v>0</v>
      </c>
    </row>
    <row r="315" spans="1:2" x14ac:dyDescent="0.25">
      <c r="A315">
        <v>37</v>
      </c>
      <c r="B315">
        <f t="shared" si="12"/>
        <v>0</v>
      </c>
    </row>
    <row r="316" spans="1:2" x14ac:dyDescent="0.25">
      <c r="A316">
        <v>38</v>
      </c>
      <c r="B316">
        <f t="shared" si="12"/>
        <v>0</v>
      </c>
    </row>
    <row r="317" spans="1:2" x14ac:dyDescent="0.25">
      <c r="A317">
        <v>39</v>
      </c>
      <c r="B317">
        <f t="shared" si="12"/>
        <v>0</v>
      </c>
    </row>
    <row r="318" spans="1:2" x14ac:dyDescent="0.25">
      <c r="A318">
        <v>40</v>
      </c>
      <c r="B318">
        <f t="shared" si="12"/>
        <v>0</v>
      </c>
    </row>
  </sheetData>
  <sortState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A198:D198"/>
    <mergeCell ref="F198:H198"/>
    <mergeCell ref="A147:B147"/>
    <mergeCell ref="A148:B148"/>
    <mergeCell ref="A128:F128"/>
    <mergeCell ref="C123:I123"/>
    <mergeCell ref="R1:AC1"/>
    <mergeCell ref="A39:J39"/>
    <mergeCell ref="T3:U3"/>
    <mergeCell ref="N16:O16"/>
    <mergeCell ref="B93:C93"/>
    <mergeCell ref="F48:J48"/>
    <mergeCell ref="H43:I43"/>
  </mergeCells>
  <conditionalFormatting sqref="V8">
    <cfRule type="expression" dxfId="14" priority="13">
      <formula>V8=0</formula>
    </cfRule>
  </conditionalFormatting>
  <conditionalFormatting sqref="V7">
    <cfRule type="expression" dxfId="13" priority="9">
      <formula>V7=0</formula>
    </cfRule>
  </conditionalFormatting>
  <conditionalFormatting sqref="V6">
    <cfRule type="expression" dxfId="12" priority="8">
      <formula>V6=0</formula>
    </cfRule>
  </conditionalFormatting>
  <conditionalFormatting sqref="V5">
    <cfRule type="expression" dxfId="11" priority="7">
      <formula>V5=0</formula>
    </cfRule>
  </conditionalFormatting>
  <conditionalFormatting sqref="V4">
    <cfRule type="expression" dxfId="10" priority="6">
      <formula>V4=0</formula>
    </cfRule>
  </conditionalFormatting>
  <conditionalFormatting sqref="V9">
    <cfRule type="expression" dxfId="9" priority="5">
      <formula>V9=0</formula>
    </cfRule>
  </conditionalFormatting>
  <conditionalFormatting sqref="V10">
    <cfRule type="expression" dxfId="8" priority="4">
      <formula>V10=0</formula>
    </cfRule>
  </conditionalFormatting>
  <conditionalFormatting sqref="V11">
    <cfRule type="expression" dxfId="7" priority="3">
      <formula>V11=0</formula>
    </cfRule>
  </conditionalFormatting>
  <conditionalFormatting sqref="V12">
    <cfRule type="expression" dxfId="6"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dataValidation allowBlank="1" showInputMessage="1" showErrorMessage="1" promptTitle="Was es tut:" prompt="Wenn die monatlichen Ausgaben für die jeweilige Personalgruppe die Obergrenze überschreiten wird eine 1 ausgegeben, ansonsten eine 2." sqref="B21 B27 B33"/>
  </dataValidations>
  <pageMargins left="0.7" right="0.7" top="0.78740157499999996" bottom="0.78740157499999996"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2" id="{E1967BA1-6435-4674-A3A1-439EA91F0CDD}">
            <xm:f>prof_Prozessunterstützung!$F$14&gt;5*$I$47</xm:f>
            <x14:dxf/>
          </x14:cfRule>
          <xm:sqref>F14</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C100"/>
  <sheetViews>
    <sheetView showGridLines="0" showRowColHeaders="0" workbookViewId="0"/>
  </sheetViews>
  <sheetFormatPr baseColWidth="10" defaultColWidth="11.42578125" defaultRowHeight="12" x14ac:dyDescent="0.2"/>
  <cols>
    <col min="1" max="2" width="2.28515625" style="72" customWidth="1"/>
    <col min="3" max="3" width="4.28515625" style="72" customWidth="1"/>
    <col min="4" max="4" width="8.5703125" style="72" customWidth="1"/>
    <col min="5" max="5" width="24.28515625" style="72" customWidth="1"/>
    <col min="6" max="8" width="12.42578125" style="72" customWidth="1"/>
    <col min="9" max="9" width="7.7109375" style="72" customWidth="1"/>
    <col min="10" max="10" width="8.42578125" style="72" customWidth="1"/>
    <col min="11" max="11" width="2.28515625" style="72" customWidth="1"/>
    <col min="12" max="12" width="1.85546875" style="72" customWidth="1"/>
    <col min="13" max="13" width="38.42578125" style="72" customWidth="1"/>
    <col min="14" max="14" width="2.28515625" style="72" customWidth="1"/>
    <col min="15" max="16384" width="11.42578125" style="72"/>
  </cols>
  <sheetData>
    <row r="1" spans="1:29" x14ac:dyDescent="0.2">
      <c r="A1" s="466" t="s">
        <v>203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row>
    <row r="2" spans="1:29" x14ac:dyDescent="0.2">
      <c r="A2" s="466"/>
      <c r="B2" s="220"/>
      <c r="C2" s="220"/>
      <c r="D2" s="220"/>
      <c r="E2" s="220"/>
      <c r="F2" s="220"/>
      <c r="G2" s="220"/>
      <c r="H2" s="220"/>
      <c r="I2" s="220"/>
      <c r="J2" s="220"/>
      <c r="K2" s="220"/>
      <c r="L2" s="466"/>
      <c r="M2" s="466"/>
      <c r="N2" s="466"/>
      <c r="O2" s="466"/>
      <c r="P2" s="466"/>
      <c r="Q2" s="466"/>
      <c r="R2" s="466"/>
      <c r="S2" s="466"/>
      <c r="T2" s="466"/>
      <c r="U2" s="466"/>
      <c r="V2" s="466"/>
      <c r="W2" s="466"/>
      <c r="X2" s="466"/>
      <c r="Y2" s="466"/>
      <c r="Z2" s="466"/>
      <c r="AA2" s="466"/>
      <c r="AB2" s="466"/>
      <c r="AC2" s="466"/>
    </row>
    <row r="3" spans="1:29" ht="17.25" customHeight="1" x14ac:dyDescent="0.2">
      <c r="A3" s="466"/>
      <c r="B3" s="220"/>
      <c r="C3" s="1292" t="s">
        <v>166</v>
      </c>
      <c r="D3" s="1292"/>
      <c r="E3" s="1292"/>
      <c r="F3" s="95"/>
      <c r="G3" s="95"/>
      <c r="H3" s="95"/>
      <c r="I3" s="95"/>
      <c r="J3" s="95"/>
      <c r="K3" s="248"/>
      <c r="L3" s="490"/>
      <c r="M3" s="490"/>
      <c r="N3" s="490"/>
      <c r="O3" s="490"/>
      <c r="P3" s="466"/>
      <c r="Q3" s="466"/>
      <c r="R3" s="466"/>
      <c r="S3" s="466"/>
      <c r="T3" s="466"/>
      <c r="U3" s="466"/>
      <c r="V3" s="466"/>
      <c r="W3" s="466"/>
      <c r="X3" s="466"/>
      <c r="Y3" s="466"/>
      <c r="Z3" s="466"/>
      <c r="AA3" s="466"/>
      <c r="AB3" s="466"/>
      <c r="AC3" s="466"/>
    </row>
    <row r="4" spans="1:29" ht="18.75" customHeight="1" x14ac:dyDescent="0.2">
      <c r="A4" s="466"/>
      <c r="B4" s="220"/>
      <c r="C4" s="1292"/>
      <c r="D4" s="1292"/>
      <c r="E4" s="1292"/>
      <c r="F4" s="95"/>
      <c r="G4" s="95"/>
      <c r="H4" s="95"/>
      <c r="I4" s="95"/>
      <c r="J4" s="95"/>
      <c r="K4" s="205"/>
      <c r="L4" s="491"/>
      <c r="M4" s="491"/>
      <c r="N4" s="491"/>
      <c r="O4" s="491"/>
      <c r="P4" s="466"/>
      <c r="Q4" s="466"/>
      <c r="R4" s="466"/>
      <c r="S4" s="466"/>
      <c r="T4" s="466"/>
      <c r="U4" s="466"/>
      <c r="V4" s="466"/>
      <c r="W4" s="466"/>
      <c r="X4" s="466"/>
      <c r="Y4" s="466"/>
      <c r="Z4" s="466"/>
      <c r="AA4" s="466"/>
      <c r="AB4" s="466"/>
      <c r="AC4" s="466"/>
    </row>
    <row r="5" spans="1:29" ht="15" customHeight="1" x14ac:dyDescent="0.2">
      <c r="A5" s="466"/>
      <c r="B5" s="220"/>
      <c r="C5" s="1293" t="s">
        <v>168</v>
      </c>
      <c r="D5" s="1293"/>
      <c r="E5" s="1294" t="s">
        <v>63</v>
      </c>
      <c r="F5" s="1294"/>
      <c r="G5" s="1294"/>
      <c r="H5" s="1294"/>
      <c r="I5" s="1294"/>
      <c r="J5" s="1294"/>
      <c r="K5" s="221"/>
      <c r="L5" s="492"/>
      <c r="M5" s="1291" t="str">
        <f>IF(Ausgabenübersicht!H8&lt;&gt;"",Texte!A45,"")</f>
        <v/>
      </c>
      <c r="N5" s="466"/>
      <c r="O5" s="466"/>
      <c r="P5" s="466"/>
      <c r="Q5" s="466"/>
      <c r="R5" s="466"/>
      <c r="S5" s="466"/>
      <c r="T5" s="466"/>
      <c r="U5" s="466"/>
      <c r="V5" s="466"/>
      <c r="W5" s="466"/>
      <c r="X5" s="466"/>
      <c r="Y5" s="466"/>
      <c r="Z5" s="466"/>
      <c r="AA5" s="466"/>
      <c r="AB5" s="466"/>
      <c r="AC5" s="466"/>
    </row>
    <row r="6" spans="1:29" ht="23.25" customHeight="1" x14ac:dyDescent="0.2">
      <c r="A6" s="466"/>
      <c r="B6" s="220"/>
      <c r="C6" s="1297"/>
      <c r="D6" s="1297"/>
      <c r="E6" s="1297"/>
      <c r="F6" s="1297"/>
      <c r="G6" s="1297"/>
      <c r="H6" s="1297"/>
      <c r="I6" s="1297"/>
      <c r="J6" s="1297"/>
      <c r="K6" s="220"/>
      <c r="L6" s="466"/>
      <c r="M6" s="1291"/>
      <c r="N6" s="466"/>
      <c r="O6" s="466"/>
      <c r="P6" s="466"/>
      <c r="Q6" s="466"/>
      <c r="R6" s="466"/>
      <c r="S6" s="466"/>
      <c r="T6" s="466"/>
      <c r="U6" s="466"/>
      <c r="V6" s="466"/>
      <c r="W6" s="466"/>
      <c r="X6" s="466"/>
      <c r="Y6" s="466"/>
      <c r="Z6" s="466"/>
      <c r="AA6" s="466"/>
      <c r="AB6" s="466"/>
      <c r="AC6" s="466"/>
    </row>
    <row r="7" spans="1:29" ht="23.25" customHeight="1" x14ac:dyDescent="0.2">
      <c r="A7" s="466"/>
      <c r="B7" s="220"/>
      <c r="C7" s="1297"/>
      <c r="D7" s="1297"/>
      <c r="E7" s="1297"/>
      <c r="F7" s="1297"/>
      <c r="G7" s="1297"/>
      <c r="H7" s="1297"/>
      <c r="I7" s="1297"/>
      <c r="J7" s="1297"/>
      <c r="K7" s="222"/>
      <c r="L7" s="466"/>
      <c r="M7" s="1291"/>
      <c r="N7" s="466"/>
      <c r="O7" s="466"/>
      <c r="P7" s="466"/>
      <c r="Q7" s="466"/>
      <c r="R7" s="466"/>
      <c r="S7" s="466"/>
      <c r="T7" s="466"/>
      <c r="U7" s="466"/>
      <c r="V7" s="466"/>
      <c r="W7" s="466"/>
      <c r="X7" s="466"/>
      <c r="Y7" s="466"/>
      <c r="Z7" s="466"/>
      <c r="AA7" s="466"/>
      <c r="AB7" s="466"/>
      <c r="AC7" s="466"/>
    </row>
    <row r="8" spans="1:29" ht="23.25" customHeight="1" x14ac:dyDescent="0.2">
      <c r="A8" s="466"/>
      <c r="B8" s="220"/>
      <c r="C8" s="1297"/>
      <c r="D8" s="1297"/>
      <c r="E8" s="1297"/>
      <c r="F8" s="1297"/>
      <c r="G8" s="1297"/>
      <c r="H8" s="1297"/>
      <c r="I8" s="1297"/>
      <c r="J8" s="1297"/>
      <c r="K8" s="222"/>
      <c r="L8" s="466"/>
      <c r="M8" s="1291"/>
      <c r="N8" s="466"/>
      <c r="O8" s="466"/>
      <c r="P8" s="466"/>
      <c r="Q8" s="466"/>
      <c r="R8" s="466"/>
      <c r="S8" s="466"/>
      <c r="T8" s="466"/>
      <c r="U8" s="466"/>
      <c r="V8" s="466"/>
      <c r="W8" s="466"/>
      <c r="X8" s="466"/>
      <c r="Y8" s="466"/>
      <c r="Z8" s="466"/>
      <c r="AA8" s="466"/>
      <c r="AB8" s="466"/>
      <c r="AC8" s="466"/>
    </row>
    <row r="9" spans="1:29" s="81" customFormat="1" ht="22.9" customHeight="1" x14ac:dyDescent="0.2">
      <c r="A9" s="465"/>
      <c r="B9" s="222"/>
      <c r="C9" s="1297"/>
      <c r="D9" s="1297"/>
      <c r="E9" s="1297"/>
      <c r="F9" s="1297"/>
      <c r="G9" s="1297"/>
      <c r="H9" s="1297"/>
      <c r="I9" s="1297"/>
      <c r="J9" s="1297"/>
      <c r="K9" s="222"/>
      <c r="L9" s="465"/>
      <c r="M9" s="1291"/>
      <c r="N9" s="465"/>
      <c r="O9" s="465"/>
      <c r="P9" s="465"/>
      <c r="Q9" s="465"/>
      <c r="R9" s="465"/>
      <c r="S9" s="465"/>
      <c r="T9" s="465"/>
      <c r="U9" s="465"/>
      <c r="V9" s="465"/>
      <c r="W9" s="465"/>
      <c r="X9" s="465"/>
      <c r="Y9" s="465"/>
      <c r="Z9" s="465"/>
      <c r="AA9" s="465"/>
      <c r="AB9" s="465"/>
      <c r="AC9" s="465"/>
    </row>
    <row r="10" spans="1:29" ht="22.9" customHeight="1" x14ac:dyDescent="0.2">
      <c r="A10" s="466"/>
      <c r="B10" s="220"/>
      <c r="C10" s="1297"/>
      <c r="D10" s="1297"/>
      <c r="E10" s="1297"/>
      <c r="F10" s="1297"/>
      <c r="G10" s="1297"/>
      <c r="H10" s="1297"/>
      <c r="I10" s="1297"/>
      <c r="J10" s="1297"/>
      <c r="K10" s="224"/>
      <c r="L10" s="477"/>
      <c r="M10" s="466"/>
      <c r="N10" s="466"/>
      <c r="O10" s="466"/>
      <c r="P10" s="466"/>
      <c r="Q10" s="466"/>
      <c r="R10" s="466"/>
      <c r="S10" s="466"/>
      <c r="T10" s="466"/>
      <c r="U10" s="466"/>
      <c r="V10" s="466"/>
      <c r="W10" s="466"/>
      <c r="X10" s="466"/>
      <c r="Y10" s="466"/>
      <c r="Z10" s="466"/>
      <c r="AA10" s="466"/>
      <c r="AB10" s="466"/>
      <c r="AC10" s="466"/>
    </row>
    <row r="11" spans="1:29" ht="23.25" customHeight="1" x14ac:dyDescent="0.2">
      <c r="A11" s="466"/>
      <c r="B11" s="222"/>
      <c r="C11" s="1297"/>
      <c r="D11" s="1297"/>
      <c r="E11" s="1297"/>
      <c r="F11" s="1297"/>
      <c r="G11" s="1297"/>
      <c r="H11" s="1297"/>
      <c r="I11" s="1297"/>
      <c r="J11" s="1297"/>
      <c r="K11" s="225"/>
      <c r="L11" s="493"/>
      <c r="M11" s="465"/>
      <c r="N11" s="465"/>
      <c r="O11" s="466"/>
      <c r="P11" s="466"/>
      <c r="Q11" s="466"/>
      <c r="R11" s="466"/>
      <c r="S11" s="466"/>
      <c r="T11" s="466"/>
      <c r="U11" s="466"/>
      <c r="V11" s="466"/>
      <c r="W11" s="466"/>
      <c r="X11" s="466"/>
      <c r="Y11" s="466"/>
      <c r="Z11" s="466"/>
      <c r="AA11" s="466"/>
      <c r="AB11" s="466"/>
      <c r="AC11" s="466"/>
    </row>
    <row r="12" spans="1:29" ht="12" customHeight="1" x14ac:dyDescent="0.2">
      <c r="A12" s="466"/>
      <c r="B12" s="222"/>
      <c r="C12" s="1297"/>
      <c r="D12" s="1297"/>
      <c r="E12" s="1297"/>
      <c r="F12" s="1297"/>
      <c r="G12" s="1297"/>
      <c r="H12" s="1297"/>
      <c r="I12" s="1297"/>
      <c r="J12" s="1297"/>
      <c r="K12" s="226"/>
      <c r="L12" s="494"/>
      <c r="M12" s="495"/>
      <c r="N12" s="465"/>
      <c r="O12" s="466"/>
      <c r="P12" s="466"/>
      <c r="Q12" s="466"/>
      <c r="R12" s="466"/>
      <c r="S12" s="466"/>
      <c r="T12" s="466"/>
      <c r="U12" s="466"/>
      <c r="V12" s="466"/>
      <c r="W12" s="466"/>
      <c r="X12" s="466"/>
      <c r="Y12" s="466"/>
      <c r="Z12" s="466"/>
      <c r="AA12" s="466"/>
      <c r="AB12" s="466"/>
      <c r="AC12" s="466"/>
    </row>
    <row r="13" spans="1:29" ht="12" customHeight="1" x14ac:dyDescent="0.2">
      <c r="A13" s="466"/>
      <c r="B13" s="222"/>
      <c r="C13" s="1297"/>
      <c r="D13" s="1297"/>
      <c r="E13" s="1297"/>
      <c r="F13" s="1297"/>
      <c r="G13" s="1297"/>
      <c r="H13" s="1297"/>
      <c r="I13" s="1297"/>
      <c r="J13" s="1297"/>
      <c r="K13" s="226"/>
      <c r="L13" s="494"/>
      <c r="M13" s="495"/>
      <c r="N13" s="465"/>
      <c r="O13" s="466"/>
      <c r="P13" s="466"/>
      <c r="Q13" s="466"/>
      <c r="R13" s="466"/>
      <c r="S13" s="466"/>
      <c r="T13" s="466"/>
      <c r="U13" s="466"/>
      <c r="V13" s="466"/>
      <c r="W13" s="466"/>
      <c r="X13" s="466"/>
      <c r="Y13" s="466"/>
      <c r="Z13" s="466"/>
      <c r="AA13" s="466"/>
      <c r="AB13" s="466"/>
      <c r="AC13" s="466"/>
    </row>
    <row r="14" spans="1:29" ht="3.75" customHeight="1" x14ac:dyDescent="0.2">
      <c r="A14" s="466"/>
      <c r="B14" s="222"/>
      <c r="C14" s="223"/>
      <c r="D14" s="223"/>
      <c r="E14" s="223"/>
      <c r="F14" s="223"/>
      <c r="G14" s="223"/>
      <c r="H14" s="223"/>
      <c r="I14" s="223"/>
      <c r="J14" s="223"/>
      <c r="K14" s="226"/>
      <c r="L14" s="494"/>
      <c r="M14" s="495"/>
      <c r="N14" s="465"/>
      <c r="O14" s="466"/>
      <c r="P14" s="466"/>
      <c r="Q14" s="466"/>
      <c r="R14" s="466"/>
      <c r="S14" s="466"/>
      <c r="T14" s="466"/>
      <c r="U14" s="466"/>
      <c r="V14" s="466"/>
      <c r="W14" s="466"/>
      <c r="X14" s="466"/>
      <c r="Y14" s="466"/>
      <c r="Z14" s="466"/>
      <c r="AA14" s="466"/>
      <c r="AB14" s="466"/>
      <c r="AC14" s="466"/>
    </row>
    <row r="15" spans="1:29" ht="15" customHeight="1" x14ac:dyDescent="0.2">
      <c r="A15" s="466"/>
      <c r="B15" s="222"/>
      <c r="C15" s="1293" t="s">
        <v>168</v>
      </c>
      <c r="D15" s="1293"/>
      <c r="E15" s="1294" t="s">
        <v>63</v>
      </c>
      <c r="F15" s="1294"/>
      <c r="G15" s="1294"/>
      <c r="H15" s="1294"/>
      <c r="I15" s="1294"/>
      <c r="J15" s="1294"/>
      <c r="K15" s="226"/>
      <c r="L15" s="494"/>
      <c r="M15" s="495"/>
      <c r="N15" s="465"/>
      <c r="O15" s="466"/>
      <c r="P15" s="466"/>
      <c r="Q15" s="466"/>
      <c r="R15" s="466"/>
      <c r="S15" s="466"/>
      <c r="T15" s="466"/>
      <c r="U15" s="466"/>
      <c r="V15" s="466"/>
      <c r="W15" s="466"/>
      <c r="X15" s="466"/>
      <c r="Y15" s="466"/>
      <c r="Z15" s="466"/>
      <c r="AA15" s="466"/>
      <c r="AB15" s="466"/>
      <c r="AC15" s="466"/>
    </row>
    <row r="16" spans="1:29" ht="23.25" customHeight="1" x14ac:dyDescent="0.2">
      <c r="A16" s="466"/>
      <c r="B16" s="222"/>
      <c r="C16" s="1297"/>
      <c r="D16" s="1297"/>
      <c r="E16" s="1297"/>
      <c r="F16" s="1297"/>
      <c r="G16" s="1297"/>
      <c r="H16" s="1297"/>
      <c r="I16" s="1297"/>
      <c r="J16" s="1297"/>
      <c r="K16" s="226"/>
      <c r="L16" s="494"/>
      <c r="M16" s="495"/>
      <c r="N16" s="465"/>
      <c r="O16" s="466"/>
      <c r="P16" s="466"/>
      <c r="Q16" s="466"/>
      <c r="R16" s="466"/>
      <c r="S16" s="466"/>
      <c r="T16" s="466"/>
      <c r="U16" s="466"/>
      <c r="V16" s="466"/>
      <c r="W16" s="466"/>
      <c r="X16" s="466"/>
      <c r="Y16" s="466"/>
      <c r="Z16" s="466"/>
      <c r="AA16" s="466"/>
      <c r="AB16" s="466"/>
      <c r="AC16" s="466"/>
    </row>
    <row r="17" spans="1:29" ht="23.25" customHeight="1" x14ac:dyDescent="0.2">
      <c r="A17" s="466"/>
      <c r="B17" s="222"/>
      <c r="C17" s="1297"/>
      <c r="D17" s="1297"/>
      <c r="E17" s="1297"/>
      <c r="F17" s="1297"/>
      <c r="G17" s="1297"/>
      <c r="H17" s="1297"/>
      <c r="I17" s="1297"/>
      <c r="J17" s="1297"/>
      <c r="K17" s="227"/>
      <c r="L17" s="496"/>
      <c r="M17" s="497"/>
      <c r="N17" s="465"/>
      <c r="O17" s="466"/>
      <c r="P17" s="466"/>
      <c r="Q17" s="466"/>
      <c r="R17" s="466"/>
      <c r="S17" s="466"/>
      <c r="T17" s="466"/>
      <c r="U17" s="466"/>
      <c r="V17" s="466"/>
      <c r="W17" s="466"/>
      <c r="X17" s="466"/>
      <c r="Y17" s="466"/>
      <c r="Z17" s="466"/>
      <c r="AA17" s="466"/>
      <c r="AB17" s="466"/>
      <c r="AC17" s="466"/>
    </row>
    <row r="18" spans="1:29" ht="23.25" customHeight="1" x14ac:dyDescent="0.2">
      <c r="A18" s="466"/>
      <c r="B18" s="220"/>
      <c r="C18" s="1297"/>
      <c r="D18" s="1297"/>
      <c r="E18" s="1297"/>
      <c r="F18" s="1297"/>
      <c r="G18" s="1297"/>
      <c r="H18" s="1297"/>
      <c r="I18" s="1297"/>
      <c r="J18" s="1297"/>
      <c r="K18" s="228"/>
      <c r="L18" s="498"/>
      <c r="M18" s="497"/>
      <c r="N18" s="465"/>
      <c r="O18" s="466"/>
      <c r="P18" s="466"/>
      <c r="Q18" s="466"/>
      <c r="R18" s="466"/>
      <c r="S18" s="466"/>
      <c r="T18" s="466"/>
      <c r="U18" s="466"/>
      <c r="V18" s="466"/>
      <c r="W18" s="466"/>
      <c r="X18" s="466"/>
      <c r="Y18" s="466"/>
      <c r="Z18" s="466"/>
      <c r="AA18" s="466"/>
      <c r="AB18" s="466"/>
      <c r="AC18" s="466"/>
    </row>
    <row r="19" spans="1:29" ht="22.9" customHeight="1" x14ac:dyDescent="0.2">
      <c r="A19" s="466"/>
      <c r="B19" s="220"/>
      <c r="C19" s="1297"/>
      <c r="D19" s="1297"/>
      <c r="E19" s="1297"/>
      <c r="F19" s="1297"/>
      <c r="G19" s="1297"/>
      <c r="H19" s="1297"/>
      <c r="I19" s="1297"/>
      <c r="J19" s="1297"/>
      <c r="K19" s="228"/>
      <c r="L19" s="498"/>
      <c r="M19" s="497"/>
      <c r="N19" s="465"/>
      <c r="O19" s="466"/>
      <c r="P19" s="466"/>
      <c r="Q19" s="466"/>
      <c r="R19" s="466"/>
      <c r="S19" s="466"/>
      <c r="T19" s="466"/>
      <c r="U19" s="466"/>
      <c r="V19" s="466"/>
      <c r="W19" s="466"/>
      <c r="X19" s="466"/>
      <c r="Y19" s="466"/>
      <c r="Z19" s="466"/>
      <c r="AA19" s="466"/>
      <c r="AB19" s="466"/>
      <c r="AC19" s="466"/>
    </row>
    <row r="20" spans="1:29" ht="22.9" customHeight="1" x14ac:dyDescent="0.2">
      <c r="A20" s="466"/>
      <c r="B20" s="220"/>
      <c r="C20" s="1297"/>
      <c r="D20" s="1297"/>
      <c r="E20" s="1297"/>
      <c r="F20" s="1297"/>
      <c r="G20" s="1297"/>
      <c r="H20" s="1297"/>
      <c r="I20" s="1297"/>
      <c r="J20" s="1297"/>
      <c r="K20" s="229"/>
      <c r="L20" s="477"/>
      <c r="M20" s="497"/>
      <c r="N20" s="465"/>
      <c r="O20" s="466"/>
      <c r="P20" s="466"/>
      <c r="Q20" s="466"/>
      <c r="R20" s="466"/>
      <c r="S20" s="466"/>
      <c r="T20" s="466"/>
      <c r="U20" s="466"/>
      <c r="V20" s="466"/>
      <c r="W20" s="466"/>
      <c r="X20" s="466"/>
      <c r="Y20" s="466"/>
      <c r="Z20" s="466"/>
      <c r="AA20" s="466"/>
      <c r="AB20" s="466"/>
      <c r="AC20" s="466"/>
    </row>
    <row r="21" spans="1:29" ht="23.25" customHeight="1" x14ac:dyDescent="0.2">
      <c r="A21" s="466"/>
      <c r="B21" s="220"/>
      <c r="C21" s="1297"/>
      <c r="D21" s="1297"/>
      <c r="E21" s="1297"/>
      <c r="F21" s="1297"/>
      <c r="G21" s="1297"/>
      <c r="H21" s="1297"/>
      <c r="I21" s="1297"/>
      <c r="J21" s="1297"/>
      <c r="K21" s="52"/>
      <c r="L21" s="497"/>
      <c r="M21" s="497"/>
      <c r="N21" s="465"/>
      <c r="O21" s="466"/>
      <c r="P21" s="466"/>
      <c r="Q21" s="466"/>
      <c r="R21" s="466"/>
      <c r="S21" s="466"/>
      <c r="T21" s="466"/>
      <c r="U21" s="466"/>
      <c r="V21" s="466"/>
      <c r="W21" s="466"/>
      <c r="X21" s="466"/>
      <c r="Y21" s="466"/>
      <c r="Z21" s="466"/>
      <c r="AA21" s="466"/>
      <c r="AB21" s="466"/>
      <c r="AC21" s="466"/>
    </row>
    <row r="22" spans="1:29" ht="12" customHeight="1" x14ac:dyDescent="0.2">
      <c r="A22" s="466"/>
      <c r="B22" s="220"/>
      <c r="C22" s="1297"/>
      <c r="D22" s="1297"/>
      <c r="E22" s="1297"/>
      <c r="F22" s="1297"/>
      <c r="G22" s="1297"/>
      <c r="H22" s="1297"/>
      <c r="I22" s="1297"/>
      <c r="J22" s="1297"/>
      <c r="K22" s="230"/>
      <c r="L22" s="499"/>
      <c r="M22" s="495"/>
      <c r="N22" s="465"/>
      <c r="O22" s="466"/>
      <c r="P22" s="466"/>
      <c r="Q22" s="466"/>
      <c r="R22" s="466"/>
      <c r="S22" s="466"/>
      <c r="T22" s="466"/>
      <c r="U22" s="466"/>
      <c r="V22" s="466"/>
      <c r="W22" s="466"/>
      <c r="X22" s="466"/>
      <c r="Y22" s="466"/>
      <c r="Z22" s="466"/>
      <c r="AA22" s="466"/>
      <c r="AB22" s="466"/>
      <c r="AC22" s="466"/>
    </row>
    <row r="23" spans="1:29" ht="12.6" customHeight="1" x14ac:dyDescent="0.2">
      <c r="A23" s="466"/>
      <c r="B23" s="220"/>
      <c r="C23" s="1297"/>
      <c r="D23" s="1297"/>
      <c r="E23" s="1297"/>
      <c r="F23" s="1297"/>
      <c r="G23" s="1297"/>
      <c r="H23" s="1297"/>
      <c r="I23" s="1297"/>
      <c r="J23" s="1297"/>
      <c r="K23" s="231"/>
      <c r="L23" s="500"/>
      <c r="M23" s="465"/>
      <c r="N23" s="465"/>
      <c r="O23" s="466"/>
      <c r="P23" s="466"/>
      <c r="Q23" s="466"/>
      <c r="R23" s="466"/>
      <c r="S23" s="466"/>
      <c r="T23" s="466"/>
      <c r="U23" s="466"/>
      <c r="V23" s="466"/>
      <c r="W23" s="466"/>
      <c r="X23" s="466"/>
      <c r="Y23" s="466"/>
      <c r="Z23" s="466"/>
      <c r="AA23" s="466"/>
      <c r="AB23" s="466"/>
      <c r="AC23" s="466"/>
    </row>
    <row r="24" spans="1:29" ht="3.75" customHeight="1" x14ac:dyDescent="0.2">
      <c r="A24" s="466"/>
      <c r="B24" s="220"/>
      <c r="C24" s="223"/>
      <c r="D24" s="223"/>
      <c r="E24" s="223"/>
      <c r="F24" s="223"/>
      <c r="G24" s="223"/>
      <c r="H24" s="223"/>
      <c r="I24" s="223"/>
      <c r="J24" s="223"/>
      <c r="K24" s="231"/>
      <c r="L24" s="500"/>
      <c r="M24" s="465"/>
      <c r="N24" s="465"/>
      <c r="O24" s="466"/>
      <c r="P24" s="466"/>
      <c r="Q24" s="466"/>
      <c r="R24" s="466"/>
      <c r="S24" s="466"/>
      <c r="T24" s="466"/>
      <c r="U24" s="466"/>
      <c r="V24" s="466"/>
      <c r="W24" s="466"/>
      <c r="X24" s="466"/>
      <c r="Y24" s="466"/>
      <c r="Z24" s="466"/>
      <c r="AA24" s="466"/>
      <c r="AB24" s="466"/>
      <c r="AC24" s="466"/>
    </row>
    <row r="25" spans="1:29" ht="15" customHeight="1" x14ac:dyDescent="0.2">
      <c r="A25" s="466"/>
      <c r="B25" s="220"/>
      <c r="C25" s="1293" t="s">
        <v>168</v>
      </c>
      <c r="D25" s="1293"/>
      <c r="E25" s="1294" t="s">
        <v>63</v>
      </c>
      <c r="F25" s="1294"/>
      <c r="G25" s="1294"/>
      <c r="H25" s="1294"/>
      <c r="I25" s="1294"/>
      <c r="J25" s="1294"/>
      <c r="K25" s="220"/>
      <c r="L25" s="466"/>
      <c r="M25" s="466"/>
      <c r="N25" s="466"/>
      <c r="O25" s="466"/>
      <c r="P25" s="466"/>
      <c r="Q25" s="466"/>
      <c r="R25" s="466"/>
      <c r="S25" s="466"/>
      <c r="T25" s="466"/>
      <c r="U25" s="466"/>
      <c r="V25" s="466"/>
      <c r="W25" s="466"/>
      <c r="X25" s="466"/>
      <c r="Y25" s="466"/>
      <c r="Z25" s="466"/>
      <c r="AA25" s="466"/>
      <c r="AB25" s="466"/>
      <c r="AC25" s="466"/>
    </row>
    <row r="26" spans="1:29" ht="23.25" customHeight="1" x14ac:dyDescent="0.2">
      <c r="A26" s="466"/>
      <c r="B26" s="220"/>
      <c r="C26" s="1297"/>
      <c r="D26" s="1297"/>
      <c r="E26" s="1297"/>
      <c r="F26" s="1297"/>
      <c r="G26" s="1297"/>
      <c r="H26" s="1297"/>
      <c r="I26" s="1297"/>
      <c r="J26" s="1297"/>
      <c r="K26" s="220"/>
      <c r="L26" s="466"/>
      <c r="M26" s="466"/>
      <c r="N26" s="466"/>
      <c r="O26" s="466"/>
      <c r="P26" s="466"/>
      <c r="Q26" s="466"/>
      <c r="R26" s="466"/>
      <c r="S26" s="466"/>
      <c r="T26" s="466"/>
      <c r="U26" s="466"/>
      <c r="V26" s="466"/>
      <c r="W26" s="466"/>
      <c r="X26" s="466"/>
      <c r="Y26" s="466"/>
      <c r="Z26" s="466"/>
      <c r="AA26" s="466"/>
      <c r="AB26" s="466"/>
      <c r="AC26" s="466"/>
    </row>
    <row r="27" spans="1:29" ht="23.25" customHeight="1" x14ac:dyDescent="0.2">
      <c r="A27" s="466"/>
      <c r="B27" s="220"/>
      <c r="C27" s="1297"/>
      <c r="D27" s="1297"/>
      <c r="E27" s="1297"/>
      <c r="F27" s="1297"/>
      <c r="G27" s="1297"/>
      <c r="H27" s="1297"/>
      <c r="I27" s="1297"/>
      <c r="J27" s="1297"/>
      <c r="K27" s="220"/>
      <c r="L27" s="466"/>
      <c r="M27" s="466"/>
      <c r="N27" s="466"/>
      <c r="O27" s="466"/>
      <c r="P27" s="466"/>
      <c r="Q27" s="466"/>
      <c r="R27" s="466"/>
      <c r="S27" s="466"/>
      <c r="T27" s="466"/>
      <c r="U27" s="466"/>
      <c r="V27" s="466"/>
      <c r="W27" s="466"/>
      <c r="X27" s="466"/>
      <c r="Y27" s="466"/>
      <c r="Z27" s="466"/>
      <c r="AA27" s="466"/>
      <c r="AB27" s="466"/>
      <c r="AC27" s="466"/>
    </row>
    <row r="28" spans="1:29" ht="23.25" customHeight="1" x14ac:dyDescent="0.2">
      <c r="A28" s="466"/>
      <c r="B28" s="220"/>
      <c r="C28" s="1297"/>
      <c r="D28" s="1297"/>
      <c r="E28" s="1297"/>
      <c r="F28" s="1297"/>
      <c r="G28" s="1297"/>
      <c r="H28" s="1297"/>
      <c r="I28" s="1297"/>
      <c r="J28" s="1297"/>
      <c r="K28" s="220"/>
      <c r="L28" s="466"/>
      <c r="M28" s="466"/>
      <c r="N28" s="466"/>
      <c r="O28" s="466"/>
      <c r="P28" s="466"/>
      <c r="Q28" s="466"/>
      <c r="R28" s="466"/>
      <c r="S28" s="466"/>
      <c r="T28" s="466"/>
      <c r="U28" s="466"/>
      <c r="V28" s="466"/>
      <c r="W28" s="466"/>
      <c r="X28" s="466"/>
      <c r="Y28" s="466"/>
      <c r="Z28" s="466"/>
      <c r="AA28" s="466"/>
      <c r="AB28" s="466"/>
      <c r="AC28" s="466"/>
    </row>
    <row r="29" spans="1:29" ht="22.9" customHeight="1" x14ac:dyDescent="0.2">
      <c r="A29" s="466"/>
      <c r="B29" s="220"/>
      <c r="C29" s="1297"/>
      <c r="D29" s="1297"/>
      <c r="E29" s="1297"/>
      <c r="F29" s="1297"/>
      <c r="G29" s="1297"/>
      <c r="H29" s="1297"/>
      <c r="I29" s="1297"/>
      <c r="J29" s="1297"/>
      <c r="K29" s="220"/>
      <c r="L29" s="466"/>
      <c r="M29" s="466"/>
      <c r="N29" s="466"/>
      <c r="O29" s="466"/>
      <c r="P29" s="466"/>
      <c r="Q29" s="466"/>
      <c r="R29" s="466"/>
      <c r="S29" s="466"/>
      <c r="T29" s="466"/>
      <c r="U29" s="466"/>
      <c r="V29" s="466"/>
      <c r="W29" s="466"/>
      <c r="X29" s="466"/>
      <c r="Y29" s="466"/>
      <c r="Z29" s="466"/>
      <c r="AA29" s="466"/>
      <c r="AB29" s="466"/>
      <c r="AC29" s="466"/>
    </row>
    <row r="30" spans="1:29" ht="22.9" customHeight="1" x14ac:dyDescent="0.2">
      <c r="A30" s="466"/>
      <c r="B30" s="220"/>
      <c r="C30" s="1297"/>
      <c r="D30" s="1297"/>
      <c r="E30" s="1297"/>
      <c r="F30" s="1297"/>
      <c r="G30" s="1297"/>
      <c r="H30" s="1297"/>
      <c r="I30" s="1297"/>
      <c r="J30" s="1297"/>
      <c r="K30" s="220"/>
      <c r="L30" s="466"/>
      <c r="M30" s="465"/>
      <c r="N30" s="465"/>
      <c r="O30" s="466"/>
      <c r="P30" s="466"/>
      <c r="Q30" s="466"/>
      <c r="R30" s="466"/>
      <c r="S30" s="466"/>
      <c r="T30" s="466"/>
      <c r="U30" s="466"/>
      <c r="V30" s="466"/>
      <c r="W30" s="466"/>
      <c r="X30" s="466"/>
      <c r="Y30" s="466"/>
      <c r="Z30" s="466"/>
      <c r="AA30" s="466"/>
      <c r="AB30" s="466"/>
      <c r="AC30" s="466"/>
    </row>
    <row r="31" spans="1:29" ht="22.15" customHeight="1" x14ac:dyDescent="0.2">
      <c r="A31" s="466"/>
      <c r="B31" s="220"/>
      <c r="C31" s="1297"/>
      <c r="D31" s="1297"/>
      <c r="E31" s="1297"/>
      <c r="F31" s="1297"/>
      <c r="G31" s="1297"/>
      <c r="H31" s="1297"/>
      <c r="I31" s="1297"/>
      <c r="J31" s="1297"/>
      <c r="K31" s="220"/>
      <c r="L31" s="466"/>
      <c r="M31" s="466"/>
      <c r="N31" s="466"/>
      <c r="O31" s="466"/>
      <c r="P31" s="466"/>
      <c r="Q31" s="466"/>
      <c r="R31" s="466"/>
      <c r="S31" s="466"/>
      <c r="T31" s="466"/>
      <c r="U31" s="466"/>
      <c r="V31" s="466"/>
      <c r="W31" s="466"/>
      <c r="X31" s="466"/>
      <c r="Y31" s="466"/>
      <c r="Z31" s="466"/>
      <c r="AA31" s="466"/>
      <c r="AB31" s="466"/>
      <c r="AC31" s="466"/>
    </row>
    <row r="32" spans="1:29" ht="12" customHeight="1" x14ac:dyDescent="0.2">
      <c r="A32" s="466"/>
      <c r="B32" s="220"/>
      <c r="C32" s="1297"/>
      <c r="D32" s="1297"/>
      <c r="E32" s="1297"/>
      <c r="F32" s="1297"/>
      <c r="G32" s="1297"/>
      <c r="H32" s="1297"/>
      <c r="I32" s="1297"/>
      <c r="J32" s="1297"/>
      <c r="K32" s="220"/>
      <c r="L32" s="466"/>
      <c r="M32" s="466"/>
      <c r="N32" s="466"/>
      <c r="O32" s="466"/>
      <c r="P32" s="466"/>
      <c r="Q32" s="466"/>
      <c r="R32" s="466"/>
      <c r="S32" s="466"/>
      <c r="T32" s="466"/>
      <c r="U32" s="466"/>
      <c r="V32" s="466"/>
      <c r="W32" s="466"/>
      <c r="X32" s="466"/>
      <c r="Y32" s="466"/>
      <c r="Z32" s="466"/>
      <c r="AA32" s="466"/>
      <c r="AB32" s="466"/>
      <c r="AC32" s="466"/>
    </row>
    <row r="33" spans="1:29" ht="12.6" customHeight="1" x14ac:dyDescent="0.2">
      <c r="A33" s="466"/>
      <c r="B33" s="220"/>
      <c r="C33" s="1297"/>
      <c r="D33" s="1297"/>
      <c r="E33" s="1297"/>
      <c r="F33" s="1297"/>
      <c r="G33" s="1297"/>
      <c r="H33" s="1297"/>
      <c r="I33" s="1297"/>
      <c r="J33" s="1297"/>
      <c r="K33" s="220"/>
      <c r="L33" s="466"/>
      <c r="M33" s="466"/>
      <c r="N33" s="466"/>
      <c r="O33" s="466"/>
      <c r="P33" s="466"/>
      <c r="Q33" s="466"/>
      <c r="R33" s="466"/>
      <c r="S33" s="466"/>
      <c r="T33" s="466"/>
      <c r="U33" s="466"/>
      <c r="V33" s="466"/>
      <c r="W33" s="466"/>
      <c r="X33" s="466"/>
      <c r="Y33" s="466"/>
      <c r="Z33" s="466"/>
      <c r="AA33" s="466"/>
      <c r="AB33" s="466"/>
      <c r="AC33" s="466"/>
    </row>
    <row r="34" spans="1:29" ht="3.75" customHeight="1" x14ac:dyDescent="0.2">
      <c r="A34" s="466"/>
      <c r="B34" s="220"/>
      <c r="C34" s="223"/>
      <c r="D34" s="223"/>
      <c r="E34" s="223"/>
      <c r="F34" s="223"/>
      <c r="G34" s="223"/>
      <c r="H34" s="223"/>
      <c r="I34" s="223"/>
      <c r="J34" s="223"/>
      <c r="K34" s="220"/>
      <c r="L34" s="466"/>
      <c r="M34" s="466"/>
      <c r="N34" s="466"/>
      <c r="O34" s="466"/>
      <c r="P34" s="466"/>
      <c r="Q34" s="466"/>
      <c r="R34" s="466"/>
      <c r="S34" s="466"/>
      <c r="T34" s="466"/>
      <c r="U34" s="466"/>
      <c r="V34" s="466"/>
      <c r="W34" s="466"/>
      <c r="X34" s="466"/>
      <c r="Y34" s="466"/>
      <c r="Z34" s="466"/>
      <c r="AA34" s="466"/>
      <c r="AB34" s="466"/>
      <c r="AC34" s="466"/>
    </row>
    <row r="35" spans="1:29" ht="15" customHeight="1" x14ac:dyDescent="0.2">
      <c r="A35" s="466"/>
      <c r="B35" s="220"/>
      <c r="C35" s="1293" t="s">
        <v>168</v>
      </c>
      <c r="D35" s="1293"/>
      <c r="E35" s="1294" t="s">
        <v>63</v>
      </c>
      <c r="F35" s="1294"/>
      <c r="G35" s="1294"/>
      <c r="H35" s="1294"/>
      <c r="I35" s="1294"/>
      <c r="J35" s="1294"/>
      <c r="K35" s="220"/>
      <c r="L35" s="466"/>
      <c r="M35" s="466"/>
      <c r="N35" s="466"/>
      <c r="O35" s="466"/>
      <c r="P35" s="466"/>
      <c r="Q35" s="466"/>
      <c r="R35" s="466"/>
      <c r="S35" s="466"/>
      <c r="T35" s="466"/>
      <c r="U35" s="466"/>
      <c r="V35" s="466"/>
      <c r="W35" s="466"/>
      <c r="X35" s="466"/>
      <c r="Y35" s="466"/>
      <c r="Z35" s="466"/>
      <c r="AA35" s="466"/>
      <c r="AB35" s="466"/>
      <c r="AC35" s="466"/>
    </row>
    <row r="36" spans="1:29" ht="23.25" customHeight="1" x14ac:dyDescent="0.2">
      <c r="A36" s="466"/>
      <c r="B36" s="220"/>
      <c r="C36" s="1297"/>
      <c r="D36" s="1297"/>
      <c r="E36" s="1297"/>
      <c r="F36" s="1297"/>
      <c r="G36" s="1297"/>
      <c r="H36" s="1297"/>
      <c r="I36" s="1297"/>
      <c r="J36" s="1297"/>
      <c r="K36" s="220"/>
      <c r="L36" s="466"/>
      <c r="M36" s="466"/>
      <c r="N36" s="466"/>
      <c r="O36" s="466"/>
      <c r="P36" s="466"/>
      <c r="Q36" s="466"/>
      <c r="R36" s="466"/>
      <c r="S36" s="466"/>
      <c r="T36" s="466"/>
      <c r="U36" s="466"/>
      <c r="V36" s="466"/>
      <c r="W36" s="466"/>
      <c r="X36" s="466"/>
      <c r="Y36" s="466"/>
      <c r="Z36" s="466"/>
      <c r="AA36" s="466"/>
      <c r="AB36" s="466"/>
      <c r="AC36" s="466"/>
    </row>
    <row r="37" spans="1:29" ht="23.25" customHeight="1" x14ac:dyDescent="0.2">
      <c r="A37" s="466"/>
      <c r="B37" s="220"/>
      <c r="C37" s="1297"/>
      <c r="D37" s="1297"/>
      <c r="E37" s="1297"/>
      <c r="F37" s="1297"/>
      <c r="G37" s="1297"/>
      <c r="H37" s="1297"/>
      <c r="I37" s="1297"/>
      <c r="J37" s="1297"/>
      <c r="K37" s="220"/>
      <c r="L37" s="466"/>
      <c r="M37" s="466"/>
      <c r="N37" s="466"/>
      <c r="O37" s="466"/>
      <c r="P37" s="466"/>
      <c r="Q37" s="466"/>
      <c r="R37" s="466"/>
      <c r="S37" s="466"/>
      <c r="T37" s="466"/>
      <c r="U37" s="466"/>
      <c r="V37" s="466"/>
      <c r="W37" s="466"/>
      <c r="X37" s="466"/>
      <c r="Y37" s="466"/>
      <c r="Z37" s="466"/>
      <c r="AA37" s="466"/>
      <c r="AB37" s="466"/>
      <c r="AC37" s="466"/>
    </row>
    <row r="38" spans="1:29" ht="23.25" customHeight="1" x14ac:dyDescent="0.2">
      <c r="A38" s="466"/>
      <c r="B38" s="220"/>
      <c r="C38" s="1297"/>
      <c r="D38" s="1297"/>
      <c r="E38" s="1297"/>
      <c r="F38" s="1297"/>
      <c r="G38" s="1297"/>
      <c r="H38" s="1297"/>
      <c r="I38" s="1297"/>
      <c r="J38" s="1297"/>
      <c r="K38" s="220"/>
      <c r="L38" s="466"/>
      <c r="M38" s="466"/>
      <c r="N38" s="466"/>
      <c r="O38" s="466"/>
      <c r="P38" s="466"/>
      <c r="Q38" s="466"/>
      <c r="R38" s="466"/>
      <c r="S38" s="466"/>
      <c r="T38" s="466"/>
      <c r="U38" s="466"/>
      <c r="V38" s="466"/>
      <c r="W38" s="466"/>
      <c r="X38" s="466"/>
      <c r="Y38" s="466"/>
      <c r="Z38" s="466"/>
      <c r="AA38" s="466"/>
      <c r="AB38" s="466"/>
      <c r="AC38" s="466"/>
    </row>
    <row r="39" spans="1:29" ht="22.9" customHeight="1" x14ac:dyDescent="0.2">
      <c r="A39" s="466"/>
      <c r="B39" s="220"/>
      <c r="C39" s="1297"/>
      <c r="D39" s="1297"/>
      <c r="E39" s="1297"/>
      <c r="F39" s="1297"/>
      <c r="G39" s="1297"/>
      <c r="H39" s="1297"/>
      <c r="I39" s="1297"/>
      <c r="J39" s="1297"/>
      <c r="K39" s="220"/>
      <c r="L39" s="466"/>
      <c r="M39" s="466"/>
      <c r="N39" s="466"/>
      <c r="O39" s="466"/>
      <c r="P39" s="466"/>
      <c r="Q39" s="466"/>
      <c r="R39" s="466"/>
      <c r="S39" s="466"/>
      <c r="T39" s="466"/>
      <c r="U39" s="466"/>
      <c r="V39" s="466"/>
      <c r="W39" s="466"/>
      <c r="X39" s="466"/>
      <c r="Y39" s="466"/>
      <c r="Z39" s="466"/>
      <c r="AA39" s="466"/>
      <c r="AB39" s="466"/>
      <c r="AC39" s="466"/>
    </row>
    <row r="40" spans="1:29" ht="22.9" customHeight="1" x14ac:dyDescent="0.2">
      <c r="A40" s="466"/>
      <c r="B40" s="220"/>
      <c r="C40" s="1297"/>
      <c r="D40" s="1297"/>
      <c r="E40" s="1297"/>
      <c r="F40" s="1297"/>
      <c r="G40" s="1297"/>
      <c r="H40" s="1297"/>
      <c r="I40" s="1297"/>
      <c r="J40" s="1297"/>
      <c r="K40" s="220"/>
      <c r="L40" s="466"/>
      <c r="M40" s="466"/>
      <c r="N40" s="466"/>
      <c r="O40" s="466"/>
      <c r="P40" s="466"/>
      <c r="Q40" s="466"/>
      <c r="R40" s="466"/>
      <c r="S40" s="466"/>
      <c r="T40" s="466"/>
      <c r="U40" s="466"/>
      <c r="V40" s="466"/>
      <c r="W40" s="466"/>
      <c r="X40" s="466"/>
      <c r="Y40" s="466"/>
      <c r="Z40" s="466"/>
      <c r="AA40" s="466"/>
      <c r="AB40" s="466"/>
      <c r="AC40" s="466"/>
    </row>
    <row r="41" spans="1:29" ht="22.15" customHeight="1" x14ac:dyDescent="0.2">
      <c r="A41" s="466"/>
      <c r="B41" s="220"/>
      <c r="C41" s="1297"/>
      <c r="D41" s="1297"/>
      <c r="E41" s="1297"/>
      <c r="F41" s="1297"/>
      <c r="G41" s="1297"/>
      <c r="H41" s="1297"/>
      <c r="I41" s="1297"/>
      <c r="J41" s="1297"/>
      <c r="K41" s="220"/>
      <c r="L41" s="466"/>
      <c r="M41" s="466"/>
      <c r="N41" s="466"/>
      <c r="O41" s="466"/>
      <c r="P41" s="466"/>
      <c r="Q41" s="466"/>
      <c r="R41" s="466"/>
      <c r="S41" s="466"/>
      <c r="T41" s="466"/>
      <c r="U41" s="466"/>
      <c r="V41" s="466"/>
      <c r="W41" s="466"/>
      <c r="X41" s="466"/>
      <c r="Y41" s="466"/>
      <c r="Z41" s="466"/>
      <c r="AA41" s="466"/>
      <c r="AB41" s="466"/>
      <c r="AC41" s="466"/>
    </row>
    <row r="42" spans="1:29" ht="12" customHeight="1" x14ac:dyDescent="0.2">
      <c r="A42" s="466"/>
      <c r="B42" s="220"/>
      <c r="C42" s="1297"/>
      <c r="D42" s="1297"/>
      <c r="E42" s="1297"/>
      <c r="F42" s="1297"/>
      <c r="G42" s="1297"/>
      <c r="H42" s="1297"/>
      <c r="I42" s="1297"/>
      <c r="J42" s="1297"/>
      <c r="K42" s="220"/>
      <c r="L42" s="466"/>
      <c r="M42" s="466"/>
      <c r="N42" s="466"/>
      <c r="O42" s="466"/>
      <c r="P42" s="466"/>
      <c r="Q42" s="466"/>
      <c r="R42" s="466"/>
      <c r="S42" s="466"/>
      <c r="T42" s="466"/>
      <c r="U42" s="466"/>
      <c r="V42" s="466"/>
      <c r="W42" s="466"/>
      <c r="X42" s="466"/>
      <c r="Y42" s="466"/>
      <c r="Z42" s="466"/>
      <c r="AA42" s="466"/>
      <c r="AB42" s="466"/>
      <c r="AC42" s="466"/>
    </row>
    <row r="43" spans="1:29" ht="12.6" customHeight="1" x14ac:dyDescent="0.2">
      <c r="A43" s="466"/>
      <c r="B43" s="220"/>
      <c r="C43" s="1297"/>
      <c r="D43" s="1297"/>
      <c r="E43" s="1297"/>
      <c r="F43" s="1297"/>
      <c r="G43" s="1297"/>
      <c r="H43" s="1297"/>
      <c r="I43" s="1297"/>
      <c r="J43" s="1297"/>
      <c r="K43" s="220"/>
      <c r="L43" s="466"/>
      <c r="M43" s="466"/>
      <c r="N43" s="466"/>
      <c r="O43" s="466"/>
      <c r="P43" s="466"/>
      <c r="Q43" s="466"/>
      <c r="R43" s="466"/>
      <c r="S43" s="466"/>
      <c r="T43" s="466"/>
      <c r="U43" s="466"/>
      <c r="V43" s="466"/>
      <c r="W43" s="466"/>
      <c r="X43" s="466"/>
      <c r="Y43" s="466"/>
      <c r="Z43" s="466"/>
      <c r="AA43" s="466"/>
      <c r="AB43" s="466"/>
      <c r="AC43" s="466"/>
    </row>
    <row r="44" spans="1:29" ht="12.75" customHeight="1" x14ac:dyDescent="0.2">
      <c r="A44" s="466"/>
      <c r="B44" s="220"/>
      <c r="C44" s="1295" t="str">
        <f ca="1">Basisdaten!C38</f>
        <v>Vorhabenbeschreibung -  - Vers. 09/2023</v>
      </c>
      <c r="D44" s="1296"/>
      <c r="E44" s="1296"/>
      <c r="F44" s="1296"/>
      <c r="G44" s="1296"/>
      <c r="H44" s="1296"/>
      <c r="I44" s="1296"/>
      <c r="J44" s="1296"/>
      <c r="K44" s="220"/>
      <c r="L44" s="466"/>
      <c r="M44" s="466"/>
      <c r="N44" s="466"/>
      <c r="O44" s="466"/>
      <c r="P44" s="466"/>
      <c r="Q44" s="466"/>
      <c r="R44" s="466"/>
      <c r="S44" s="466"/>
      <c r="T44" s="466"/>
      <c r="U44" s="466"/>
      <c r="V44" s="466"/>
      <c r="W44" s="466"/>
      <c r="X44" s="466"/>
      <c r="Y44" s="466"/>
      <c r="Z44" s="466"/>
      <c r="AA44" s="466"/>
      <c r="AB44" s="466"/>
      <c r="AC44" s="466"/>
    </row>
    <row r="45" spans="1:29" ht="6" customHeight="1" x14ac:dyDescent="0.2">
      <c r="A45" s="466"/>
      <c r="B45" s="220"/>
      <c r="C45" s="220"/>
      <c r="D45" s="220"/>
      <c r="E45" s="220"/>
      <c r="F45" s="220"/>
      <c r="G45" s="220"/>
      <c r="H45" s="220"/>
      <c r="I45" s="220"/>
      <c r="J45" s="220"/>
      <c r="K45" s="220"/>
      <c r="L45" s="466"/>
      <c r="M45" s="466"/>
      <c r="N45" s="466"/>
      <c r="O45" s="466"/>
      <c r="P45" s="466"/>
      <c r="Q45" s="466"/>
      <c r="R45" s="466"/>
      <c r="S45" s="466"/>
      <c r="T45" s="466"/>
      <c r="U45" s="466"/>
      <c r="V45" s="466"/>
      <c r="W45" s="466"/>
      <c r="X45" s="466"/>
      <c r="Y45" s="466"/>
      <c r="Z45" s="466"/>
      <c r="AA45" s="466"/>
      <c r="AB45" s="466"/>
      <c r="AC45" s="466"/>
    </row>
    <row r="46" spans="1:29" x14ac:dyDescent="0.2">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row>
    <row r="47" spans="1:29" x14ac:dyDescent="0.2">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row>
    <row r="48" spans="1:29" x14ac:dyDescent="0.2">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row>
    <row r="49" spans="1:29" x14ac:dyDescent="0.2">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row>
    <row r="50" spans="1:29" x14ac:dyDescent="0.2">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row>
    <row r="51" spans="1:29" x14ac:dyDescent="0.2">
      <c r="A51" s="466"/>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row>
    <row r="52" spans="1:29" x14ac:dyDescent="0.2">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row>
    <row r="53" spans="1:29" x14ac:dyDescent="0.2">
      <c r="A53" s="466"/>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row>
    <row r="54" spans="1:29" x14ac:dyDescent="0.2">
      <c r="A54" s="466"/>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row>
    <row r="55" spans="1:29" x14ac:dyDescent="0.2">
      <c r="A55" s="466"/>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row>
    <row r="56" spans="1:29" x14ac:dyDescent="0.2">
      <c r="A56" s="466"/>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row>
    <row r="57" spans="1:29" x14ac:dyDescent="0.2">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row>
    <row r="58" spans="1:29" x14ac:dyDescent="0.2">
      <c r="A58" s="466"/>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row>
    <row r="59" spans="1:29" x14ac:dyDescent="0.2">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row>
    <row r="60" spans="1:29" x14ac:dyDescent="0.2">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row>
    <row r="61" spans="1:29" x14ac:dyDescent="0.2">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row>
    <row r="62" spans="1:29" x14ac:dyDescent="0.2">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row>
    <row r="63" spans="1:29" x14ac:dyDescent="0.2">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row>
    <row r="64" spans="1:29" x14ac:dyDescent="0.2">
      <c r="A64" s="466"/>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row>
    <row r="65" spans="1:29" x14ac:dyDescent="0.2">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row>
    <row r="66" spans="1:29" x14ac:dyDescent="0.2">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row>
    <row r="67" spans="1:29" x14ac:dyDescent="0.2">
      <c r="A67" s="466"/>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row>
    <row r="68" spans="1:29" x14ac:dyDescent="0.2">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row>
    <row r="69" spans="1:29" x14ac:dyDescent="0.2">
      <c r="A69" s="466"/>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row>
    <row r="70" spans="1:29" x14ac:dyDescent="0.2">
      <c r="A70" s="46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row>
    <row r="71" spans="1:29" x14ac:dyDescent="0.2">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row>
    <row r="72" spans="1:29" x14ac:dyDescent="0.2">
      <c r="A72" s="466"/>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row>
    <row r="73" spans="1:29" x14ac:dyDescent="0.2">
      <c r="A73" s="466"/>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row>
    <row r="74" spans="1:29" x14ac:dyDescent="0.2">
      <c r="A74" s="466"/>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row>
    <row r="75" spans="1:29" x14ac:dyDescent="0.2">
      <c r="A75" s="466"/>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row>
    <row r="76" spans="1:29" x14ac:dyDescent="0.2">
      <c r="A76" s="466"/>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row>
    <row r="77" spans="1:29" x14ac:dyDescent="0.2">
      <c r="A77" s="466"/>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row>
    <row r="78" spans="1:29" x14ac:dyDescent="0.2">
      <c r="A78" s="466"/>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row>
    <row r="79" spans="1:29" x14ac:dyDescent="0.2">
      <c r="A79" s="466"/>
      <c r="B79" s="466"/>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row>
    <row r="80" spans="1:29" x14ac:dyDescent="0.2">
      <c r="A80" s="466"/>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row>
    <row r="81" spans="1:29" x14ac:dyDescent="0.2">
      <c r="A81" s="466"/>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row>
    <row r="82" spans="1:29" x14ac:dyDescent="0.2">
      <c r="A82" s="466"/>
      <c r="B82" s="46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row>
    <row r="83" spans="1:29" x14ac:dyDescent="0.2">
      <c r="A83" s="466"/>
      <c r="B83" s="466"/>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row>
    <row r="84" spans="1:29" x14ac:dyDescent="0.2">
      <c r="A84" s="466"/>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row>
    <row r="85" spans="1:29" x14ac:dyDescent="0.2">
      <c r="A85" s="466"/>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row>
    <row r="86" spans="1:29" x14ac:dyDescent="0.2">
      <c r="A86" s="466"/>
      <c r="B86" s="466"/>
      <c r="C86" s="466"/>
      <c r="D86" s="466"/>
      <c r="E86" s="466"/>
      <c r="F86" s="466"/>
      <c r="G86" s="466"/>
      <c r="H86" s="466"/>
      <c r="I86" s="466"/>
      <c r="J86" s="466"/>
      <c r="K86" s="466"/>
      <c r="L86" s="466"/>
      <c r="M86" s="466"/>
      <c r="N86" s="466"/>
      <c r="O86" s="466"/>
      <c r="P86" s="466"/>
      <c r="Q86" s="466"/>
      <c r="R86" s="466"/>
      <c r="S86" s="466"/>
      <c r="T86" s="466"/>
      <c r="U86" s="466"/>
      <c r="V86" s="466"/>
      <c r="W86" s="466"/>
      <c r="X86" s="466"/>
      <c r="Y86" s="466"/>
      <c r="Z86" s="466"/>
      <c r="AA86" s="466"/>
      <c r="AB86" s="466"/>
      <c r="AC86" s="466"/>
    </row>
    <row r="87" spans="1:29" x14ac:dyDescent="0.2">
      <c r="A87" s="466"/>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66"/>
      <c r="AA87" s="466"/>
      <c r="AB87" s="466"/>
      <c r="AC87" s="466"/>
    </row>
    <row r="88" spans="1:29" x14ac:dyDescent="0.2">
      <c r="A88" s="466"/>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row>
    <row r="89" spans="1:29" x14ac:dyDescent="0.2">
      <c r="A89" s="466"/>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row>
    <row r="90" spans="1:29" x14ac:dyDescent="0.2">
      <c r="A90" s="466"/>
      <c r="B90" s="466"/>
      <c r="C90" s="466"/>
      <c r="D90" s="466"/>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c r="AC90" s="466"/>
    </row>
    <row r="91" spans="1:29" x14ac:dyDescent="0.2">
      <c r="A91" s="466"/>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row>
    <row r="92" spans="1:29" x14ac:dyDescent="0.2">
      <c r="A92" s="466"/>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row>
    <row r="93" spans="1:29" x14ac:dyDescent="0.2">
      <c r="A93" s="466"/>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row>
    <row r="94" spans="1:29" x14ac:dyDescent="0.2">
      <c r="A94" s="466"/>
      <c r="B94" s="466"/>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row>
    <row r="95" spans="1:29" x14ac:dyDescent="0.2">
      <c r="A95" s="466"/>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row>
    <row r="96" spans="1:29" x14ac:dyDescent="0.2">
      <c r="A96" s="466"/>
      <c r="B96" s="466"/>
      <c r="C96" s="466"/>
      <c r="D96" s="466"/>
      <c r="E96" s="466"/>
      <c r="F96" s="466"/>
      <c r="G96" s="466"/>
      <c r="H96" s="466"/>
      <c r="I96" s="466"/>
      <c r="J96" s="466"/>
      <c r="K96" s="466"/>
      <c r="L96" s="466"/>
      <c r="M96" s="466"/>
      <c r="N96" s="466"/>
      <c r="O96" s="466"/>
      <c r="P96" s="466"/>
      <c r="Q96" s="466"/>
      <c r="R96" s="466"/>
      <c r="S96" s="466"/>
      <c r="T96" s="466"/>
      <c r="U96" s="466"/>
      <c r="V96" s="466"/>
      <c r="W96" s="466"/>
      <c r="X96" s="466"/>
      <c r="Y96" s="466"/>
      <c r="Z96" s="466"/>
      <c r="AA96" s="466"/>
      <c r="AB96" s="466"/>
      <c r="AC96" s="466"/>
    </row>
    <row r="97" spans="1:29" x14ac:dyDescent="0.2">
      <c r="A97" s="466"/>
      <c r="B97" s="466"/>
      <c r="C97" s="466"/>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row>
    <row r="98" spans="1:29" x14ac:dyDescent="0.2">
      <c r="A98" s="466"/>
      <c r="B98" s="466"/>
      <c r="C98" s="466"/>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466"/>
    </row>
    <row r="99" spans="1:29" x14ac:dyDescent="0.2">
      <c r="A99" s="466"/>
      <c r="B99" s="466"/>
      <c r="C99" s="466"/>
      <c r="D99" s="466"/>
      <c r="E99" s="466"/>
      <c r="F99" s="466"/>
      <c r="G99" s="466"/>
      <c r="H99" s="466"/>
      <c r="I99" s="466"/>
      <c r="J99" s="466"/>
      <c r="K99" s="466"/>
      <c r="L99" s="466"/>
      <c r="M99" s="466"/>
      <c r="N99" s="466"/>
      <c r="O99" s="466"/>
      <c r="P99" s="466"/>
      <c r="Q99" s="466"/>
      <c r="R99" s="466"/>
      <c r="S99" s="466"/>
      <c r="T99" s="466"/>
      <c r="U99" s="466"/>
      <c r="V99" s="466"/>
      <c r="W99" s="466"/>
      <c r="X99" s="466"/>
      <c r="Y99" s="466"/>
      <c r="Z99" s="466"/>
      <c r="AA99" s="466"/>
      <c r="AB99" s="466"/>
      <c r="AC99" s="466"/>
    </row>
    <row r="100" spans="1:29" x14ac:dyDescent="0.2">
      <c r="A100" s="466"/>
      <c r="B100" s="466"/>
      <c r="C100" s="466"/>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t="s">
        <v>203</v>
      </c>
    </row>
  </sheetData>
  <sheetProtection algorithmName="SHA-512" hashValue="GttwuLjm954t5r4XGhINk8ro80DxXii0keQ+38WxDrd8XQEQ3j+I97FFGCucEMZzhu5HqRNkdjh09RQLugZayA==" saltValue="bihTBmrdOFWeKNVTb/tjEg==" spinCount="10000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menu!$Z$54:$Z$67</xm:f>
          </x14:formula1>
          <xm:sqref>E5:J5 E15:J15 E25:J25 E35:J35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AH100"/>
  <sheetViews>
    <sheetView workbookViewId="0">
      <selection activeCell="S18" sqref="S18"/>
    </sheetView>
  </sheetViews>
  <sheetFormatPr baseColWidth="10" defaultColWidth="11.42578125" defaultRowHeight="12" x14ac:dyDescent="0.2"/>
  <cols>
    <col min="1" max="1" width="2.5703125" style="1" customWidth="1"/>
    <col min="2" max="2" width="2.7109375" style="1" customWidth="1"/>
    <col min="3" max="3" width="2.570312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13.5703125" style="1" customWidth="1"/>
    <col min="10" max="10" width="4.42578125" style="1" customWidth="1"/>
    <col min="11" max="11" width="5.140625" style="1" customWidth="1"/>
    <col min="12" max="13" width="5.7109375" style="1" customWidth="1"/>
    <col min="14" max="14" width="8.85546875" style="1" customWidth="1"/>
    <col min="15" max="15" width="17" style="1" customWidth="1"/>
    <col min="16" max="16" width="13.5703125" style="1" customWidth="1"/>
    <col min="17" max="17" width="2.7109375" style="1" customWidth="1"/>
    <col min="18" max="18" width="2.28515625" style="1" customWidth="1"/>
    <col min="19" max="19" width="21.5703125" style="1" customWidth="1"/>
    <col min="20" max="20" width="19.5703125" style="1" customWidth="1"/>
    <col min="21" max="16384" width="11.42578125" style="1"/>
  </cols>
  <sheetData>
    <row r="1" spans="1:34" x14ac:dyDescent="0.2">
      <c r="A1" s="444" t="s">
        <v>203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row>
    <row r="2" spans="1:34" ht="12.75" hidden="1" customHeight="1" x14ac:dyDescent="0.2">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row>
    <row r="3" spans="1:34" ht="12" customHeight="1" x14ac:dyDescent="0.2">
      <c r="A3" s="444"/>
      <c r="B3" s="220"/>
      <c r="C3" s="220"/>
      <c r="D3" s="220"/>
      <c r="E3" s="220"/>
      <c r="F3" s="220"/>
      <c r="G3" s="220"/>
      <c r="H3" s="220"/>
      <c r="I3" s="220"/>
      <c r="J3" s="220"/>
      <c r="K3" s="220"/>
      <c r="L3" s="220"/>
      <c r="M3" s="220"/>
      <c r="N3" s="220"/>
      <c r="O3" s="220"/>
      <c r="P3" s="220"/>
      <c r="Q3" s="220"/>
      <c r="R3" s="444"/>
      <c r="S3" s="444"/>
      <c r="T3" s="444"/>
      <c r="U3" s="444"/>
      <c r="V3" s="444"/>
      <c r="W3" s="444"/>
      <c r="X3" s="444"/>
      <c r="Y3" s="444"/>
      <c r="Z3" s="444"/>
      <c r="AA3" s="444"/>
      <c r="AB3" s="444"/>
      <c r="AC3" s="444"/>
      <c r="AD3" s="444"/>
      <c r="AE3" s="444"/>
      <c r="AF3" s="444"/>
      <c r="AG3" s="444"/>
      <c r="AH3" s="444"/>
    </row>
    <row r="4" spans="1:34" s="145" customFormat="1" ht="57" customHeight="1" x14ac:dyDescent="0.2">
      <c r="A4" s="445"/>
      <c r="B4" s="356"/>
      <c r="C4" s="818" t="str">
        <f>Basisdaten!C4</f>
        <v>Vorhabenbeschreibung Förderschwerpunkte 
4.1.8 b), 4.1.10 b) und c) Anschlussvorhaben Klimaschutz- und Umsetzungsmanagement</v>
      </c>
      <c r="D4" s="818"/>
      <c r="E4" s="818"/>
      <c r="F4" s="818"/>
      <c r="G4" s="818"/>
      <c r="H4" s="818"/>
      <c r="I4" s="818"/>
      <c r="J4" s="818"/>
      <c r="K4" s="818"/>
      <c r="L4" s="818"/>
      <c r="M4" s="357"/>
      <c r="N4" s="220"/>
      <c r="O4" s="220"/>
      <c r="P4" s="220"/>
      <c r="Q4" s="220"/>
      <c r="R4" s="445"/>
      <c r="S4" s="445"/>
      <c r="T4" s="462"/>
      <c r="U4" s="462"/>
      <c r="V4" s="462"/>
      <c r="W4" s="462"/>
      <c r="X4" s="445"/>
      <c r="Y4" s="445"/>
      <c r="Z4" s="445"/>
      <c r="AA4" s="445"/>
      <c r="AB4" s="445"/>
      <c r="AC4" s="445"/>
      <c r="AD4" s="445"/>
      <c r="AE4" s="445"/>
      <c r="AF4" s="445"/>
      <c r="AG4" s="445"/>
      <c r="AH4" s="445"/>
    </row>
    <row r="5" spans="1:34" s="145" customFormat="1" ht="22.5" customHeight="1" x14ac:dyDescent="0.2">
      <c r="A5" s="445"/>
      <c r="B5" s="356"/>
      <c r="C5" s="819"/>
      <c r="D5" s="819"/>
      <c r="E5" s="819"/>
      <c r="F5" s="819"/>
      <c r="G5" s="819"/>
      <c r="H5" s="819"/>
      <c r="I5" s="819"/>
      <c r="J5" s="819"/>
      <c r="K5" s="819"/>
      <c r="L5" s="819"/>
      <c r="M5" s="819"/>
      <c r="N5" s="220"/>
      <c r="O5" s="220"/>
      <c r="P5" s="220"/>
      <c r="Q5" s="220"/>
      <c r="R5" s="445"/>
      <c r="S5" s="445"/>
      <c r="T5" s="462"/>
      <c r="U5" s="462"/>
      <c r="V5" s="462"/>
      <c r="W5" s="462"/>
      <c r="X5" s="445"/>
      <c r="Y5" s="445"/>
      <c r="Z5" s="445"/>
      <c r="AA5" s="445"/>
      <c r="AB5" s="445"/>
      <c r="AC5" s="445"/>
      <c r="AD5" s="445"/>
      <c r="AE5" s="445"/>
      <c r="AF5" s="445"/>
      <c r="AG5" s="445"/>
      <c r="AH5" s="445"/>
    </row>
    <row r="6" spans="1:34" ht="16.5" customHeight="1" x14ac:dyDescent="0.2">
      <c r="A6" s="444"/>
      <c r="B6" s="220"/>
      <c r="C6" s="820"/>
      <c r="D6" s="820"/>
      <c r="E6" s="820"/>
      <c r="F6" s="820"/>
      <c r="G6" s="820"/>
      <c r="H6" s="820"/>
      <c r="I6" s="820"/>
      <c r="J6" s="820"/>
      <c r="K6" s="820"/>
      <c r="L6" s="820"/>
      <c r="M6" s="820"/>
      <c r="N6" s="820"/>
      <c r="O6" s="820"/>
      <c r="P6" s="820"/>
      <c r="Q6" s="220"/>
      <c r="R6" s="444"/>
      <c r="S6" s="453"/>
      <c r="T6" s="463"/>
      <c r="U6" s="463"/>
      <c r="V6" s="463"/>
      <c r="W6" s="463"/>
      <c r="X6" s="464"/>
      <c r="Y6" s="464"/>
      <c r="Z6" s="464"/>
      <c r="AA6" s="464"/>
      <c r="AB6" s="464"/>
      <c r="AC6" s="464"/>
      <c r="AD6" s="464"/>
      <c r="AE6" s="464"/>
      <c r="AF6" s="464"/>
      <c r="AG6" s="464"/>
      <c r="AH6" s="464"/>
    </row>
    <row r="7" spans="1:34" ht="16.5" customHeight="1" thickBot="1" x14ac:dyDescent="0.25">
      <c r="A7" s="444"/>
      <c r="B7" s="220"/>
      <c r="C7" s="360" t="s">
        <v>441</v>
      </c>
      <c r="D7" s="361"/>
      <c r="E7" s="361"/>
      <c r="F7" s="361"/>
      <c r="G7" s="361"/>
      <c r="H7" s="361"/>
      <c r="I7" s="361"/>
      <c r="J7" s="361"/>
      <c r="K7" s="361"/>
      <c r="L7" s="361"/>
      <c r="M7" s="361"/>
      <c r="N7" s="361"/>
      <c r="O7" s="361"/>
      <c r="P7" s="361"/>
      <c r="Q7" s="220"/>
      <c r="R7" s="444"/>
      <c r="S7" s="453"/>
      <c r="T7" s="463"/>
      <c r="U7" s="463"/>
      <c r="V7" s="463"/>
      <c r="W7" s="463"/>
      <c r="X7" s="464"/>
      <c r="Y7" s="464"/>
      <c r="Z7" s="464"/>
      <c r="AA7" s="464"/>
      <c r="AB7" s="464"/>
      <c r="AC7" s="464"/>
      <c r="AD7" s="464"/>
      <c r="AE7" s="464"/>
      <c r="AF7" s="464"/>
      <c r="AG7" s="464"/>
      <c r="AH7" s="464"/>
    </row>
    <row r="8" spans="1:34" ht="42" customHeight="1" x14ac:dyDescent="0.2">
      <c r="A8" s="444"/>
      <c r="B8" s="362"/>
      <c r="C8" s="806" t="s">
        <v>625</v>
      </c>
      <c r="D8" s="807"/>
      <c r="E8" s="807"/>
      <c r="F8" s="807"/>
      <c r="G8" s="807"/>
      <c r="H8" s="807"/>
      <c r="I8" s="807"/>
      <c r="J8" s="807"/>
      <c r="K8" s="807"/>
      <c r="L8" s="807"/>
      <c r="M8" s="807"/>
      <c r="N8" s="807"/>
      <c r="O8" s="807"/>
      <c r="P8" s="808"/>
      <c r="Q8" s="220"/>
      <c r="R8" s="444"/>
      <c r="S8" s="453"/>
      <c r="T8" s="463"/>
      <c r="U8" s="463"/>
      <c r="V8" s="463"/>
      <c r="W8" s="463"/>
      <c r="X8" s="464"/>
      <c r="Y8" s="464"/>
      <c r="Z8" s="464"/>
      <c r="AA8" s="464"/>
      <c r="AB8" s="464"/>
      <c r="AC8" s="464"/>
      <c r="AD8" s="464"/>
      <c r="AE8" s="464"/>
      <c r="AF8" s="464"/>
      <c r="AG8" s="464"/>
      <c r="AH8" s="464"/>
    </row>
    <row r="9" spans="1:34" ht="27.75" customHeight="1" x14ac:dyDescent="0.2">
      <c r="A9" s="444"/>
      <c r="B9" s="362"/>
      <c r="C9" s="363" t="s">
        <v>440</v>
      </c>
      <c r="D9" s="815" t="s">
        <v>643</v>
      </c>
      <c r="E9" s="815"/>
      <c r="F9" s="815"/>
      <c r="G9" s="815"/>
      <c r="H9" s="815"/>
      <c r="I9" s="815"/>
      <c r="J9" s="815"/>
      <c r="K9" s="815"/>
      <c r="L9" s="815"/>
      <c r="M9" s="815"/>
      <c r="N9" s="815"/>
      <c r="O9" s="815"/>
      <c r="P9" s="816"/>
      <c r="Q9" s="220"/>
      <c r="R9" s="444"/>
      <c r="S9" s="444"/>
      <c r="T9" s="465"/>
      <c r="U9" s="465"/>
      <c r="V9" s="465"/>
      <c r="W9" s="465"/>
      <c r="X9" s="453"/>
      <c r="Y9" s="453"/>
      <c r="Z9" s="453"/>
      <c r="AA9" s="453"/>
      <c r="AB9" s="453"/>
      <c r="AC9" s="453"/>
      <c r="AD9" s="453"/>
      <c r="AE9" s="453"/>
      <c r="AF9" s="453"/>
      <c r="AG9" s="453"/>
      <c r="AH9" s="453"/>
    </row>
    <row r="10" spans="1:34" ht="16.5" customHeight="1" x14ac:dyDescent="0.2">
      <c r="A10" s="444"/>
      <c r="B10" s="362"/>
      <c r="C10" s="363" t="s">
        <v>440</v>
      </c>
      <c r="D10" s="809" t="s">
        <v>431</v>
      </c>
      <c r="E10" s="809"/>
      <c r="F10" s="809"/>
      <c r="G10" s="809"/>
      <c r="H10" s="809"/>
      <c r="I10" s="809"/>
      <c r="J10" s="809"/>
      <c r="K10" s="809"/>
      <c r="L10" s="809"/>
      <c r="M10" s="809"/>
      <c r="N10" s="809"/>
      <c r="O10" s="809"/>
      <c r="P10" s="810"/>
      <c r="Q10" s="220"/>
      <c r="R10" s="444"/>
      <c r="S10" s="453"/>
      <c r="T10" s="465"/>
      <c r="U10" s="465"/>
      <c r="V10" s="465"/>
      <c r="W10" s="465"/>
      <c r="X10" s="453"/>
      <c r="Y10" s="453"/>
      <c r="Z10" s="453"/>
      <c r="AA10" s="453"/>
      <c r="AB10" s="453"/>
      <c r="AC10" s="453"/>
      <c r="AD10" s="453"/>
      <c r="AE10" s="453"/>
      <c r="AF10" s="453"/>
      <c r="AG10" s="453"/>
      <c r="AH10" s="453"/>
    </row>
    <row r="11" spans="1:34" ht="16.5" customHeight="1" x14ac:dyDescent="0.2">
      <c r="A11" s="444"/>
      <c r="B11" s="362"/>
      <c r="C11" s="363" t="s">
        <v>440</v>
      </c>
      <c r="D11" s="809" t="s">
        <v>432</v>
      </c>
      <c r="E11" s="809"/>
      <c r="F11" s="809"/>
      <c r="G11" s="809"/>
      <c r="H11" s="809"/>
      <c r="I11" s="809"/>
      <c r="J11" s="809"/>
      <c r="K11" s="809"/>
      <c r="L11" s="809"/>
      <c r="M11" s="809"/>
      <c r="N11" s="809"/>
      <c r="O11" s="809"/>
      <c r="P11" s="810"/>
      <c r="Q11" s="220"/>
      <c r="R11" s="444"/>
      <c r="S11" s="453"/>
      <c r="T11" s="465"/>
      <c r="U11" s="465"/>
      <c r="V11" s="465"/>
      <c r="W11" s="465"/>
      <c r="X11" s="453"/>
      <c r="Y11" s="453"/>
      <c r="Z11" s="453"/>
      <c r="AA11" s="453"/>
      <c r="AB11" s="453"/>
      <c r="AC11" s="453"/>
      <c r="AD11" s="453"/>
      <c r="AE11" s="453"/>
      <c r="AF11" s="453"/>
      <c r="AG11" s="453"/>
      <c r="AH11" s="453"/>
    </row>
    <row r="12" spans="1:34" ht="16.5" customHeight="1" x14ac:dyDescent="0.2">
      <c r="A12" s="444"/>
      <c r="B12" s="362"/>
      <c r="C12" s="363" t="s">
        <v>440</v>
      </c>
      <c r="D12" s="809" t="str">
        <f>menu!A180</f>
        <v>THG-Minderungsstrategien und priorisierte Handlungsfelder (integriertes Konzept)</v>
      </c>
      <c r="E12" s="809"/>
      <c r="F12" s="809"/>
      <c r="G12" s="809"/>
      <c r="H12" s="809"/>
      <c r="I12" s="809"/>
      <c r="J12" s="809"/>
      <c r="K12" s="809"/>
      <c r="L12" s="809"/>
      <c r="M12" s="809"/>
      <c r="N12" s="809"/>
      <c r="O12" s="809"/>
      <c r="P12" s="810"/>
      <c r="Q12" s="220"/>
      <c r="R12" s="444"/>
      <c r="S12" s="583" t="s">
        <v>754</v>
      </c>
      <c r="T12" s="466"/>
      <c r="U12" s="466"/>
      <c r="V12" s="466"/>
      <c r="W12" s="466"/>
      <c r="X12" s="444"/>
      <c r="Y12" s="444"/>
      <c r="Z12" s="444"/>
      <c r="AA12" s="444"/>
      <c r="AB12" s="444"/>
      <c r="AC12" s="444"/>
      <c r="AD12" s="444"/>
      <c r="AE12" s="444"/>
      <c r="AF12" s="444"/>
      <c r="AG12" s="444"/>
      <c r="AH12" s="444"/>
    </row>
    <row r="13" spans="1:34" ht="16.5" customHeight="1" x14ac:dyDescent="0.2">
      <c r="A13" s="444"/>
      <c r="B13" s="362"/>
      <c r="C13" s="363"/>
      <c r="F13" s="416" t="str">
        <f xml:space="preserve"> "- Bei Wärme- und Kältekonzepten: " &amp; menu!A181</f>
        <v>- Bei Wärme- und Kältekonzepten: Festlegung von Wärme- und Kälterversorgungsstrategien</v>
      </c>
      <c r="G13" s="416"/>
      <c r="H13" s="416"/>
      <c r="I13" s="416"/>
      <c r="J13" s="416"/>
      <c r="K13" s="416"/>
      <c r="L13" s="416"/>
      <c r="M13" s="416"/>
      <c r="N13" s="416"/>
      <c r="O13" s="416"/>
      <c r="P13" s="417"/>
      <c r="Q13" s="220"/>
      <c r="R13" s="444"/>
      <c r="S13" s="444"/>
      <c r="T13" s="466"/>
      <c r="U13" s="466"/>
      <c r="V13" s="466"/>
      <c r="W13" s="466"/>
      <c r="X13" s="444"/>
      <c r="Y13" s="444"/>
      <c r="Z13" s="444"/>
      <c r="AA13" s="444"/>
      <c r="AB13" s="444"/>
      <c r="AC13" s="444"/>
      <c r="AD13" s="444"/>
      <c r="AE13" s="444"/>
      <c r="AF13" s="444"/>
      <c r="AG13" s="444"/>
      <c r="AH13" s="444"/>
    </row>
    <row r="14" spans="1:34" ht="16.5" customHeight="1" x14ac:dyDescent="0.2">
      <c r="A14" s="444"/>
      <c r="B14" s="362"/>
      <c r="C14" s="363"/>
      <c r="F14" s="416" t="str">
        <f>"- Bei Mobilitätskonzepten: "&amp;menu!A182</f>
        <v>- Bei Mobilitätskonzepten: Festlegung einer Mobilitätsstrategie</v>
      </c>
      <c r="G14" s="416"/>
      <c r="H14" s="416"/>
      <c r="I14" s="416"/>
      <c r="J14" s="416"/>
      <c r="K14" s="416"/>
      <c r="L14" s="416"/>
      <c r="M14" s="416"/>
      <c r="N14" s="416"/>
      <c r="O14" s="416"/>
      <c r="P14" s="417"/>
      <c r="Q14" s="220"/>
      <c r="R14" s="444"/>
      <c r="S14" s="444"/>
      <c r="T14" s="466"/>
      <c r="U14" s="466"/>
      <c r="V14" s="466"/>
      <c r="W14" s="466"/>
      <c r="X14" s="444"/>
      <c r="Y14" s="444"/>
      <c r="Z14" s="444"/>
      <c r="AA14" s="444"/>
      <c r="AB14" s="444"/>
      <c r="AC14" s="444"/>
      <c r="AD14" s="444"/>
      <c r="AE14" s="444"/>
      <c r="AF14" s="444"/>
      <c r="AG14" s="444"/>
      <c r="AH14" s="444"/>
    </row>
    <row r="15" spans="1:34" ht="16.5" customHeight="1" x14ac:dyDescent="0.2">
      <c r="A15" s="444"/>
      <c r="B15" s="362"/>
      <c r="C15" s="363"/>
      <c r="F15" s="416" t="str">
        <f>"- Bei Abfallkonzepten: Energiemanagement und Sanierungsfahrplan"</f>
        <v>- Bei Abfallkonzepten: Energiemanagement und Sanierungsfahrplan</v>
      </c>
      <c r="G15" s="416"/>
      <c r="H15" s="416"/>
      <c r="I15" s="416"/>
      <c r="J15" s="416"/>
      <c r="K15" s="416"/>
      <c r="L15" s="416"/>
      <c r="M15" s="416"/>
      <c r="N15" s="416"/>
      <c r="O15" s="416"/>
      <c r="P15" s="417"/>
      <c r="Q15" s="220"/>
      <c r="R15" s="444"/>
      <c r="S15" s="444"/>
      <c r="T15" s="466"/>
      <c r="U15" s="466"/>
      <c r="V15" s="466"/>
      <c r="W15" s="466"/>
      <c r="X15" s="444"/>
      <c r="Y15" s="444"/>
      <c r="Z15" s="444"/>
      <c r="AA15" s="444"/>
      <c r="AB15" s="444"/>
      <c r="AC15" s="444"/>
      <c r="AD15" s="444"/>
      <c r="AE15" s="444"/>
      <c r="AF15" s="444"/>
      <c r="AG15" s="444"/>
      <c r="AH15" s="444"/>
    </row>
    <row r="16" spans="1:34" ht="16.5" customHeight="1" x14ac:dyDescent="0.2">
      <c r="A16" s="444"/>
      <c r="B16" s="362"/>
      <c r="C16" s="363" t="s">
        <v>440</v>
      </c>
      <c r="D16" s="809" t="s">
        <v>434</v>
      </c>
      <c r="E16" s="809"/>
      <c r="F16" s="809"/>
      <c r="G16" s="809"/>
      <c r="H16" s="809"/>
      <c r="I16" s="809"/>
      <c r="J16" s="809"/>
      <c r="K16" s="809"/>
      <c r="L16" s="809"/>
      <c r="M16" s="809"/>
      <c r="N16" s="809"/>
      <c r="O16" s="809"/>
      <c r="P16" s="810"/>
      <c r="Q16" s="220"/>
      <c r="R16" s="444"/>
      <c r="S16" s="444"/>
      <c r="T16" s="444"/>
      <c r="U16" s="444"/>
      <c r="V16" s="444"/>
      <c r="W16" s="444"/>
      <c r="X16" s="444"/>
      <c r="Y16" s="444"/>
      <c r="Z16" s="444"/>
      <c r="AA16" s="444"/>
      <c r="AB16" s="444"/>
      <c r="AC16" s="444"/>
      <c r="AD16" s="444"/>
      <c r="AE16" s="444"/>
      <c r="AF16" s="444"/>
      <c r="AG16" s="444"/>
      <c r="AH16" s="444"/>
    </row>
    <row r="17" spans="1:34" ht="16.5" customHeight="1" x14ac:dyDescent="0.2">
      <c r="A17" s="444"/>
      <c r="B17" s="362"/>
      <c r="C17" s="363" t="s">
        <v>440</v>
      </c>
      <c r="D17" s="809" t="s">
        <v>435</v>
      </c>
      <c r="E17" s="809"/>
      <c r="F17" s="809"/>
      <c r="G17" s="809"/>
      <c r="H17" s="809"/>
      <c r="I17" s="809"/>
      <c r="J17" s="809"/>
      <c r="K17" s="809"/>
      <c r="L17" s="809"/>
      <c r="M17" s="809"/>
      <c r="N17" s="809"/>
      <c r="O17" s="809"/>
      <c r="P17" s="810"/>
      <c r="Q17" s="220"/>
      <c r="R17" s="444"/>
      <c r="S17" s="444"/>
      <c r="T17" s="444"/>
      <c r="U17" s="444"/>
      <c r="V17" s="444"/>
      <c r="W17" s="444"/>
      <c r="X17" s="444"/>
      <c r="Y17" s="444"/>
      <c r="Z17" s="444"/>
      <c r="AA17" s="444"/>
      <c r="AB17" s="444"/>
      <c r="AC17" s="444"/>
      <c r="AD17" s="444"/>
      <c r="AE17" s="444"/>
      <c r="AF17" s="444"/>
      <c r="AG17" s="444"/>
      <c r="AH17" s="444"/>
    </row>
    <row r="18" spans="1:34" ht="16.5" customHeight="1" x14ac:dyDescent="0.2">
      <c r="A18" s="444"/>
      <c r="B18" s="362"/>
      <c r="C18" s="363" t="s">
        <v>440</v>
      </c>
      <c r="D18" s="809" t="s">
        <v>436</v>
      </c>
      <c r="E18" s="809"/>
      <c r="F18" s="809"/>
      <c r="G18" s="809"/>
      <c r="H18" s="809"/>
      <c r="I18" s="809"/>
      <c r="J18" s="809"/>
      <c r="K18" s="809"/>
      <c r="L18" s="809"/>
      <c r="M18" s="809"/>
      <c r="N18" s="809"/>
      <c r="O18" s="809"/>
      <c r="P18" s="810"/>
      <c r="Q18" s="220"/>
      <c r="R18" s="444"/>
      <c r="S18" s="444"/>
      <c r="T18" s="444"/>
      <c r="U18" s="444"/>
      <c r="V18" s="444"/>
      <c r="W18" s="444"/>
      <c r="X18" s="444"/>
      <c r="Y18" s="444"/>
      <c r="Z18" s="444"/>
      <c r="AA18" s="444"/>
      <c r="AB18" s="444"/>
      <c r="AC18" s="444"/>
      <c r="AD18" s="444"/>
      <c r="AE18" s="444"/>
      <c r="AF18" s="444"/>
      <c r="AG18" s="444"/>
      <c r="AH18" s="444"/>
    </row>
    <row r="19" spans="1:34" ht="16.5" customHeight="1" x14ac:dyDescent="0.2">
      <c r="A19" s="444"/>
      <c r="B19" s="362"/>
      <c r="C19" s="363" t="s">
        <v>440</v>
      </c>
      <c r="D19" s="809" t="s">
        <v>437</v>
      </c>
      <c r="E19" s="809"/>
      <c r="F19" s="809"/>
      <c r="G19" s="809"/>
      <c r="H19" s="809"/>
      <c r="I19" s="809"/>
      <c r="J19" s="809"/>
      <c r="K19" s="809"/>
      <c r="L19" s="809"/>
      <c r="M19" s="809"/>
      <c r="N19" s="809"/>
      <c r="O19" s="809"/>
      <c r="P19" s="810"/>
      <c r="Q19" s="220"/>
      <c r="R19" s="444"/>
      <c r="S19" s="444"/>
      <c r="T19" s="444"/>
      <c r="U19" s="444"/>
      <c r="V19" s="444"/>
      <c r="W19" s="444"/>
      <c r="X19" s="444"/>
      <c r="Y19" s="444"/>
      <c r="Z19" s="444"/>
      <c r="AA19" s="444"/>
      <c r="AB19" s="444"/>
      <c r="AC19" s="444"/>
      <c r="AD19" s="444"/>
      <c r="AE19" s="444"/>
      <c r="AF19" s="444"/>
      <c r="AG19" s="444"/>
      <c r="AH19" s="444"/>
    </row>
    <row r="20" spans="1:34" ht="16.5" customHeight="1" x14ac:dyDescent="0.2">
      <c r="A20" s="444"/>
      <c r="B20" s="362"/>
      <c r="C20" s="363" t="s">
        <v>440</v>
      </c>
      <c r="D20" s="811" t="s">
        <v>438</v>
      </c>
      <c r="E20" s="811"/>
      <c r="F20" s="811"/>
      <c r="G20" s="811"/>
      <c r="H20" s="811"/>
      <c r="I20" s="811"/>
      <c r="J20" s="811"/>
      <c r="K20" s="811"/>
      <c r="L20" s="811"/>
      <c r="M20" s="811"/>
      <c r="N20" s="811"/>
      <c r="O20" s="811"/>
      <c r="P20" s="812"/>
      <c r="Q20" s="220"/>
      <c r="R20" s="444"/>
      <c r="S20" s="453"/>
      <c r="T20" s="781"/>
      <c r="U20" s="781"/>
      <c r="V20" s="781"/>
      <c r="W20" s="781"/>
      <c r="X20" s="781"/>
      <c r="Y20" s="781"/>
      <c r="Z20" s="781"/>
      <c r="AA20" s="781"/>
      <c r="AB20" s="781"/>
      <c r="AC20" s="781"/>
      <c r="AD20" s="781"/>
      <c r="AE20" s="781"/>
      <c r="AF20" s="781"/>
      <c r="AG20" s="781"/>
      <c r="AH20" s="781"/>
    </row>
    <row r="21" spans="1:34" ht="16.5" customHeight="1" thickBot="1" x14ac:dyDescent="0.25">
      <c r="A21" s="444"/>
      <c r="B21" s="362"/>
      <c r="C21" s="364" t="s">
        <v>440</v>
      </c>
      <c r="D21" s="813" t="s">
        <v>644</v>
      </c>
      <c r="E21" s="813"/>
      <c r="F21" s="813"/>
      <c r="G21" s="813"/>
      <c r="H21" s="813"/>
      <c r="I21" s="813"/>
      <c r="J21" s="813"/>
      <c r="K21" s="813"/>
      <c r="L21" s="813"/>
      <c r="M21" s="813"/>
      <c r="N21" s="813"/>
      <c r="O21" s="813"/>
      <c r="P21" s="814"/>
      <c r="Q21" s="220"/>
      <c r="R21" s="444"/>
      <c r="S21" s="453"/>
      <c r="T21" s="453"/>
      <c r="U21" s="453"/>
      <c r="V21" s="453"/>
      <c r="W21" s="453"/>
      <c r="X21" s="453"/>
      <c r="Y21" s="453"/>
      <c r="Z21" s="453"/>
      <c r="AA21" s="453"/>
      <c r="AB21" s="453"/>
      <c r="AC21" s="453"/>
      <c r="AD21" s="453"/>
      <c r="AE21" s="453"/>
      <c r="AF21" s="453"/>
      <c r="AG21" s="453"/>
      <c r="AH21" s="453"/>
    </row>
    <row r="22" spans="1:34" ht="5.25" customHeight="1" x14ac:dyDescent="0.2">
      <c r="A22" s="444"/>
      <c r="B22" s="220"/>
      <c r="C22" s="365"/>
      <c r="D22" s="365"/>
      <c r="E22" s="365"/>
      <c r="F22" s="365"/>
      <c r="G22" s="365"/>
      <c r="H22" s="365"/>
      <c r="I22" s="365"/>
      <c r="J22" s="365"/>
      <c r="K22" s="365"/>
      <c r="L22" s="365"/>
      <c r="M22" s="365"/>
      <c r="N22" s="365"/>
      <c r="O22" s="365"/>
      <c r="P22" s="365"/>
      <c r="Q22" s="222"/>
      <c r="R22" s="444"/>
      <c r="S22" s="453"/>
      <c r="T22" s="453"/>
      <c r="U22" s="453"/>
      <c r="V22" s="453"/>
      <c r="W22" s="453"/>
      <c r="X22" s="453"/>
      <c r="Y22" s="453"/>
      <c r="Z22" s="453"/>
      <c r="AA22" s="453"/>
      <c r="AB22" s="453"/>
      <c r="AC22" s="453"/>
      <c r="AD22" s="453"/>
      <c r="AE22" s="453"/>
      <c r="AF22" s="453"/>
      <c r="AG22" s="453"/>
      <c r="AH22" s="453"/>
    </row>
    <row r="23" spans="1:34" ht="40.5" customHeight="1" x14ac:dyDescent="0.2">
      <c r="A23" s="444"/>
      <c r="B23" s="220"/>
      <c r="C23" s="797" t="s">
        <v>626</v>
      </c>
      <c r="D23" s="798"/>
      <c r="E23" s="798"/>
      <c r="F23" s="798"/>
      <c r="G23" s="798"/>
      <c r="H23" s="798"/>
      <c r="I23" s="798"/>
      <c r="J23" s="798"/>
      <c r="K23" s="798"/>
      <c r="L23" s="798"/>
      <c r="M23" s="798"/>
      <c r="N23" s="798"/>
      <c r="O23" s="798"/>
      <c r="P23" s="799"/>
      <c r="Q23" s="423">
        <f>IF(AND(menu!B57=TRUE,menu!$B$192&lt;&gt;1),0,1)</f>
        <v>1</v>
      </c>
      <c r="R23" s="444"/>
      <c r="S23" s="787" t="s">
        <v>755</v>
      </c>
      <c r="T23" s="453"/>
      <c r="U23" s="453"/>
      <c r="V23" s="453"/>
      <c r="W23" s="453"/>
      <c r="X23" s="453"/>
      <c r="Y23" s="453"/>
      <c r="Z23" s="453"/>
      <c r="AA23" s="453"/>
      <c r="AB23" s="453"/>
      <c r="AC23" s="453"/>
      <c r="AD23" s="453"/>
      <c r="AE23" s="453"/>
      <c r="AF23" s="453"/>
      <c r="AG23" s="453"/>
      <c r="AH23" s="453"/>
    </row>
    <row r="24" spans="1:34" ht="6" customHeight="1" x14ac:dyDescent="0.2">
      <c r="A24" s="444"/>
      <c r="B24" s="220"/>
      <c r="C24" s="365"/>
      <c r="D24" s="365"/>
      <c r="E24" s="365"/>
      <c r="F24" s="365"/>
      <c r="G24" s="365"/>
      <c r="H24" s="365"/>
      <c r="I24" s="365"/>
      <c r="J24" s="365"/>
      <c r="K24" s="365"/>
      <c r="L24" s="365"/>
      <c r="M24" s="365"/>
      <c r="N24" s="365"/>
      <c r="O24" s="365"/>
      <c r="P24" s="365"/>
      <c r="Q24" s="220"/>
      <c r="R24" s="444"/>
      <c r="S24" s="787"/>
      <c r="T24" s="453"/>
      <c r="U24" s="453"/>
      <c r="V24" s="453"/>
      <c r="W24" s="453"/>
      <c r="X24" s="453"/>
      <c r="Y24" s="453"/>
      <c r="Z24" s="453"/>
      <c r="AA24" s="453"/>
      <c r="AB24" s="453"/>
      <c r="AC24" s="453"/>
      <c r="AD24" s="453"/>
      <c r="AE24" s="453"/>
      <c r="AF24" s="453"/>
      <c r="AG24" s="453"/>
      <c r="AH24" s="453"/>
    </row>
    <row r="25" spans="1:34" ht="38.25" customHeight="1" x14ac:dyDescent="0.2">
      <c r="A25" s="444"/>
      <c r="B25" s="220"/>
      <c r="C25" s="802" t="s">
        <v>645</v>
      </c>
      <c r="D25" s="803"/>
      <c r="E25" s="803"/>
      <c r="F25" s="803"/>
      <c r="G25" s="803"/>
      <c r="H25" s="803"/>
      <c r="I25" s="803"/>
      <c r="J25" s="803"/>
      <c r="K25" s="803"/>
      <c r="L25" s="803"/>
      <c r="M25" s="803"/>
      <c r="N25" s="803"/>
      <c r="O25" s="803"/>
      <c r="P25" s="804"/>
      <c r="Q25" s="220"/>
      <c r="R25" s="444"/>
      <c r="S25" s="787"/>
      <c r="T25" s="453"/>
      <c r="U25" s="453"/>
      <c r="V25" s="453"/>
      <c r="W25" s="453"/>
      <c r="X25" s="453"/>
      <c r="Y25" s="453"/>
      <c r="Z25" s="453"/>
      <c r="AA25" s="453"/>
      <c r="AB25" s="453"/>
      <c r="AC25" s="453"/>
      <c r="AD25" s="453"/>
      <c r="AE25" s="453"/>
      <c r="AF25" s="453"/>
      <c r="AG25" s="453"/>
      <c r="AH25" s="453"/>
    </row>
    <row r="26" spans="1:34" s="47" customFormat="1" ht="6" customHeight="1" x14ac:dyDescent="0.2">
      <c r="A26" s="444"/>
      <c r="B26" s="419"/>
      <c r="C26" s="439"/>
      <c r="D26" s="439"/>
      <c r="E26" s="439"/>
      <c r="F26" s="439"/>
      <c r="G26" s="439"/>
      <c r="H26" s="439"/>
      <c r="I26" s="439"/>
      <c r="J26" s="439"/>
      <c r="K26" s="439"/>
      <c r="L26" s="439"/>
      <c r="M26" s="439"/>
      <c r="N26" s="439"/>
      <c r="O26" s="439"/>
      <c r="P26" s="439"/>
      <c r="Q26" s="419"/>
      <c r="R26" s="444"/>
      <c r="S26" s="444"/>
      <c r="T26" s="453"/>
      <c r="U26" s="453"/>
      <c r="V26" s="453"/>
      <c r="W26" s="453"/>
      <c r="X26" s="453"/>
      <c r="Y26" s="453"/>
      <c r="Z26" s="453"/>
      <c r="AA26" s="453"/>
      <c r="AB26" s="453"/>
      <c r="AC26" s="453"/>
      <c r="AD26" s="453"/>
      <c r="AE26" s="453"/>
      <c r="AF26" s="453"/>
      <c r="AG26" s="453"/>
      <c r="AH26" s="453"/>
    </row>
    <row r="27" spans="1:34" ht="16.5" customHeight="1" x14ac:dyDescent="0.2">
      <c r="A27" s="444"/>
      <c r="B27" s="220"/>
      <c r="C27" s="817" t="str">
        <f ca="1">Basisdaten!C38</f>
        <v>Vorhabenbeschreibung -  - Vers. 09/2023</v>
      </c>
      <c r="D27" s="817"/>
      <c r="E27" s="817"/>
      <c r="F27" s="817"/>
      <c r="G27" s="817"/>
      <c r="H27" s="817"/>
      <c r="I27" s="817"/>
      <c r="J27" s="817"/>
      <c r="K27" s="817"/>
      <c r="L27" s="817"/>
      <c r="M27" s="817"/>
      <c r="N27" s="817"/>
      <c r="O27" s="817"/>
      <c r="P27" s="817"/>
      <c r="Q27" s="220"/>
      <c r="R27" s="444"/>
      <c r="S27" s="453"/>
      <c r="T27" s="453"/>
      <c r="U27" s="453"/>
      <c r="V27" s="453"/>
      <c r="W27" s="453"/>
      <c r="X27" s="453"/>
      <c r="Y27" s="453"/>
      <c r="Z27" s="453"/>
      <c r="AA27" s="453"/>
      <c r="AB27" s="453"/>
      <c r="AC27" s="453"/>
      <c r="AD27" s="453"/>
      <c r="AE27" s="453"/>
      <c r="AF27" s="453"/>
      <c r="AG27" s="453"/>
      <c r="AH27" s="453"/>
    </row>
    <row r="28" spans="1:34" ht="16.5" customHeight="1" x14ac:dyDescent="0.2">
      <c r="A28" s="444"/>
      <c r="B28" s="468"/>
      <c r="C28" s="468"/>
      <c r="D28" s="468"/>
      <c r="E28" s="468"/>
      <c r="F28" s="468"/>
      <c r="G28" s="468"/>
      <c r="H28" s="468"/>
      <c r="I28" s="468"/>
      <c r="J28" s="468"/>
      <c r="K28" s="468"/>
      <c r="L28" s="468"/>
      <c r="M28" s="468"/>
      <c r="N28" s="468"/>
      <c r="O28" s="468"/>
      <c r="P28" s="468"/>
      <c r="Q28" s="468"/>
      <c r="R28" s="444"/>
      <c r="S28" s="453"/>
      <c r="T28" s="453"/>
      <c r="U28" s="453"/>
      <c r="V28" s="453"/>
      <c r="W28" s="453"/>
      <c r="X28" s="453"/>
      <c r="Y28" s="453"/>
      <c r="Z28" s="453"/>
      <c r="AA28" s="453"/>
      <c r="AB28" s="453"/>
      <c r="AC28" s="453"/>
      <c r="AD28" s="453"/>
      <c r="AE28" s="453"/>
      <c r="AF28" s="453"/>
      <c r="AG28" s="453"/>
      <c r="AH28" s="453"/>
    </row>
    <row r="29" spans="1:34" ht="16.5" customHeight="1" x14ac:dyDescent="0.2">
      <c r="A29" s="444"/>
      <c r="B29" s="468"/>
      <c r="C29" s="795"/>
      <c r="D29" s="795"/>
      <c r="E29" s="795"/>
      <c r="F29" s="795"/>
      <c r="G29" s="795"/>
      <c r="H29" s="795"/>
      <c r="I29" s="469"/>
      <c r="J29" s="468"/>
      <c r="K29" s="470"/>
      <c r="L29" s="470"/>
      <c r="M29" s="795"/>
      <c r="N29" s="795"/>
      <c r="O29" s="795"/>
      <c r="P29" s="469"/>
      <c r="Q29" s="467"/>
      <c r="R29" s="444"/>
      <c r="S29" s="453"/>
      <c r="T29" s="453"/>
      <c r="U29" s="453"/>
      <c r="V29" s="453"/>
      <c r="W29" s="453"/>
      <c r="X29" s="453"/>
      <c r="Y29" s="453"/>
      <c r="Z29" s="453"/>
      <c r="AA29" s="453"/>
      <c r="AB29" s="453"/>
      <c r="AC29" s="453"/>
      <c r="AD29" s="453"/>
      <c r="AE29" s="453"/>
      <c r="AF29" s="453"/>
      <c r="AG29" s="453"/>
      <c r="AH29" s="453"/>
    </row>
    <row r="30" spans="1:34" ht="16.5" customHeight="1" x14ac:dyDescent="0.2">
      <c r="A30" s="444"/>
      <c r="B30" s="468"/>
      <c r="C30" s="795"/>
      <c r="D30" s="795"/>
      <c r="E30" s="795"/>
      <c r="F30" s="795"/>
      <c r="G30" s="795"/>
      <c r="H30" s="795"/>
      <c r="I30" s="469"/>
      <c r="J30" s="468"/>
      <c r="K30" s="470"/>
      <c r="L30" s="470"/>
      <c r="M30" s="795"/>
      <c r="N30" s="795"/>
      <c r="O30" s="795"/>
      <c r="P30" s="469"/>
      <c r="Q30" s="467"/>
      <c r="R30" s="444"/>
      <c r="S30" s="453"/>
      <c r="T30" s="453"/>
      <c r="U30" s="453"/>
      <c r="V30" s="453"/>
      <c r="W30" s="453"/>
      <c r="X30" s="453"/>
      <c r="Y30" s="453"/>
      <c r="Z30" s="453"/>
      <c r="AA30" s="453"/>
      <c r="AB30" s="453"/>
      <c r="AC30" s="453"/>
      <c r="AD30" s="453"/>
      <c r="AE30" s="453"/>
      <c r="AF30" s="453"/>
      <c r="AG30" s="453"/>
      <c r="AH30" s="453"/>
    </row>
    <row r="31" spans="1:34" ht="16.5" customHeight="1" x14ac:dyDescent="0.2">
      <c r="A31" s="444"/>
      <c r="B31" s="468"/>
      <c r="C31" s="795"/>
      <c r="D31" s="795"/>
      <c r="E31" s="795"/>
      <c r="F31" s="795"/>
      <c r="G31" s="795"/>
      <c r="H31" s="795"/>
      <c r="I31" s="469"/>
      <c r="J31" s="468"/>
      <c r="K31" s="470"/>
      <c r="L31" s="470"/>
      <c r="M31" s="795"/>
      <c r="N31" s="795"/>
      <c r="O31" s="795"/>
      <c r="P31" s="469"/>
      <c r="Q31" s="467"/>
      <c r="R31" s="444"/>
      <c r="S31" s="453" t="s">
        <v>629</v>
      </c>
      <c r="T31" s="453"/>
      <c r="U31" s="453"/>
      <c r="V31" s="453"/>
      <c r="W31" s="453"/>
      <c r="X31" s="453"/>
      <c r="Y31" s="453"/>
      <c r="Z31" s="453"/>
      <c r="AA31" s="453"/>
      <c r="AB31" s="453"/>
      <c r="AC31" s="453"/>
      <c r="AD31" s="453"/>
      <c r="AE31" s="453"/>
      <c r="AF31" s="453"/>
      <c r="AG31" s="453"/>
      <c r="AH31" s="453"/>
    </row>
    <row r="32" spans="1:34" ht="16.5" customHeight="1" x14ac:dyDescent="0.2">
      <c r="A32" s="444"/>
      <c r="B32" s="468"/>
      <c r="C32" s="795"/>
      <c r="D32" s="795"/>
      <c r="E32" s="795"/>
      <c r="F32" s="795"/>
      <c r="G32" s="795"/>
      <c r="H32" s="795"/>
      <c r="I32" s="469"/>
      <c r="J32" s="468"/>
      <c r="K32" s="470"/>
      <c r="L32" s="470"/>
      <c r="M32" s="795"/>
      <c r="N32" s="795"/>
      <c r="O32" s="795"/>
      <c r="P32" s="469"/>
      <c r="Q32" s="467"/>
      <c r="R32" s="444"/>
      <c r="S32" s="453"/>
      <c r="T32" s="453"/>
      <c r="U32" s="453"/>
      <c r="V32" s="453"/>
      <c r="W32" s="453"/>
      <c r="X32" s="453"/>
      <c r="Y32" s="453"/>
      <c r="Z32" s="453"/>
      <c r="AA32" s="453"/>
      <c r="AB32" s="453"/>
      <c r="AC32" s="453"/>
      <c r="AD32" s="453"/>
      <c r="AE32" s="453"/>
      <c r="AF32" s="453"/>
      <c r="AG32" s="453"/>
      <c r="AH32" s="453"/>
    </row>
    <row r="33" spans="1:34" ht="16.5" customHeight="1" x14ac:dyDescent="0.2">
      <c r="A33" s="444"/>
      <c r="B33" s="468"/>
      <c r="C33" s="801"/>
      <c r="D33" s="801"/>
      <c r="E33" s="801"/>
      <c r="F33" s="801"/>
      <c r="G33" s="801"/>
      <c r="H33" s="801"/>
      <c r="I33" s="469"/>
      <c r="J33" s="468"/>
      <c r="K33" s="471"/>
      <c r="L33" s="471"/>
      <c r="M33" s="801"/>
      <c r="N33" s="801"/>
      <c r="O33" s="801"/>
      <c r="P33" s="469"/>
      <c r="Q33" s="467"/>
      <c r="R33" s="444"/>
      <c r="S33" s="453"/>
      <c r="T33" s="781"/>
      <c r="U33" s="781"/>
      <c r="V33" s="781"/>
      <c r="W33" s="781"/>
      <c r="X33" s="781"/>
      <c r="Y33" s="781"/>
      <c r="Z33" s="781"/>
      <c r="AA33" s="781"/>
      <c r="AB33" s="781"/>
      <c r="AC33" s="781"/>
      <c r="AD33" s="781"/>
      <c r="AE33" s="781"/>
      <c r="AF33" s="781"/>
      <c r="AG33" s="781"/>
      <c r="AH33" s="781"/>
    </row>
    <row r="34" spans="1:34" ht="16.5" customHeight="1" x14ac:dyDescent="0.2">
      <c r="A34" s="444"/>
      <c r="B34" s="468"/>
      <c r="C34" s="795"/>
      <c r="D34" s="795"/>
      <c r="E34" s="795"/>
      <c r="F34" s="795"/>
      <c r="G34" s="795"/>
      <c r="H34" s="795"/>
      <c r="I34" s="469"/>
      <c r="J34" s="468"/>
      <c r="K34" s="470"/>
      <c r="L34" s="470"/>
      <c r="M34" s="795"/>
      <c r="N34" s="795"/>
      <c r="O34" s="795"/>
      <c r="P34" s="469"/>
      <c r="Q34" s="467"/>
      <c r="R34" s="444"/>
      <c r="S34" s="444"/>
      <c r="T34" s="453"/>
      <c r="U34" s="453"/>
      <c r="V34" s="453"/>
      <c r="W34" s="453"/>
      <c r="X34" s="453"/>
      <c r="Y34" s="453"/>
      <c r="Z34" s="453"/>
      <c r="AA34" s="453"/>
      <c r="AB34" s="453"/>
      <c r="AC34" s="453"/>
      <c r="AD34" s="453"/>
      <c r="AE34" s="453"/>
      <c r="AF34" s="453"/>
      <c r="AG34" s="453"/>
      <c r="AH34" s="453"/>
    </row>
    <row r="35" spans="1:34" ht="16.5" customHeight="1" x14ac:dyDescent="0.2">
      <c r="A35" s="444"/>
      <c r="B35" s="468"/>
      <c r="C35" s="800"/>
      <c r="D35" s="800"/>
      <c r="E35" s="800"/>
      <c r="F35" s="800"/>
      <c r="G35" s="800"/>
      <c r="H35" s="800"/>
      <c r="I35" s="795"/>
      <c r="J35" s="795"/>
      <c r="K35" s="795"/>
      <c r="L35" s="795"/>
      <c r="M35" s="795"/>
      <c r="N35" s="795"/>
      <c r="O35" s="795"/>
      <c r="P35" s="795"/>
      <c r="Q35" s="467"/>
      <c r="R35" s="444"/>
      <c r="S35" s="453"/>
      <c r="T35" s="453"/>
      <c r="U35" s="453"/>
      <c r="V35" s="453"/>
      <c r="W35" s="453"/>
      <c r="X35" s="453"/>
      <c r="Y35" s="453"/>
      <c r="Z35" s="453"/>
      <c r="AA35" s="453"/>
      <c r="AB35" s="453"/>
      <c r="AC35" s="453"/>
      <c r="AD35" s="453"/>
      <c r="AE35" s="453"/>
      <c r="AF35" s="453"/>
      <c r="AG35" s="453"/>
      <c r="AH35" s="453"/>
    </row>
    <row r="36" spans="1:34" ht="6" customHeight="1" x14ac:dyDescent="0.2">
      <c r="A36" s="444"/>
      <c r="B36" s="467"/>
      <c r="C36" s="470"/>
      <c r="D36" s="470"/>
      <c r="E36" s="468"/>
      <c r="F36" s="470"/>
      <c r="G36" s="470"/>
      <c r="H36" s="470"/>
      <c r="I36" s="472"/>
      <c r="J36" s="470"/>
      <c r="K36" s="470"/>
      <c r="L36" s="470"/>
      <c r="M36" s="470"/>
      <c r="N36" s="470"/>
      <c r="O36" s="470"/>
      <c r="P36" s="470"/>
      <c r="Q36" s="467"/>
      <c r="R36" s="444"/>
      <c r="S36" s="453"/>
      <c r="T36" s="453"/>
      <c r="U36" s="453"/>
      <c r="V36" s="453"/>
      <c r="W36" s="453"/>
      <c r="X36" s="453"/>
      <c r="Y36" s="453"/>
      <c r="Z36" s="453"/>
      <c r="AA36" s="453"/>
      <c r="AB36" s="453"/>
      <c r="AC36" s="453"/>
      <c r="AD36" s="453"/>
      <c r="AE36" s="453"/>
      <c r="AF36" s="453"/>
      <c r="AG36" s="453"/>
      <c r="AH36" s="453"/>
    </row>
    <row r="37" spans="1:34" ht="16.5" customHeight="1" x14ac:dyDescent="0.2">
      <c r="A37" s="444"/>
      <c r="B37" s="467"/>
      <c r="C37" s="795"/>
      <c r="D37" s="795"/>
      <c r="E37" s="795"/>
      <c r="F37" s="795"/>
      <c r="G37" s="795"/>
      <c r="H37" s="795"/>
      <c r="I37" s="795"/>
      <c r="J37" s="795"/>
      <c r="K37" s="795"/>
      <c r="L37" s="795"/>
      <c r="M37" s="795"/>
      <c r="N37" s="795"/>
      <c r="O37" s="795"/>
      <c r="P37" s="795"/>
      <c r="Q37" s="467"/>
      <c r="R37" s="444"/>
      <c r="S37" s="453"/>
      <c r="T37" s="453"/>
      <c r="U37" s="453"/>
      <c r="V37" s="453"/>
      <c r="W37" s="453"/>
      <c r="X37" s="453"/>
      <c r="Y37" s="453"/>
      <c r="Z37" s="453"/>
      <c r="AA37" s="453"/>
      <c r="AB37" s="453"/>
      <c r="AC37" s="453"/>
      <c r="AD37" s="453"/>
      <c r="AE37" s="453"/>
      <c r="AF37" s="453"/>
      <c r="AG37" s="453"/>
      <c r="AH37" s="453"/>
    </row>
    <row r="38" spans="1:34" ht="156.75" customHeight="1" x14ac:dyDescent="0.2">
      <c r="A38" s="444"/>
      <c r="B38" s="467"/>
      <c r="C38" s="796"/>
      <c r="D38" s="796"/>
      <c r="E38" s="796"/>
      <c r="F38" s="796"/>
      <c r="G38" s="796"/>
      <c r="H38" s="796"/>
      <c r="I38" s="796"/>
      <c r="J38" s="796"/>
      <c r="K38" s="796"/>
      <c r="L38" s="796"/>
      <c r="M38" s="796"/>
      <c r="N38" s="796"/>
      <c r="O38" s="796"/>
      <c r="P38" s="796"/>
      <c r="Q38" s="467"/>
      <c r="R38" s="444"/>
      <c r="S38" s="453"/>
      <c r="T38" s="453"/>
      <c r="U38" s="453"/>
      <c r="V38" s="453"/>
      <c r="W38" s="453"/>
      <c r="X38" s="453"/>
      <c r="Y38" s="453"/>
      <c r="Z38" s="453"/>
      <c r="AA38" s="453"/>
      <c r="AB38" s="453"/>
      <c r="AC38" s="453"/>
      <c r="AD38" s="453"/>
      <c r="AE38" s="453"/>
      <c r="AF38" s="453"/>
      <c r="AG38" s="453"/>
      <c r="AH38" s="453"/>
    </row>
    <row r="39" spans="1:34" ht="11.25" customHeight="1" x14ac:dyDescent="0.2">
      <c r="A39" s="444"/>
      <c r="B39" s="467"/>
      <c r="C39" s="470"/>
      <c r="D39" s="470"/>
      <c r="E39" s="470"/>
      <c r="F39" s="470"/>
      <c r="G39" s="470"/>
      <c r="H39" s="470"/>
      <c r="I39" s="470"/>
      <c r="J39" s="470"/>
      <c r="K39" s="470"/>
      <c r="L39" s="470"/>
      <c r="M39" s="470"/>
      <c r="N39" s="470"/>
      <c r="O39" s="470"/>
      <c r="P39" s="470"/>
      <c r="Q39" s="467"/>
      <c r="R39" s="444"/>
      <c r="S39" s="453"/>
      <c r="T39" s="453"/>
      <c r="U39" s="453"/>
      <c r="V39" s="453"/>
      <c r="W39" s="453"/>
      <c r="X39" s="453"/>
      <c r="Y39" s="453"/>
      <c r="Z39" s="453"/>
      <c r="AA39" s="453"/>
      <c r="AB39" s="453"/>
      <c r="AC39" s="453"/>
      <c r="AD39" s="453"/>
      <c r="AE39" s="453"/>
      <c r="AF39" s="453"/>
      <c r="AG39" s="453"/>
      <c r="AH39" s="453"/>
    </row>
    <row r="40" spans="1:34" ht="15" customHeight="1" x14ac:dyDescent="0.2">
      <c r="A40" s="444"/>
      <c r="B40" s="467"/>
      <c r="C40" s="473"/>
      <c r="D40" s="470"/>
      <c r="E40" s="470"/>
      <c r="F40" s="470"/>
      <c r="G40" s="470"/>
      <c r="H40" s="470"/>
      <c r="I40" s="470"/>
      <c r="J40" s="470"/>
      <c r="K40" s="470"/>
      <c r="L40" s="470"/>
      <c r="M40" s="470"/>
      <c r="N40" s="470"/>
      <c r="O40" s="470"/>
      <c r="P40" s="470"/>
      <c r="Q40" s="467"/>
      <c r="R40" s="444"/>
      <c r="S40" s="453"/>
      <c r="T40" s="453"/>
      <c r="U40" s="453"/>
      <c r="V40" s="453"/>
      <c r="W40" s="453"/>
      <c r="X40" s="453"/>
      <c r="Y40" s="453"/>
      <c r="Z40" s="453"/>
      <c r="AA40" s="453"/>
      <c r="AB40" s="453"/>
      <c r="AC40" s="453"/>
      <c r="AD40" s="453"/>
      <c r="AE40" s="453"/>
      <c r="AF40" s="453"/>
      <c r="AG40" s="453"/>
      <c r="AH40" s="453"/>
    </row>
    <row r="41" spans="1:34" ht="14.25" customHeight="1" x14ac:dyDescent="0.2">
      <c r="A41" s="444"/>
      <c r="B41" s="467"/>
      <c r="C41" s="805"/>
      <c r="D41" s="805"/>
      <c r="E41" s="805"/>
      <c r="F41" s="805"/>
      <c r="G41" s="805"/>
      <c r="H41" s="805"/>
      <c r="I41" s="805"/>
      <c r="J41" s="805"/>
      <c r="K41" s="805"/>
      <c r="L41" s="805"/>
      <c r="M41" s="805"/>
      <c r="N41" s="805"/>
      <c r="O41" s="805"/>
      <c r="P41" s="805"/>
      <c r="Q41" s="467"/>
      <c r="R41" s="444"/>
      <c r="S41" s="444"/>
      <c r="T41" s="444"/>
      <c r="U41" s="444"/>
      <c r="V41" s="444"/>
      <c r="W41" s="444"/>
      <c r="X41" s="444"/>
      <c r="Y41" s="444"/>
      <c r="Z41" s="444"/>
      <c r="AA41" s="444"/>
      <c r="AB41" s="444"/>
      <c r="AC41" s="444"/>
      <c r="AD41" s="444"/>
      <c r="AE41" s="444"/>
      <c r="AF41" s="444"/>
      <c r="AG41" s="444"/>
      <c r="AH41" s="444"/>
    </row>
    <row r="42" spans="1:34" ht="14.25" customHeight="1" x14ac:dyDescent="0.2">
      <c r="A42" s="444"/>
      <c r="B42" s="467"/>
      <c r="C42" s="805"/>
      <c r="D42" s="805"/>
      <c r="E42" s="805"/>
      <c r="F42" s="805"/>
      <c r="G42" s="805"/>
      <c r="H42" s="805"/>
      <c r="I42" s="805"/>
      <c r="J42" s="805"/>
      <c r="K42" s="805"/>
      <c r="L42" s="805"/>
      <c r="M42" s="805"/>
      <c r="N42" s="805"/>
      <c r="O42" s="805"/>
      <c r="P42" s="805"/>
      <c r="Q42" s="467"/>
      <c r="R42" s="444"/>
      <c r="S42" s="444"/>
      <c r="T42" s="444"/>
      <c r="U42" s="444"/>
      <c r="V42" s="444"/>
      <c r="W42" s="444"/>
      <c r="X42" s="444"/>
      <c r="Y42" s="444"/>
      <c r="Z42" s="444"/>
      <c r="AA42" s="444"/>
      <c r="AB42" s="444"/>
      <c r="AC42" s="444"/>
      <c r="AD42" s="444"/>
      <c r="AE42" s="444"/>
      <c r="AF42" s="444"/>
      <c r="AG42" s="444"/>
      <c r="AH42" s="444"/>
    </row>
    <row r="43" spans="1:34" ht="14.25" customHeight="1" x14ac:dyDescent="0.2">
      <c r="A43" s="444"/>
      <c r="B43" s="467"/>
      <c r="C43" s="805"/>
      <c r="D43" s="805"/>
      <c r="E43" s="805"/>
      <c r="F43" s="805"/>
      <c r="G43" s="805"/>
      <c r="H43" s="805"/>
      <c r="I43" s="805"/>
      <c r="J43" s="805"/>
      <c r="K43" s="805"/>
      <c r="L43" s="805"/>
      <c r="M43" s="805"/>
      <c r="N43" s="805"/>
      <c r="O43" s="805"/>
      <c r="P43" s="805"/>
      <c r="Q43" s="467"/>
      <c r="R43" s="444"/>
      <c r="S43" s="444"/>
      <c r="T43" s="444"/>
      <c r="U43" s="444"/>
      <c r="V43" s="444"/>
      <c r="W43" s="444"/>
      <c r="X43" s="444"/>
      <c r="Y43" s="444"/>
      <c r="Z43" s="444"/>
      <c r="AA43" s="444"/>
      <c r="AB43" s="444"/>
      <c r="AC43" s="444"/>
      <c r="AD43" s="444"/>
      <c r="AE43" s="444"/>
      <c r="AF43" s="444"/>
      <c r="AG43" s="444"/>
      <c r="AH43" s="444"/>
    </row>
    <row r="44" spans="1:34" ht="14.25" customHeight="1" x14ac:dyDescent="0.2">
      <c r="A44" s="444"/>
      <c r="B44" s="467"/>
      <c r="C44" s="805"/>
      <c r="D44" s="805"/>
      <c r="E44" s="805"/>
      <c r="F44" s="805"/>
      <c r="G44" s="805"/>
      <c r="H44" s="805"/>
      <c r="I44" s="805"/>
      <c r="J44" s="805"/>
      <c r="K44" s="805"/>
      <c r="L44" s="805"/>
      <c r="M44" s="805"/>
      <c r="N44" s="805"/>
      <c r="O44" s="805"/>
      <c r="P44" s="805"/>
      <c r="Q44" s="467"/>
      <c r="R44" s="444"/>
      <c r="S44" s="444"/>
      <c r="T44" s="444"/>
      <c r="U44" s="444"/>
      <c r="V44" s="444"/>
      <c r="W44" s="444"/>
      <c r="X44" s="444"/>
      <c r="Y44" s="444"/>
      <c r="Z44" s="444"/>
      <c r="AA44" s="444"/>
      <c r="AB44" s="444"/>
      <c r="AC44" s="444"/>
      <c r="AD44" s="444"/>
      <c r="AE44" s="444"/>
      <c r="AF44" s="444"/>
      <c r="AG44" s="444"/>
      <c r="AH44" s="444"/>
    </row>
    <row r="45" spans="1:34" ht="28.5" customHeight="1" x14ac:dyDescent="0.2">
      <c r="A45" s="444"/>
      <c r="B45" s="467"/>
      <c r="C45" s="805"/>
      <c r="D45" s="805"/>
      <c r="E45" s="805"/>
      <c r="F45" s="805"/>
      <c r="G45" s="805"/>
      <c r="H45" s="805"/>
      <c r="I45" s="805"/>
      <c r="J45" s="805"/>
      <c r="K45" s="805"/>
      <c r="L45" s="805"/>
      <c r="M45" s="805"/>
      <c r="N45" s="805"/>
      <c r="O45" s="805"/>
      <c r="P45" s="805"/>
      <c r="Q45" s="467"/>
      <c r="R45" s="444"/>
      <c r="S45" s="444"/>
      <c r="T45" s="444"/>
      <c r="U45" s="444"/>
      <c r="V45" s="444"/>
      <c r="W45" s="444"/>
      <c r="X45" s="444"/>
      <c r="Y45" s="444"/>
      <c r="Z45" s="444"/>
      <c r="AA45" s="444"/>
      <c r="AB45" s="444"/>
      <c r="AC45" s="444"/>
      <c r="AD45" s="444"/>
      <c r="AE45" s="444"/>
      <c r="AF45" s="444"/>
      <c r="AG45" s="444"/>
      <c r="AH45" s="444"/>
    </row>
    <row r="46" spans="1:34" ht="14.25" customHeight="1" x14ac:dyDescent="0.2">
      <c r="A46" s="444"/>
      <c r="B46" s="467"/>
      <c r="C46" s="474"/>
      <c r="D46" s="474"/>
      <c r="E46" s="474"/>
      <c r="F46" s="474"/>
      <c r="G46" s="474"/>
      <c r="H46" s="474"/>
      <c r="I46" s="474"/>
      <c r="J46" s="474"/>
      <c r="K46" s="474"/>
      <c r="L46" s="474"/>
      <c r="M46" s="474"/>
      <c r="N46" s="474"/>
      <c r="O46" s="474"/>
      <c r="P46" s="474"/>
      <c r="Q46" s="467"/>
      <c r="R46" s="444"/>
      <c r="S46" s="444"/>
      <c r="T46" s="444"/>
      <c r="U46" s="444"/>
      <c r="V46" s="444"/>
      <c r="W46" s="444"/>
      <c r="X46" s="444"/>
      <c r="Y46" s="444"/>
      <c r="Z46" s="444"/>
      <c r="AA46" s="444"/>
      <c r="AB46" s="444"/>
      <c r="AC46" s="444"/>
      <c r="AD46" s="444"/>
      <c r="AE46" s="444"/>
      <c r="AF46" s="444"/>
      <c r="AG46" s="444"/>
      <c r="AH46" s="444"/>
    </row>
    <row r="47" spans="1:34" ht="11.25" customHeight="1" x14ac:dyDescent="0.2">
      <c r="A47" s="444"/>
      <c r="B47" s="467"/>
      <c r="C47" s="467"/>
      <c r="D47" s="467"/>
      <c r="E47" s="467"/>
      <c r="F47" s="467"/>
      <c r="G47" s="467"/>
      <c r="H47" s="467"/>
      <c r="I47" s="467"/>
      <c r="J47" s="467"/>
      <c r="K47" s="467"/>
      <c r="L47" s="467"/>
      <c r="M47" s="467"/>
      <c r="N47" s="467"/>
      <c r="O47" s="467"/>
      <c r="P47" s="467"/>
      <c r="Q47" s="467"/>
      <c r="R47" s="444"/>
      <c r="S47" s="444"/>
      <c r="T47" s="444"/>
      <c r="U47" s="444"/>
      <c r="V47" s="444"/>
      <c r="W47" s="444"/>
      <c r="X47" s="444"/>
      <c r="Y47" s="444"/>
      <c r="Z47" s="444"/>
      <c r="AA47" s="444"/>
      <c r="AB47" s="444"/>
      <c r="AC47" s="444"/>
      <c r="AD47" s="444"/>
      <c r="AE47" s="444"/>
      <c r="AF47" s="444"/>
      <c r="AG47" s="444"/>
      <c r="AH47" s="444"/>
    </row>
    <row r="48" spans="1:34" x14ac:dyDescent="0.2">
      <c r="A48" s="444"/>
      <c r="B48" s="467"/>
      <c r="C48" s="444"/>
      <c r="D48" s="444"/>
      <c r="E48" s="444"/>
      <c r="F48" s="444"/>
      <c r="G48" s="444"/>
      <c r="H48" s="444"/>
      <c r="I48" s="444"/>
      <c r="J48" s="444"/>
      <c r="K48" s="444"/>
      <c r="L48" s="444"/>
      <c r="M48" s="444"/>
      <c r="N48" s="444"/>
      <c r="O48" s="444"/>
      <c r="P48" s="444"/>
      <c r="Q48" s="467"/>
      <c r="R48" s="444"/>
      <c r="S48" s="444"/>
      <c r="T48" s="444"/>
      <c r="U48" s="444"/>
      <c r="V48" s="444"/>
      <c r="W48" s="444"/>
      <c r="X48" s="444"/>
      <c r="Y48" s="444"/>
      <c r="Z48" s="444"/>
      <c r="AA48" s="444"/>
      <c r="AB48" s="444"/>
      <c r="AC48" s="444"/>
      <c r="AD48" s="444"/>
      <c r="AE48" s="444"/>
      <c r="AF48" s="444"/>
      <c r="AG48" s="444"/>
      <c r="AH48" s="444"/>
    </row>
    <row r="49" spans="1:34" x14ac:dyDescent="0.2">
      <c r="A49" s="444"/>
      <c r="B49" s="467"/>
      <c r="C49" s="467"/>
      <c r="D49" s="467"/>
      <c r="E49" s="467"/>
      <c r="F49" s="467"/>
      <c r="G49" s="467"/>
      <c r="H49" s="467"/>
      <c r="I49" s="467"/>
      <c r="J49" s="467"/>
      <c r="K49" s="467"/>
      <c r="L49" s="467"/>
      <c r="M49" s="467"/>
      <c r="N49" s="467"/>
      <c r="O49" s="467"/>
      <c r="P49" s="467"/>
      <c r="Q49" s="467"/>
      <c r="R49" s="444"/>
      <c r="S49" s="444"/>
      <c r="T49" s="444"/>
      <c r="U49" s="444"/>
      <c r="V49" s="444"/>
      <c r="W49" s="444"/>
      <c r="X49" s="444"/>
      <c r="Y49" s="444"/>
      <c r="Z49" s="444"/>
      <c r="AA49" s="444"/>
      <c r="AB49" s="444"/>
      <c r="AC49" s="444"/>
      <c r="AD49" s="444"/>
      <c r="AE49" s="444"/>
      <c r="AF49" s="444"/>
      <c r="AG49" s="444"/>
      <c r="AH49" s="444"/>
    </row>
    <row r="50" spans="1:34" x14ac:dyDescent="0.2">
      <c r="A50" s="444"/>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row>
    <row r="51" spans="1:34" x14ac:dyDescent="0.2">
      <c r="A51" s="444"/>
      <c r="B51" s="444"/>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row>
    <row r="52" spans="1:34" x14ac:dyDescent="0.2">
      <c r="A52" s="444"/>
      <c r="B52" s="444"/>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row>
    <row r="53" spans="1:34" x14ac:dyDescent="0.2">
      <c r="A53" s="444"/>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row>
    <row r="54" spans="1:34" x14ac:dyDescent="0.2">
      <c r="A54" s="444"/>
      <c r="B54" s="444"/>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row>
    <row r="55" spans="1:34" x14ac:dyDescent="0.2">
      <c r="A55" s="444"/>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row>
    <row r="56" spans="1:34" x14ac:dyDescent="0.2">
      <c r="A56" s="444"/>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row>
    <row r="57" spans="1:34" x14ac:dyDescent="0.2">
      <c r="A57" s="444"/>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row>
    <row r="58" spans="1:34" x14ac:dyDescent="0.2">
      <c r="A58" s="444"/>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row>
    <row r="59" spans="1:34" x14ac:dyDescent="0.2">
      <c r="A59" s="444"/>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row>
    <row r="60" spans="1:34" x14ac:dyDescent="0.2">
      <c r="A60" s="444"/>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row>
    <row r="61" spans="1:34" x14ac:dyDescent="0.2">
      <c r="A61" s="444"/>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row>
    <row r="62" spans="1:34" x14ac:dyDescent="0.2">
      <c r="A62" s="444"/>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row>
    <row r="63" spans="1:34" x14ac:dyDescent="0.2">
      <c r="A63" s="444"/>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row>
    <row r="64" spans="1:34" x14ac:dyDescent="0.2">
      <c r="A64" s="444"/>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row>
    <row r="65" spans="1:34" x14ac:dyDescent="0.2">
      <c r="A65" s="444"/>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row>
    <row r="66" spans="1:34" x14ac:dyDescent="0.2">
      <c r="A66" s="444"/>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row>
    <row r="67" spans="1:34" x14ac:dyDescent="0.2">
      <c r="A67" s="444"/>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row>
    <row r="68" spans="1:34" x14ac:dyDescent="0.2">
      <c r="A68" s="444"/>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row>
    <row r="69" spans="1:34" x14ac:dyDescent="0.2">
      <c r="A69" s="444"/>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row>
    <row r="70" spans="1:34" x14ac:dyDescent="0.2">
      <c r="A70" s="444"/>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row>
    <row r="71" spans="1:34" x14ac:dyDescent="0.2">
      <c r="A71" s="444"/>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row>
    <row r="72" spans="1:34" x14ac:dyDescent="0.2">
      <c r="A72" s="444"/>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row>
    <row r="73" spans="1:34" x14ac:dyDescent="0.2">
      <c r="A73" s="444"/>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row>
    <row r="74" spans="1:34" x14ac:dyDescent="0.2">
      <c r="A74" s="444"/>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row>
    <row r="75" spans="1:34" x14ac:dyDescent="0.2">
      <c r="A75" s="444"/>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row>
    <row r="76" spans="1:34" x14ac:dyDescent="0.2">
      <c r="A76" s="444"/>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row>
    <row r="77" spans="1:34" x14ac:dyDescent="0.2">
      <c r="A77" s="444"/>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row>
    <row r="78" spans="1:34" x14ac:dyDescent="0.2">
      <c r="A78" s="444"/>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row>
    <row r="79" spans="1:34" x14ac:dyDescent="0.2">
      <c r="A79" s="444"/>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row>
    <row r="80" spans="1:34" x14ac:dyDescent="0.2">
      <c r="A80" s="444"/>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row>
    <row r="81" spans="1:34" x14ac:dyDescent="0.2">
      <c r="A81" s="444"/>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row>
    <row r="82" spans="1:34" x14ac:dyDescent="0.2">
      <c r="A82" s="444"/>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row>
    <row r="83" spans="1:34" x14ac:dyDescent="0.2">
      <c r="A83" s="444"/>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row>
    <row r="84" spans="1:34" x14ac:dyDescent="0.2">
      <c r="A84" s="444"/>
      <c r="B84" s="444"/>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row>
    <row r="85" spans="1:34" x14ac:dyDescent="0.2">
      <c r="A85" s="444"/>
      <c r="B85" s="444"/>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row>
    <row r="86" spans="1:34" x14ac:dyDescent="0.2">
      <c r="A86" s="444"/>
      <c r="B86" s="444"/>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row>
    <row r="87" spans="1:34" x14ac:dyDescent="0.2">
      <c r="A87" s="444"/>
      <c r="B87" s="444"/>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row>
    <row r="88" spans="1:34" x14ac:dyDescent="0.2">
      <c r="A88" s="444"/>
      <c r="B88" s="444"/>
      <c r="C88" s="444"/>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row>
    <row r="89" spans="1:34" x14ac:dyDescent="0.2">
      <c r="A89" s="444"/>
      <c r="B89" s="444"/>
      <c r="C89" s="444"/>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row>
    <row r="90" spans="1:34" x14ac:dyDescent="0.2">
      <c r="A90" s="444"/>
      <c r="B90" s="444"/>
      <c r="C90" s="444"/>
      <c r="D90" s="444"/>
      <c r="E90" s="444"/>
      <c r="F90" s="444"/>
      <c r="G90" s="444"/>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4"/>
    </row>
    <row r="91" spans="1:34" x14ac:dyDescent="0.2">
      <c r="A91" s="444"/>
      <c r="B91" s="444"/>
      <c r="C91" s="444"/>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row>
    <row r="92" spans="1:34" x14ac:dyDescent="0.2">
      <c r="A92" s="444"/>
      <c r="B92" s="444"/>
      <c r="C92" s="444"/>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row>
    <row r="93" spans="1:34" x14ac:dyDescent="0.2">
      <c r="A93" s="444"/>
      <c r="B93" s="444"/>
      <c r="C93" s="444"/>
      <c r="D93" s="444"/>
      <c r="E93" s="444"/>
      <c r="F93" s="444"/>
      <c r="G93" s="444"/>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row>
    <row r="94" spans="1:34" x14ac:dyDescent="0.2">
      <c r="A94" s="444"/>
      <c r="B94" s="444"/>
      <c r="C94" s="444"/>
      <c r="D94" s="444"/>
      <c r="E94" s="444"/>
      <c r="F94" s="444"/>
      <c r="G94" s="444"/>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row>
    <row r="95" spans="1:34" x14ac:dyDescent="0.2">
      <c r="A95" s="444"/>
      <c r="B95" s="444"/>
      <c r="C95" s="444"/>
      <c r="D95" s="444"/>
      <c r="E95" s="444"/>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row>
    <row r="96" spans="1:34" x14ac:dyDescent="0.2">
      <c r="A96" s="444"/>
      <c r="B96" s="444"/>
      <c r="C96" s="444"/>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row>
    <row r="97" spans="1:34" x14ac:dyDescent="0.2">
      <c r="A97" s="444"/>
      <c r="B97" s="444"/>
      <c r="C97" s="444"/>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row>
    <row r="98" spans="1:34" x14ac:dyDescent="0.2">
      <c r="A98" s="444"/>
      <c r="B98" s="444"/>
      <c r="C98" s="444"/>
      <c r="D98" s="444"/>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row>
    <row r="99" spans="1:34" x14ac:dyDescent="0.2">
      <c r="A99" s="444"/>
      <c r="B99" s="44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row>
    <row r="100" spans="1:34" x14ac:dyDescent="0.2">
      <c r="A100" s="444"/>
      <c r="B100" s="44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t="s">
        <v>203</v>
      </c>
      <c r="AD100" s="444"/>
      <c r="AE100" s="444"/>
      <c r="AF100" s="444"/>
      <c r="AG100" s="444"/>
      <c r="AH100" s="444"/>
    </row>
  </sheetData>
  <sheetProtection selectLockedCells="1"/>
  <mergeCells count="37">
    <mergeCell ref="T33:AH33"/>
    <mergeCell ref="C27:P27"/>
    <mergeCell ref="C4:L4"/>
    <mergeCell ref="C5:M5"/>
    <mergeCell ref="C6:P6"/>
    <mergeCell ref="T20:AH20"/>
    <mergeCell ref="D12:P12"/>
    <mergeCell ref="D16:P16"/>
    <mergeCell ref="S23:S25"/>
    <mergeCell ref="C41:P45"/>
    <mergeCell ref="C8:P8"/>
    <mergeCell ref="I35:P35"/>
    <mergeCell ref="C29:H29"/>
    <mergeCell ref="C30:H30"/>
    <mergeCell ref="C31:H31"/>
    <mergeCell ref="C32:H32"/>
    <mergeCell ref="D17:P17"/>
    <mergeCell ref="D18:P18"/>
    <mergeCell ref="D19:P19"/>
    <mergeCell ref="D20:P20"/>
    <mergeCell ref="D21:P21"/>
    <mergeCell ref="D9:P9"/>
    <mergeCell ref="D10:P10"/>
    <mergeCell ref="D11:P11"/>
    <mergeCell ref="C34:H34"/>
    <mergeCell ref="M34:O34"/>
    <mergeCell ref="C37:P37"/>
    <mergeCell ref="C38:P38"/>
    <mergeCell ref="C23:P23"/>
    <mergeCell ref="C35:H35"/>
    <mergeCell ref="M29:O29"/>
    <mergeCell ref="C33:H33"/>
    <mergeCell ref="M30:O30"/>
    <mergeCell ref="M31:O31"/>
    <mergeCell ref="M32:O32"/>
    <mergeCell ref="M33:O33"/>
    <mergeCell ref="C25:P25"/>
  </mergeCells>
  <pageMargins left="0" right="0" top="0" bottom="0"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2</xdr:col>
                    <xdr:colOff>95250</xdr:colOff>
                    <xdr:row>22</xdr:row>
                    <xdr:rowOff>123825</xdr:rowOff>
                  </from>
                  <to>
                    <xdr:col>4</xdr:col>
                    <xdr:colOff>19050</xdr:colOff>
                    <xdr:row>22</xdr:row>
                    <xdr:rowOff>352425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35C56DA3-5A4E-49C9-AF0E-E3F89C91483B}">
            <xm:f>menu!$U$4=FALSE</xm:f>
            <x14:dxf>
              <font>
                <color theme="0"/>
              </font>
              <fill>
                <patternFill>
                  <fgColor theme="0"/>
                  <bgColor theme="0"/>
                </patternFill>
              </fill>
              <border>
                <left/>
                <right/>
                <top/>
                <bottom/>
                <vertical/>
                <horizontal/>
              </border>
            </x14:dxf>
          </x14:cfRule>
          <xm:sqref>C8</xm:sqref>
        </x14:conditionalFormatting>
        <x14:conditionalFormatting xmlns:xm="http://schemas.microsoft.com/office/excel/2006/main">
          <x14:cfRule type="expression" priority="46" id="{2FB01E5B-415B-4C7E-8C07-AEBCC57C7C4B}">
            <xm:f>menu!$B$57=TRUE</xm:f>
            <x14:dxf>
              <fill>
                <patternFill>
                  <bgColor rgb="FFEBF1DE"/>
                </patternFill>
              </fill>
            </x14:dxf>
          </x14:cfRule>
          <xm:sqref>C23:P23</xm:sqref>
        </x14:conditionalFormatting>
        <x14:conditionalFormatting xmlns:xm="http://schemas.microsoft.com/office/excel/2006/main">
          <x14:cfRule type="expression" priority="13" id="{6754421B-F2AC-46B9-9E12-B96566D5EF11}">
            <xm:f>menu!$B$192=0</xm:f>
            <x14:dxf>
              <font>
                <color theme="0"/>
              </font>
              <fill>
                <patternFill>
                  <bgColor theme="0"/>
                </patternFill>
              </fill>
              <border>
                <left/>
                <right/>
                <top/>
                <bottom/>
                <vertical/>
                <horizontal/>
              </border>
            </x14:dxf>
          </x14:cfRule>
          <xm:sqref>C46:P47 C49:P49</xm:sqref>
        </x14:conditionalFormatting>
        <x14:conditionalFormatting xmlns:xm="http://schemas.microsoft.com/office/excel/2006/main">
          <x14:cfRule type="expression" priority="11" id="{228D6CFC-F50F-4C0B-ABE7-3E43B631370A}">
            <xm:f>menu!$B$192=1</xm:f>
            <x14:dxf>
              <font>
                <color theme="0"/>
              </font>
              <fill>
                <patternFill>
                  <bgColor theme="0"/>
                </patternFill>
              </fill>
              <border>
                <left/>
                <right/>
                <top/>
                <bottom/>
                <vertical/>
                <horizontal/>
              </border>
            </x14:dxf>
          </x14:cfRule>
          <xm:sqref>F15</xm:sqref>
        </x14:conditionalFormatting>
        <x14:conditionalFormatting xmlns:xm="http://schemas.microsoft.com/office/excel/2006/main">
          <x14:cfRule type="expression" priority="2289" id="{B557E4E3-F467-43DF-80FF-E42F43B6920F}">
            <xm:f>OR(Basisdaten!#REF!="NEIN",Basisdaten!#REF!=menu!$A$155,Basisdaten!#REF!=menu!$A$156)</xm:f>
            <x14:dxf>
              <fill>
                <patternFill>
                  <bgColor rgb="FF92D050"/>
                </patternFill>
              </fill>
            </x14:dxf>
          </x14:cfRule>
          <xm:sqref>U5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sheetPr>
  <dimension ref="A1:E85"/>
  <sheetViews>
    <sheetView workbookViewId="0">
      <selection sqref="A1:E1"/>
    </sheetView>
  </sheetViews>
  <sheetFormatPr baseColWidth="10" defaultRowHeight="15" x14ac:dyDescent="0.25"/>
  <sheetData>
    <row r="1" spans="1:5" x14ac:dyDescent="0.25">
      <c r="A1" s="821" t="s">
        <v>197</v>
      </c>
      <c r="B1" s="821"/>
      <c r="C1" s="821"/>
      <c r="D1" s="821"/>
      <c r="E1" s="821"/>
    </row>
    <row r="2" spans="1:5" x14ac:dyDescent="0.25">
      <c r="B2" s="166">
        <v>43160</v>
      </c>
      <c r="C2" s="166">
        <v>43556</v>
      </c>
      <c r="D2" s="166">
        <v>43891</v>
      </c>
      <c r="E2" s="166">
        <v>44197</v>
      </c>
    </row>
    <row r="3" spans="1:5" x14ac:dyDescent="0.25">
      <c r="A3" t="s">
        <v>190</v>
      </c>
      <c r="B3" s="182">
        <v>5636</v>
      </c>
      <c r="C3" s="182">
        <v>5809</v>
      </c>
      <c r="D3" s="182">
        <v>5869</v>
      </c>
      <c r="E3" s="182">
        <v>5869</v>
      </c>
    </row>
    <row r="4" spans="1:5" x14ac:dyDescent="0.25">
      <c r="A4" t="s">
        <v>191</v>
      </c>
      <c r="B4" s="182">
        <v>5110</v>
      </c>
      <c r="C4" s="182">
        <v>5321</v>
      </c>
      <c r="D4" s="182">
        <v>5395</v>
      </c>
      <c r="E4" s="182">
        <v>5395</v>
      </c>
    </row>
    <row r="5" spans="1:5" x14ac:dyDescent="0.25">
      <c r="A5" t="s">
        <v>192</v>
      </c>
      <c r="B5" s="182">
        <v>4926</v>
      </c>
      <c r="C5" s="182">
        <v>5120</v>
      </c>
      <c r="D5" s="182">
        <v>5189</v>
      </c>
      <c r="E5" s="182">
        <v>5189</v>
      </c>
    </row>
    <row r="6" spans="1:5" x14ac:dyDescent="0.25">
      <c r="A6" t="s">
        <v>193</v>
      </c>
      <c r="B6" s="182">
        <v>4717</v>
      </c>
      <c r="C6" s="182">
        <v>4870</v>
      </c>
      <c r="D6" s="182">
        <v>4924</v>
      </c>
      <c r="E6" s="182">
        <v>4924</v>
      </c>
    </row>
    <row r="7" spans="1:5" x14ac:dyDescent="0.25">
      <c r="A7" t="s">
        <v>194</v>
      </c>
      <c r="B7" s="182">
        <v>4333</v>
      </c>
      <c r="C7" s="182">
        <v>4610</v>
      </c>
      <c r="D7" s="182">
        <v>4708</v>
      </c>
      <c r="E7" s="182">
        <v>4708</v>
      </c>
    </row>
    <row r="8" spans="1:5" x14ac:dyDescent="0.25">
      <c r="A8" t="s">
        <v>195</v>
      </c>
      <c r="B8" s="182">
        <v>4188</v>
      </c>
      <c r="C8" s="182">
        <v>4321</v>
      </c>
      <c r="D8" s="182">
        <v>4368</v>
      </c>
      <c r="E8" s="182">
        <v>4368</v>
      </c>
    </row>
    <row r="9" spans="1:5" x14ac:dyDescent="0.25">
      <c r="A9" t="s">
        <v>196</v>
      </c>
      <c r="B9" s="182">
        <v>4168</v>
      </c>
      <c r="C9" s="182">
        <v>4283</v>
      </c>
      <c r="D9" s="182">
        <v>4323</v>
      </c>
      <c r="E9" s="182">
        <v>4323</v>
      </c>
    </row>
    <row r="47" spans="1:1" x14ac:dyDescent="0.25">
      <c r="A47" s="182"/>
    </row>
    <row r="48" spans="1:1" x14ac:dyDescent="0.25">
      <c r="A48" s="182"/>
    </row>
    <row r="49" spans="1:1" x14ac:dyDescent="0.25">
      <c r="A49" s="182"/>
    </row>
    <row r="50" spans="1:1" x14ac:dyDescent="0.25">
      <c r="A50" s="182"/>
    </row>
    <row r="52" spans="1:1" x14ac:dyDescent="0.25">
      <c r="A52" s="182"/>
    </row>
    <row r="53" spans="1:1" x14ac:dyDescent="0.25">
      <c r="A53" s="182"/>
    </row>
    <row r="54" spans="1:1" x14ac:dyDescent="0.25">
      <c r="A54" s="182"/>
    </row>
    <row r="55" spans="1:1" x14ac:dyDescent="0.25">
      <c r="A55" s="182"/>
    </row>
    <row r="57" spans="1:1" x14ac:dyDescent="0.25">
      <c r="A57" s="182"/>
    </row>
    <row r="58" spans="1:1" x14ac:dyDescent="0.25">
      <c r="A58" s="182"/>
    </row>
    <row r="59" spans="1:1" x14ac:dyDescent="0.25">
      <c r="A59" s="182"/>
    </row>
    <row r="60" spans="1:1" x14ac:dyDescent="0.25">
      <c r="A60" s="182"/>
    </row>
    <row r="62" spans="1:1" x14ac:dyDescent="0.25">
      <c r="A62" s="182"/>
    </row>
    <row r="63" spans="1:1" x14ac:dyDescent="0.25">
      <c r="A63" s="182"/>
    </row>
    <row r="64" spans="1:1" x14ac:dyDescent="0.25">
      <c r="A64" s="182"/>
    </row>
    <row r="65" spans="1:1" x14ac:dyDescent="0.25">
      <c r="A65" s="182"/>
    </row>
    <row r="67" spans="1:1" x14ac:dyDescent="0.25">
      <c r="A67" s="182"/>
    </row>
    <row r="68" spans="1:1" x14ac:dyDescent="0.25">
      <c r="A68" s="182"/>
    </row>
    <row r="69" spans="1:1" x14ac:dyDescent="0.25">
      <c r="A69" s="182"/>
    </row>
    <row r="70" spans="1:1" x14ac:dyDescent="0.25">
      <c r="A70" s="182"/>
    </row>
    <row r="72" spans="1:1" x14ac:dyDescent="0.25">
      <c r="A72" s="182"/>
    </row>
    <row r="73" spans="1:1" x14ac:dyDescent="0.25">
      <c r="A73" s="182"/>
    </row>
    <row r="74" spans="1:1" x14ac:dyDescent="0.25">
      <c r="A74" s="182"/>
    </row>
    <row r="75" spans="1:1" x14ac:dyDescent="0.25">
      <c r="A75" s="182"/>
    </row>
    <row r="77" spans="1:1" x14ac:dyDescent="0.25">
      <c r="A77" s="182"/>
    </row>
    <row r="78" spans="1:1" x14ac:dyDescent="0.25">
      <c r="A78" s="182"/>
    </row>
    <row r="79" spans="1:1" x14ac:dyDescent="0.25">
      <c r="A79" s="182"/>
    </row>
    <row r="80" spans="1:1" x14ac:dyDescent="0.25">
      <c r="A80" s="182"/>
    </row>
    <row r="82" spans="1:1" x14ac:dyDescent="0.25">
      <c r="A82" s="182"/>
    </row>
    <row r="83" spans="1:1" x14ac:dyDescent="0.25">
      <c r="A83" s="182"/>
    </row>
    <row r="84" spans="1:1" x14ac:dyDescent="0.25">
      <c r="A84" s="182"/>
    </row>
    <row r="85" spans="1:1" x14ac:dyDescent="0.25">
      <c r="A85" s="182"/>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1"/>
  </sheetPr>
  <dimension ref="B2:L17"/>
  <sheetViews>
    <sheetView workbookViewId="0"/>
  </sheetViews>
  <sheetFormatPr baseColWidth="10" defaultRowHeight="15" x14ac:dyDescent="0.25"/>
  <cols>
    <col min="1" max="1" width="2.42578125" customWidth="1"/>
    <col min="2" max="2" width="31.28515625" customWidth="1"/>
    <col min="3" max="3" width="9" customWidth="1"/>
    <col min="4" max="4" width="14" customWidth="1"/>
    <col min="6" max="6" width="13.5703125" customWidth="1"/>
    <col min="7" max="7" width="13.85546875" customWidth="1"/>
    <col min="8" max="8" width="15" customWidth="1"/>
    <col min="9" max="9" width="9" customWidth="1"/>
    <col min="10" max="10" width="18" customWidth="1"/>
    <col min="12" max="12" width="72.85546875" customWidth="1"/>
  </cols>
  <sheetData>
    <row r="2" spans="2:12" x14ac:dyDescent="0.25">
      <c r="D2" s="13"/>
    </row>
    <row r="3" spans="2:12" x14ac:dyDescent="0.25">
      <c r="B3" s="824" t="s">
        <v>349</v>
      </c>
      <c r="C3" s="824"/>
      <c r="D3" s="824"/>
      <c r="E3" s="824"/>
      <c r="F3" s="824"/>
      <c r="G3" s="824"/>
      <c r="H3" s="824"/>
      <c r="I3" s="824"/>
      <c r="J3" s="824"/>
      <c r="L3" t="s">
        <v>364</v>
      </c>
    </row>
    <row r="4" spans="2:12" x14ac:dyDescent="0.25">
      <c r="B4" s="261" t="s">
        <v>376</v>
      </c>
      <c r="C4" s="261" t="s">
        <v>350</v>
      </c>
      <c r="D4" s="261" t="s">
        <v>375</v>
      </c>
      <c r="E4" s="261"/>
      <c r="F4" s="261"/>
      <c r="G4" s="261"/>
      <c r="H4" s="261"/>
      <c r="I4" s="261"/>
      <c r="J4" s="261"/>
    </row>
    <row r="5" spans="2:12" x14ac:dyDescent="0.25">
      <c r="B5" s="261" t="s">
        <v>372</v>
      </c>
      <c r="C5" s="826">
        <v>300</v>
      </c>
      <c r="D5" s="826"/>
      <c r="E5" s="261"/>
      <c r="F5" s="261"/>
      <c r="G5" s="261"/>
      <c r="H5" s="261"/>
      <c r="I5" s="261"/>
      <c r="J5" s="261"/>
    </row>
    <row r="6" spans="2:12" ht="15.75" thickBot="1" x14ac:dyDescent="0.3">
      <c r="B6" s="261" t="s">
        <v>373</v>
      </c>
      <c r="C6" s="289">
        <v>12</v>
      </c>
      <c r="D6" s="289">
        <v>100</v>
      </c>
      <c r="E6" s="261"/>
      <c r="F6" s="261"/>
      <c r="G6" s="261"/>
      <c r="H6" s="261"/>
      <c r="I6" s="261"/>
      <c r="J6" s="261"/>
    </row>
    <row r="7" spans="2:12" x14ac:dyDescent="0.25">
      <c r="B7" s="263"/>
      <c r="C7" s="270" t="s">
        <v>198</v>
      </c>
      <c r="D7" s="270"/>
      <c r="E7" s="270" t="s">
        <v>205</v>
      </c>
      <c r="F7" s="270" t="s">
        <v>206</v>
      </c>
      <c r="G7" s="270" t="s">
        <v>351</v>
      </c>
      <c r="H7" s="825" t="s">
        <v>354</v>
      </c>
      <c r="I7" s="825"/>
      <c r="J7" s="271" t="s">
        <v>353</v>
      </c>
    </row>
    <row r="8" spans="2:12" x14ac:dyDescent="0.25">
      <c r="B8" s="272" t="s">
        <v>352</v>
      </c>
      <c r="C8" s="273" t="e">
        <f>menu!G146</f>
        <v>#REF!</v>
      </c>
      <c r="D8" s="273">
        <f>5*menu!I47</f>
        <v>10</v>
      </c>
      <c r="E8" s="13"/>
      <c r="F8" s="13"/>
      <c r="G8" s="13"/>
      <c r="H8" s="13"/>
      <c r="I8" s="269"/>
      <c r="J8" s="274">
        <v>300</v>
      </c>
    </row>
    <row r="9" spans="2:12" x14ac:dyDescent="0.25">
      <c r="B9" s="272" t="s">
        <v>41</v>
      </c>
      <c r="C9" s="286" t="e">
        <f>menu!H146</f>
        <v>#REF!</v>
      </c>
      <c r="D9" s="276"/>
      <c r="E9" s="13"/>
      <c r="F9" s="13"/>
      <c r="G9" s="13"/>
      <c r="H9" s="13"/>
      <c r="I9" s="13"/>
      <c r="J9" s="277"/>
    </row>
    <row r="10" spans="2:12" x14ac:dyDescent="0.25">
      <c r="B10" s="272" t="s">
        <v>43</v>
      </c>
      <c r="C10" s="273" t="e">
        <f>menu!F146</f>
        <v>#REF!</v>
      </c>
      <c r="D10" s="273">
        <f>IF(menu!H46=menu!A104,6,9)</f>
        <v>9</v>
      </c>
      <c r="E10" s="13"/>
      <c r="F10" s="13"/>
      <c r="G10" s="13"/>
      <c r="H10" s="13"/>
      <c r="I10" s="13"/>
      <c r="J10" s="278">
        <v>300</v>
      </c>
    </row>
    <row r="11" spans="2:12" x14ac:dyDescent="0.25">
      <c r="B11" s="272" t="s">
        <v>42</v>
      </c>
      <c r="C11" s="279" t="e">
        <f>menu!I146</f>
        <v>#REF!</v>
      </c>
      <c r="D11" s="280"/>
      <c r="E11" s="13"/>
      <c r="F11" s="13"/>
      <c r="G11" s="13"/>
      <c r="H11" s="13"/>
      <c r="I11" s="13"/>
      <c r="J11" s="256"/>
    </row>
    <row r="12" spans="2:12" x14ac:dyDescent="0.25">
      <c r="B12" s="275" t="s">
        <v>350</v>
      </c>
      <c r="C12" s="279"/>
      <c r="D12" s="280"/>
      <c r="E12" s="260">
        <v>10</v>
      </c>
      <c r="F12" s="260">
        <v>10</v>
      </c>
      <c r="G12" s="260"/>
      <c r="H12" s="822" t="s">
        <v>365</v>
      </c>
      <c r="I12" s="823"/>
      <c r="J12" s="277"/>
    </row>
    <row r="13" spans="2:12" x14ac:dyDescent="0.25">
      <c r="B13" s="281"/>
      <c r="C13" s="13"/>
      <c r="D13" s="13"/>
      <c r="E13" s="13"/>
      <c r="F13" s="13"/>
      <c r="G13" s="13"/>
      <c r="H13" s="13"/>
      <c r="I13" s="13"/>
      <c r="J13" s="282"/>
    </row>
    <row r="14" spans="2:12" x14ac:dyDescent="0.25">
      <c r="B14" s="281"/>
      <c r="C14" s="13" t="s">
        <v>359</v>
      </c>
      <c r="D14" s="13" t="s">
        <v>360</v>
      </c>
      <c r="E14" s="13" t="s">
        <v>363</v>
      </c>
      <c r="F14" s="13"/>
      <c r="G14" s="13"/>
      <c r="H14" s="13"/>
      <c r="I14" s="13"/>
      <c r="J14" s="282"/>
    </row>
    <row r="15" spans="2:12" x14ac:dyDescent="0.25">
      <c r="B15" s="281" t="s">
        <v>366</v>
      </c>
      <c r="C15" s="13" t="s">
        <v>356</v>
      </c>
      <c r="D15" s="13" t="s">
        <v>356</v>
      </c>
      <c r="E15" s="13"/>
      <c r="F15" s="13"/>
      <c r="G15" s="13"/>
      <c r="H15" s="13"/>
      <c r="I15" s="13"/>
      <c r="J15" s="282"/>
    </row>
    <row r="16" spans="2:12" ht="15.75" thickBot="1" x14ac:dyDescent="0.3">
      <c r="B16" s="283" t="s">
        <v>357</v>
      </c>
      <c r="C16" s="284" t="s">
        <v>358</v>
      </c>
      <c r="D16" s="284"/>
      <c r="E16" s="284"/>
      <c r="F16" s="284"/>
      <c r="G16" s="284"/>
      <c r="H16" s="284"/>
      <c r="I16" s="284"/>
      <c r="J16" s="285"/>
    </row>
    <row r="17" spans="2:5" x14ac:dyDescent="0.25">
      <c r="B17" t="s">
        <v>367</v>
      </c>
      <c r="C17" t="s">
        <v>361</v>
      </c>
      <c r="D17" t="s">
        <v>362</v>
      </c>
      <c r="E17" t="s">
        <v>570</v>
      </c>
    </row>
  </sheetData>
  <mergeCells count="4">
    <mergeCell ref="H12:I12"/>
    <mergeCell ref="B3:J3"/>
    <mergeCell ref="H7:I7"/>
    <mergeCell ref="C5:D5"/>
  </mergeCells>
  <conditionalFormatting sqref="C10">
    <cfRule type="cellIs" dxfId="1940" priority="2" operator="greaterThan">
      <formula>$D$10</formula>
    </cfRule>
  </conditionalFormatting>
  <conditionalFormatting sqref="C8">
    <cfRule type="cellIs" dxfId="1939" priority="1" operator="greaterThan">
      <formula>$D$8</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1"/>
  </sheetPr>
  <dimension ref="A1:M48"/>
  <sheetViews>
    <sheetView showGridLines="0" topLeftCell="C28" workbookViewId="0">
      <selection activeCell="C32" sqref="C32"/>
    </sheetView>
  </sheetViews>
  <sheetFormatPr baseColWidth="10" defaultColWidth="11.42578125" defaultRowHeight="15" x14ac:dyDescent="0.25"/>
  <cols>
    <col min="1" max="1" width="34.42578125" style="235" customWidth="1"/>
    <col min="2" max="2" width="21.140625" style="235" customWidth="1"/>
    <col min="3" max="6" width="75.140625" style="235" customWidth="1"/>
    <col min="7" max="7" width="51" style="235" customWidth="1"/>
    <col min="8" max="8" width="51.42578125" style="235" customWidth="1"/>
    <col min="9" max="9" width="52.5703125" style="235" customWidth="1"/>
    <col min="10" max="16384" width="11.42578125" style="235"/>
  </cols>
  <sheetData>
    <row r="1" spans="1:13" x14ac:dyDescent="0.25">
      <c r="A1" s="235" t="s">
        <v>289</v>
      </c>
      <c r="B1" s="235" t="s">
        <v>290</v>
      </c>
      <c r="C1" s="828" t="s">
        <v>286</v>
      </c>
      <c r="D1" s="828"/>
      <c r="E1" s="828"/>
      <c r="F1" s="828"/>
      <c r="G1" s="235" t="s">
        <v>287</v>
      </c>
      <c r="H1" s="235" t="s">
        <v>288</v>
      </c>
      <c r="I1" s="235" t="s">
        <v>301</v>
      </c>
    </row>
    <row r="2" spans="1:13" x14ac:dyDescent="0.25">
      <c r="C2" s="828" t="s">
        <v>249</v>
      </c>
      <c r="D2" s="828"/>
      <c r="E2" s="828" t="s">
        <v>210</v>
      </c>
      <c r="F2" s="828"/>
    </row>
    <row r="3" spans="1:13" x14ac:dyDescent="0.25">
      <c r="C3" s="237" t="s">
        <v>298</v>
      </c>
      <c r="D3" s="237" t="s">
        <v>299</v>
      </c>
      <c r="E3" s="237" t="s">
        <v>298</v>
      </c>
      <c r="F3" s="237" t="s">
        <v>299</v>
      </c>
    </row>
    <row r="4" spans="1:13" x14ac:dyDescent="0.25">
      <c r="A4" s="235" t="s">
        <v>271</v>
      </c>
      <c r="C4" s="827" t="s">
        <v>292</v>
      </c>
      <c r="D4" s="827"/>
      <c r="E4" s="827"/>
      <c r="F4" s="827"/>
      <c r="G4" s="235" t="s">
        <v>293</v>
      </c>
      <c r="H4" s="235" t="s">
        <v>293</v>
      </c>
    </row>
    <row r="5" spans="1:13" x14ac:dyDescent="0.25">
      <c r="A5" s="235" t="s">
        <v>19</v>
      </c>
      <c r="C5" s="827" t="s">
        <v>297</v>
      </c>
      <c r="D5" s="827"/>
      <c r="E5" s="827"/>
      <c r="F5" s="827"/>
      <c r="G5" s="235" t="s">
        <v>294</v>
      </c>
      <c r="H5" s="235" t="s">
        <v>294</v>
      </c>
    </row>
    <row r="6" spans="1:13" x14ac:dyDescent="0.25">
      <c r="A6" s="235" t="s">
        <v>136</v>
      </c>
      <c r="C6" s="827" t="s">
        <v>297</v>
      </c>
      <c r="D6" s="827"/>
      <c r="E6" s="827"/>
      <c r="F6" s="827"/>
      <c r="G6" s="235" t="s">
        <v>294</v>
      </c>
      <c r="H6" s="235" t="s">
        <v>294</v>
      </c>
    </row>
    <row r="7" spans="1:13" ht="409.5" x14ac:dyDescent="0.25">
      <c r="A7" s="235" t="s">
        <v>84</v>
      </c>
      <c r="C7" s="827" t="s">
        <v>297</v>
      </c>
      <c r="D7" s="827"/>
      <c r="E7" s="827"/>
      <c r="F7" s="827"/>
      <c r="G7" s="235" t="s">
        <v>294</v>
      </c>
      <c r="H7" s="235" t="s">
        <v>294</v>
      </c>
      <c r="J7" s="235" t="s">
        <v>597</v>
      </c>
      <c r="K7" s="235" t="s">
        <v>596</v>
      </c>
      <c r="M7" s="235" t="s">
        <v>598</v>
      </c>
    </row>
    <row r="8" spans="1:13" ht="135" x14ac:dyDescent="0.25">
      <c r="A8" s="235" t="s">
        <v>89</v>
      </c>
      <c r="C8" s="236" t="s">
        <v>562</v>
      </c>
      <c r="D8" s="236" t="s">
        <v>561</v>
      </c>
      <c r="E8" s="236" t="s">
        <v>566</v>
      </c>
      <c r="F8" s="236" t="s">
        <v>567</v>
      </c>
      <c r="G8" s="236" t="s">
        <v>623</v>
      </c>
      <c r="H8" s="236" t="s">
        <v>569</v>
      </c>
    </row>
    <row r="9" spans="1:13" ht="250.5" customHeight="1" x14ac:dyDescent="0.25">
      <c r="A9" s="235" t="s">
        <v>93</v>
      </c>
      <c r="C9" s="236" t="s">
        <v>563</v>
      </c>
      <c r="D9" s="236" t="s">
        <v>564</v>
      </c>
      <c r="E9" s="236" t="s">
        <v>565</v>
      </c>
      <c r="F9" s="236" t="s">
        <v>568</v>
      </c>
      <c r="G9" s="236" t="s">
        <v>823</v>
      </c>
      <c r="H9" s="236" t="s">
        <v>824</v>
      </c>
    </row>
    <row r="10" spans="1:13" ht="141.75" customHeight="1" x14ac:dyDescent="0.25">
      <c r="A10" s="235" t="s">
        <v>137</v>
      </c>
      <c r="C10" s="236" t="s">
        <v>295</v>
      </c>
      <c r="D10" s="236"/>
      <c r="E10" s="236" t="s">
        <v>295</v>
      </c>
      <c r="F10" s="236"/>
      <c r="G10" s="236" t="s">
        <v>296</v>
      </c>
      <c r="H10" s="236" t="s">
        <v>295</v>
      </c>
      <c r="I10" s="235" t="s">
        <v>581</v>
      </c>
    </row>
    <row r="11" spans="1:13" ht="69.75" customHeight="1" x14ac:dyDescent="0.25">
      <c r="A11" s="235" t="s">
        <v>291</v>
      </c>
      <c r="C11" s="236" t="s">
        <v>488</v>
      </c>
      <c r="D11" s="236" t="s">
        <v>488</v>
      </c>
      <c r="E11" s="236" t="s">
        <v>488</v>
      </c>
      <c r="F11" s="236" t="s">
        <v>488</v>
      </c>
      <c r="G11" s="236" t="s">
        <v>488</v>
      </c>
      <c r="H11" s="236" t="s">
        <v>488</v>
      </c>
    </row>
    <row r="12" spans="1:13" ht="123.75" customHeight="1" x14ac:dyDescent="0.25">
      <c r="A12" s="235" t="s">
        <v>164</v>
      </c>
      <c r="C12" s="235" t="s">
        <v>631</v>
      </c>
      <c r="D12" s="235" t="s">
        <v>650</v>
      </c>
      <c r="E12" s="235" t="s">
        <v>639</v>
      </c>
      <c r="G12" s="236" t="s">
        <v>302</v>
      </c>
      <c r="H12" s="236" t="s">
        <v>612</v>
      </c>
      <c r="I12" s="236" t="s">
        <v>343</v>
      </c>
    </row>
    <row r="13" spans="1:13" ht="30" x14ac:dyDescent="0.25">
      <c r="C13" s="235" t="s">
        <v>617</v>
      </c>
      <c r="D13" s="235" t="s">
        <v>618</v>
      </c>
      <c r="E13" s="235" t="s">
        <v>619</v>
      </c>
    </row>
    <row r="15" spans="1:13" x14ac:dyDescent="0.25">
      <c r="E15" s="235" t="s">
        <v>439</v>
      </c>
      <c r="F15" s="235" t="s">
        <v>445</v>
      </c>
    </row>
    <row r="16" spans="1:13" ht="132.75" customHeight="1" x14ac:dyDescent="0.25">
      <c r="C16" s="235" t="s">
        <v>842</v>
      </c>
      <c r="E16" s="235" t="s">
        <v>843</v>
      </c>
      <c r="F16" s="235" t="s">
        <v>586</v>
      </c>
    </row>
    <row r="17" spans="1:6" ht="165" x14ac:dyDescent="0.25">
      <c r="E17" s="235" t="s">
        <v>446</v>
      </c>
      <c r="F17" s="235" t="s">
        <v>587</v>
      </c>
    </row>
    <row r="18" spans="1:6" ht="30" x14ac:dyDescent="0.25">
      <c r="C18" s="235" t="s">
        <v>632</v>
      </c>
    </row>
    <row r="19" spans="1:6" ht="30" x14ac:dyDescent="0.25">
      <c r="C19" s="235" t="s">
        <v>633</v>
      </c>
    </row>
    <row r="20" spans="1:6" ht="45" x14ac:dyDescent="0.25">
      <c r="A20" s="235" t="s">
        <v>349</v>
      </c>
      <c r="B20" s="235" t="s">
        <v>355</v>
      </c>
      <c r="C20" s="235" t="s">
        <v>634</v>
      </c>
      <c r="D20" s="235"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1" spans="1:6" ht="30" x14ac:dyDescent="0.25">
      <c r="C21" s="235" t="s">
        <v>635</v>
      </c>
    </row>
    <row r="22" spans="1:6" ht="45" x14ac:dyDescent="0.25">
      <c r="C22" s="235" t="s">
        <v>636</v>
      </c>
    </row>
    <row r="23" spans="1:6" ht="147.75" customHeight="1" x14ac:dyDescent="0.25">
      <c r="A23" s="415" t="s">
        <v>574</v>
      </c>
      <c r="C23" s="235" t="s">
        <v>637</v>
      </c>
    </row>
    <row r="24" spans="1:6" ht="126" customHeight="1" x14ac:dyDescent="0.25">
      <c r="A24" s="340" t="s">
        <v>840</v>
      </c>
    </row>
    <row r="25" spans="1:6" ht="30" x14ac:dyDescent="0.25">
      <c r="A25" s="340" t="s">
        <v>557</v>
      </c>
      <c r="C25" s="235" t="s">
        <v>638</v>
      </c>
    </row>
    <row r="26" spans="1:6" ht="135" x14ac:dyDescent="0.25">
      <c r="A26" s="235" t="s">
        <v>603</v>
      </c>
    </row>
    <row r="27" spans="1:6" ht="195" x14ac:dyDescent="0.25">
      <c r="A27" s="235" t="s">
        <v>480</v>
      </c>
      <c r="B27" s="235" t="s">
        <v>482</v>
      </c>
      <c r="C27" s="518" t="s">
        <v>698</v>
      </c>
    </row>
    <row r="28" spans="1:6" ht="180" x14ac:dyDescent="0.25">
      <c r="A28" s="235" t="s">
        <v>484</v>
      </c>
      <c r="B28" s="235" t="s">
        <v>654</v>
      </c>
    </row>
    <row r="29" spans="1:6" ht="240" x14ac:dyDescent="0.25">
      <c r="A29" s="235" t="s">
        <v>485</v>
      </c>
      <c r="B29" s="366" t="s">
        <v>486</v>
      </c>
    </row>
    <row r="30" spans="1:6" ht="45" x14ac:dyDescent="0.25">
      <c r="C30" s="235" t="s">
        <v>609</v>
      </c>
    </row>
    <row r="31" spans="1:6" ht="30" x14ac:dyDescent="0.25">
      <c r="C31" s="235" t="s">
        <v>844</v>
      </c>
    </row>
    <row r="33" spans="1:4" ht="240" x14ac:dyDescent="0.25">
      <c r="A33" s="235" t="s">
        <v>504</v>
      </c>
      <c r="B33" s="585" t="s">
        <v>763</v>
      </c>
      <c r="C33" s="235" t="s">
        <v>762</v>
      </c>
    </row>
    <row r="34" spans="1:4" ht="270" x14ac:dyDescent="0.25">
      <c r="A34" s="235" t="s">
        <v>505</v>
      </c>
      <c r="B34" s="235" t="s">
        <v>822</v>
      </c>
      <c r="C34" s="235" t="s">
        <v>451</v>
      </c>
      <c r="D34" s="235" t="s">
        <v>533</v>
      </c>
    </row>
    <row r="35" spans="1:4" ht="240" x14ac:dyDescent="0.25">
      <c r="B35" s="235" t="s">
        <v>572</v>
      </c>
    </row>
    <row r="36" spans="1:4" ht="90" x14ac:dyDescent="0.25">
      <c r="B36" s="235" t="s">
        <v>506</v>
      </c>
    </row>
    <row r="37" spans="1:4" ht="45" x14ac:dyDescent="0.25">
      <c r="A37" s="235" t="str">
        <f>"Bitte planen Sie die Anzahl der Arbeitstage im Umfang der beantragten Personalstellen ("&amp;menu!F115&amp;")"</f>
        <v>Bitte planen Sie die Anzahl der Arbeitstage im Umfang der beantragten Personalstellen (0)</v>
      </c>
    </row>
    <row r="39" spans="1:4" ht="90" x14ac:dyDescent="0.25">
      <c r="A39" s="235" t="s">
        <v>585</v>
      </c>
    </row>
    <row r="40" spans="1:4" ht="60" x14ac:dyDescent="0.25">
      <c r="A40" s="235" t="s">
        <v>447</v>
      </c>
    </row>
    <row r="42" spans="1:4" x14ac:dyDescent="0.25">
      <c r="A42" s="235" t="s">
        <v>592</v>
      </c>
    </row>
    <row r="43" spans="1:4" ht="135" x14ac:dyDescent="0.25">
      <c r="A43" s="235" t="s">
        <v>605</v>
      </c>
      <c r="B43" s="235" t="s">
        <v>593</v>
      </c>
      <c r="C43" s="235" t="str">
        <f>"Achtung: Für den beantragten Vorhabentyp sind maximal " &amp;menu!K139&amp;" Tage für Fach- und Informationsveranstaltungen zuwendungsfähig."</f>
        <v>Achtung: Für den beantragten Vorhabentyp sind maximal 10 Tage für Fach- und Informationsveranstaltungen zuwendungsfähig.</v>
      </c>
      <c r="D43" s="235" t="str">
        <f>"Achtung: Für den beantragten Vorhabentyp sind maximal " &amp;menu!K141&amp;" Tage für Weiterqualifizierungen zuwendungsfähig."</f>
        <v>Achtung: Für den beantragten Vorhabentyp sind maximal FALSCH Tage für Weiterqualifizierungen zuwendungsfähig.</v>
      </c>
    </row>
    <row r="44" spans="1:4" ht="225" x14ac:dyDescent="0.25">
      <c r="A44" s="235" t="s">
        <v>606</v>
      </c>
    </row>
    <row r="45" spans="1:4" ht="75" x14ac:dyDescent="0.25">
      <c r="A45" s="235" t="s">
        <v>607</v>
      </c>
    </row>
    <row r="47" spans="1:4" ht="45" x14ac:dyDescent="0.25">
      <c r="A47" s="235" t="s">
        <v>608</v>
      </c>
    </row>
    <row r="48" spans="1:4" ht="225" x14ac:dyDescent="0.25">
      <c r="A48" s="235" t="s">
        <v>841</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1"/>
  </sheetPr>
  <dimension ref="A1:P125"/>
  <sheetViews>
    <sheetView workbookViewId="0"/>
  </sheetViews>
  <sheetFormatPr baseColWidth="10" defaultRowHeight="15" x14ac:dyDescent="0.25"/>
  <cols>
    <col min="1" max="1" width="33.85546875" customWidth="1"/>
    <col min="2" max="2" width="21.5703125" customWidth="1"/>
    <col min="4" max="4" width="8.42578125" customWidth="1"/>
    <col min="5" max="5" width="23.28515625" customWidth="1"/>
    <col min="6" max="6" width="14.28515625" customWidth="1"/>
    <col min="7" max="7" width="16.5703125" customWidth="1"/>
    <col min="8" max="8" width="15.5703125" customWidth="1"/>
    <col min="9" max="9" width="20.42578125" customWidth="1"/>
  </cols>
  <sheetData>
    <row r="1" spans="1:16" ht="15.75" thickBot="1" x14ac:dyDescent="0.3">
      <c r="A1" s="15" t="s">
        <v>380</v>
      </c>
      <c r="B1" s="829" t="s">
        <v>381</v>
      </c>
      <c r="C1" s="829"/>
      <c r="D1" s="829"/>
      <c r="E1" s="829"/>
      <c r="F1" s="829"/>
      <c r="G1" s="829"/>
      <c r="H1" s="829"/>
    </row>
    <row r="2" spans="1:16" x14ac:dyDescent="0.25">
      <c r="A2" s="298" t="s">
        <v>382</v>
      </c>
      <c r="B2" s="299"/>
      <c r="C2" s="299"/>
      <c r="D2" s="299"/>
      <c r="E2" s="299"/>
      <c r="F2" s="299" t="s">
        <v>522</v>
      </c>
      <c r="G2" s="299" t="s">
        <v>545</v>
      </c>
      <c r="H2" s="300" t="s">
        <v>548</v>
      </c>
    </row>
    <row r="3" spans="1:16" ht="15" customHeight="1" x14ac:dyDescent="0.25">
      <c r="A3" s="301" t="s">
        <v>52</v>
      </c>
      <c r="B3" s="302" t="str">
        <f>Personal_Alt!E26</f>
        <v>bitte auswählen</v>
      </c>
      <c r="C3" s="302"/>
      <c r="D3" s="302"/>
      <c r="E3" s="302" t="str">
        <f>Personal_Alt!$E$45</f>
        <v>Projektjahr 1</v>
      </c>
      <c r="F3" s="302">
        <f>Personal_Alt!H26</f>
        <v>0</v>
      </c>
      <c r="G3" s="302">
        <f>Personal_Alt!$I$26</f>
        <v>0</v>
      </c>
      <c r="H3" s="303">
        <f>F3+G3</f>
        <v>0</v>
      </c>
      <c r="I3" s="405"/>
      <c r="J3" s="403"/>
      <c r="K3" s="403"/>
      <c r="L3" s="403"/>
      <c r="M3" s="403"/>
      <c r="N3" s="403"/>
      <c r="O3" s="403"/>
      <c r="P3" s="403"/>
    </row>
    <row r="4" spans="1:16" ht="15" customHeight="1" x14ac:dyDescent="0.25">
      <c r="A4" s="301"/>
      <c r="B4" s="302" t="e">
        <f>Personal_Alt!#REF!</f>
        <v>#REF!</v>
      </c>
      <c r="C4" s="302"/>
      <c r="D4" s="302"/>
      <c r="E4" s="302" t="str">
        <f>Personal_Alt!$F$45</f>
        <v>Projektjahr 2</v>
      </c>
      <c r="F4" s="302" t="e">
        <f>Personal_Alt!#REF!</f>
        <v>#REF!</v>
      </c>
      <c r="G4" s="302" t="e">
        <f>Personal_Alt!#REF!</f>
        <v>#REF!</v>
      </c>
      <c r="H4" s="303" t="e">
        <f t="shared" ref="H4:H17" si="0">F4+G4</f>
        <v>#REF!</v>
      </c>
      <c r="I4" s="405"/>
      <c r="J4" s="403"/>
      <c r="K4" s="403"/>
      <c r="L4" s="403"/>
      <c r="M4" s="403"/>
      <c r="N4" s="403"/>
      <c r="O4" s="403"/>
      <c r="P4" s="403"/>
    </row>
    <row r="5" spans="1:16" ht="15" customHeight="1" x14ac:dyDescent="0.25">
      <c r="A5" s="301"/>
      <c r="B5" s="302" t="e">
        <f>Personal_Alt!#REF!</f>
        <v>#REF!</v>
      </c>
      <c r="C5" s="302"/>
      <c r="D5" s="302"/>
      <c r="E5" s="302" t="str">
        <f>Personal_Alt!$G$45</f>
        <v>Projektjahr 3</v>
      </c>
      <c r="F5" s="302" t="e">
        <f>Personal_Alt!#REF!</f>
        <v>#REF!</v>
      </c>
      <c r="G5" s="302" t="e">
        <f>Personal_Alt!#REF!</f>
        <v>#REF!</v>
      </c>
      <c r="H5" s="303" t="e">
        <f t="shared" si="0"/>
        <v>#REF!</v>
      </c>
      <c r="I5" s="405"/>
      <c r="J5" s="403"/>
      <c r="K5" s="403"/>
      <c r="L5" s="403"/>
      <c r="M5" s="403"/>
      <c r="N5" s="403"/>
      <c r="O5" s="403"/>
      <c r="P5" s="403"/>
    </row>
    <row r="6" spans="1:16" ht="15" customHeight="1" x14ac:dyDescent="0.25">
      <c r="A6" s="304" t="s">
        <v>53</v>
      </c>
      <c r="B6" s="305" t="str">
        <f>Personal_Alt!E27</f>
        <v>bitte auswählen</v>
      </c>
      <c r="C6" s="305"/>
      <c r="D6" s="305"/>
      <c r="E6" s="305" t="str">
        <f>Personal_Alt!$E$45</f>
        <v>Projektjahr 1</v>
      </c>
      <c r="F6" s="305">
        <f>Personal_Alt!H27</f>
        <v>0</v>
      </c>
      <c r="G6" s="302">
        <f>Personal_Alt!$I$27</f>
        <v>0</v>
      </c>
      <c r="H6" s="303">
        <f t="shared" si="0"/>
        <v>0</v>
      </c>
      <c r="I6" s="405"/>
      <c r="J6" s="403"/>
      <c r="K6" s="403"/>
      <c r="L6" s="403"/>
      <c r="M6" s="403"/>
      <c r="N6" s="403"/>
      <c r="O6" s="403"/>
      <c r="P6" s="403"/>
    </row>
    <row r="7" spans="1:16" ht="15" customHeight="1" x14ac:dyDescent="0.25">
      <c r="A7" s="304"/>
      <c r="B7" s="305" t="e">
        <f>Personal_Alt!#REF!</f>
        <v>#REF!</v>
      </c>
      <c r="C7" s="305"/>
      <c r="D7" s="305"/>
      <c r="E7" s="305" t="str">
        <f>Personal_Alt!$F$45</f>
        <v>Projektjahr 2</v>
      </c>
      <c r="F7" s="305" t="e">
        <f>Personal_Alt!#REF!</f>
        <v>#REF!</v>
      </c>
      <c r="G7" s="302" t="e">
        <f>Personal_Alt!#REF!</f>
        <v>#REF!</v>
      </c>
      <c r="H7" s="303" t="e">
        <f t="shared" si="0"/>
        <v>#REF!</v>
      </c>
      <c r="I7" s="405"/>
      <c r="J7" s="403"/>
      <c r="K7" s="403"/>
      <c r="L7" s="403"/>
      <c r="M7" s="403"/>
      <c r="N7" s="403"/>
      <c r="O7" s="403"/>
      <c r="P7" s="403"/>
    </row>
    <row r="8" spans="1:16" ht="15" customHeight="1" x14ac:dyDescent="0.25">
      <c r="A8" s="304"/>
      <c r="B8" s="305" t="e">
        <f>Personal_Alt!#REF!</f>
        <v>#REF!</v>
      </c>
      <c r="C8" s="305"/>
      <c r="D8" s="305"/>
      <c r="E8" s="305" t="str">
        <f>Personal_Alt!$G$45</f>
        <v>Projektjahr 3</v>
      </c>
      <c r="F8" s="305" t="e">
        <f>Personal_Alt!#REF!</f>
        <v>#REF!</v>
      </c>
      <c r="G8" s="302" t="e">
        <f>Personal_Alt!#REF!</f>
        <v>#REF!</v>
      </c>
      <c r="H8" s="303" t="e">
        <f t="shared" si="0"/>
        <v>#REF!</v>
      </c>
      <c r="I8" s="405"/>
      <c r="J8" s="403"/>
      <c r="K8" s="403"/>
      <c r="L8" s="403"/>
      <c r="M8" s="403"/>
      <c r="N8" s="403"/>
      <c r="O8" s="403"/>
      <c r="P8" s="403"/>
    </row>
    <row r="9" spans="1:16" ht="15" customHeight="1" x14ac:dyDescent="0.25">
      <c r="A9" s="301" t="s">
        <v>54</v>
      </c>
      <c r="B9" s="302" t="str">
        <f>Personal_Alt!E28</f>
        <v>bitte auswählen</v>
      </c>
      <c r="C9" s="302"/>
      <c r="D9" s="302"/>
      <c r="E9" s="302" t="str">
        <f>Personal_Alt!$E$45</f>
        <v>Projektjahr 1</v>
      </c>
      <c r="F9" s="302">
        <f>Personal_Alt!H28</f>
        <v>0</v>
      </c>
      <c r="G9" s="302">
        <f>Personal_Alt!$I$28</f>
        <v>0</v>
      </c>
      <c r="H9" s="303">
        <f t="shared" si="0"/>
        <v>0</v>
      </c>
      <c r="I9" s="405"/>
      <c r="J9" s="403"/>
      <c r="K9" s="403"/>
      <c r="L9" s="403"/>
      <c r="M9" s="403"/>
      <c r="N9" s="403"/>
      <c r="O9" s="403"/>
      <c r="P9" s="403"/>
    </row>
    <row r="10" spans="1:16" ht="15" customHeight="1" x14ac:dyDescent="0.25">
      <c r="A10" s="301"/>
      <c r="B10" s="302" t="e">
        <f>Personal_Alt!#REF!</f>
        <v>#REF!</v>
      </c>
      <c r="C10" s="302"/>
      <c r="D10" s="302"/>
      <c r="E10" s="302" t="str">
        <f>Personal_Alt!$F$45</f>
        <v>Projektjahr 2</v>
      </c>
      <c r="F10" s="302" t="e">
        <f>Personal_Alt!#REF!</f>
        <v>#REF!</v>
      </c>
      <c r="G10" s="302" t="e">
        <f>Personal_Alt!#REF!</f>
        <v>#REF!</v>
      </c>
      <c r="H10" s="303" t="e">
        <f t="shared" si="0"/>
        <v>#REF!</v>
      </c>
      <c r="I10" s="405"/>
      <c r="J10" s="403"/>
      <c r="K10" s="403"/>
      <c r="L10" s="403"/>
      <c r="M10" s="403"/>
      <c r="N10" s="403"/>
      <c r="O10" s="403"/>
      <c r="P10" s="403"/>
    </row>
    <row r="11" spans="1:16" ht="15" customHeight="1" x14ac:dyDescent="0.25">
      <c r="A11" s="301"/>
      <c r="B11" s="302" t="e">
        <f>Personal_Alt!#REF!</f>
        <v>#REF!</v>
      </c>
      <c r="C11" s="302"/>
      <c r="D11" s="302"/>
      <c r="E11" s="302" t="str">
        <f>Personal_Alt!$G$45</f>
        <v>Projektjahr 3</v>
      </c>
      <c r="F11" s="302" t="e">
        <f>Personal_Alt!#REF!</f>
        <v>#REF!</v>
      </c>
      <c r="G11" s="302" t="e">
        <f>Personal_Alt!#REF!</f>
        <v>#REF!</v>
      </c>
      <c r="H11" s="303" t="e">
        <f t="shared" si="0"/>
        <v>#REF!</v>
      </c>
      <c r="I11" s="405"/>
      <c r="J11" s="403"/>
      <c r="K11" s="403"/>
      <c r="L11" s="403"/>
      <c r="M11" s="403"/>
      <c r="N11" s="403"/>
      <c r="O11" s="403"/>
      <c r="P11" s="403"/>
    </row>
    <row r="12" spans="1:16" ht="15" customHeight="1" x14ac:dyDescent="0.25">
      <c r="A12" s="304" t="s">
        <v>184</v>
      </c>
      <c r="B12" s="305" t="str">
        <f>Personal_Alt!E29</f>
        <v>bitte auswählen</v>
      </c>
      <c r="C12" s="305"/>
      <c r="D12" s="305"/>
      <c r="E12" s="305" t="str">
        <f>Personal_Alt!$E$45</f>
        <v>Projektjahr 1</v>
      </c>
      <c r="F12" s="305">
        <f>Personal_Alt!H29</f>
        <v>0</v>
      </c>
      <c r="G12" s="302">
        <f>Personal_Alt!$I$29</f>
        <v>0</v>
      </c>
      <c r="H12" s="303">
        <f t="shared" si="0"/>
        <v>0</v>
      </c>
      <c r="I12" s="405"/>
      <c r="J12" s="403"/>
      <c r="K12" s="403"/>
      <c r="L12" s="403"/>
      <c r="M12" s="403"/>
      <c r="N12" s="403"/>
      <c r="O12" s="403"/>
      <c r="P12" s="403"/>
    </row>
    <row r="13" spans="1:16" ht="15" customHeight="1" x14ac:dyDescent="0.25">
      <c r="A13" s="304"/>
      <c r="B13" s="305" t="e">
        <f>Personal_Alt!#REF!</f>
        <v>#REF!</v>
      </c>
      <c r="C13" s="305"/>
      <c r="D13" s="305"/>
      <c r="E13" s="305" t="str">
        <f>Personal_Alt!$F$45</f>
        <v>Projektjahr 2</v>
      </c>
      <c r="F13" s="305" t="e">
        <f>Personal_Alt!#REF!</f>
        <v>#REF!</v>
      </c>
      <c r="G13" s="302" t="e">
        <f>Personal_Alt!#REF!</f>
        <v>#REF!</v>
      </c>
      <c r="H13" s="303" t="e">
        <f t="shared" si="0"/>
        <v>#REF!</v>
      </c>
      <c r="I13" s="405"/>
      <c r="J13" s="403"/>
      <c r="K13" s="403"/>
      <c r="L13" s="403"/>
      <c r="M13" s="403"/>
      <c r="N13" s="403"/>
      <c r="O13" s="403"/>
      <c r="P13" s="403"/>
    </row>
    <row r="14" spans="1:16" ht="15" customHeight="1" x14ac:dyDescent="0.25">
      <c r="A14" s="304"/>
      <c r="B14" s="305" t="e">
        <f>Personal_Alt!#REF!</f>
        <v>#REF!</v>
      </c>
      <c r="C14" s="305"/>
      <c r="D14" s="305"/>
      <c r="E14" s="305" t="str">
        <f>Personal_Alt!$G$45</f>
        <v>Projektjahr 3</v>
      </c>
      <c r="F14" s="305" t="e">
        <f>Personal_Alt!#REF!</f>
        <v>#REF!</v>
      </c>
      <c r="G14" s="302" t="e">
        <f>Personal_Alt!#REF!</f>
        <v>#REF!</v>
      </c>
      <c r="H14" s="303" t="e">
        <f t="shared" si="0"/>
        <v>#REF!</v>
      </c>
      <c r="I14" s="405"/>
      <c r="J14" s="403"/>
      <c r="K14" s="403"/>
      <c r="L14" s="403"/>
      <c r="M14" s="403"/>
      <c r="N14" s="403"/>
      <c r="O14" s="403"/>
      <c r="P14" s="403"/>
    </row>
    <row r="15" spans="1:16" ht="15" customHeight="1" x14ac:dyDescent="0.25">
      <c r="A15" s="301" t="s">
        <v>185</v>
      </c>
      <c r="B15" s="302" t="e">
        <f>Personal_Alt!#REF!</f>
        <v>#REF!</v>
      </c>
      <c r="C15" s="302"/>
      <c r="D15" s="302"/>
      <c r="E15" s="302" t="str">
        <f>Personal_Alt!$E$45</f>
        <v>Projektjahr 1</v>
      </c>
      <c r="F15" s="302" t="e">
        <f>Personal_Alt!#REF!</f>
        <v>#REF!</v>
      </c>
      <c r="G15" s="302" t="e">
        <f>Personal_Alt!#REF!</f>
        <v>#REF!</v>
      </c>
      <c r="H15" s="303" t="e">
        <f t="shared" si="0"/>
        <v>#REF!</v>
      </c>
      <c r="I15" s="405"/>
      <c r="J15" s="403"/>
      <c r="K15" s="403"/>
      <c r="L15" s="403"/>
      <c r="M15" s="403"/>
      <c r="N15" s="403"/>
      <c r="O15" s="403"/>
      <c r="P15" s="403"/>
    </row>
    <row r="16" spans="1:16" ht="15" customHeight="1" x14ac:dyDescent="0.25">
      <c r="A16" s="301"/>
      <c r="B16" s="302" t="e">
        <f>Personal_Alt!#REF!</f>
        <v>#REF!</v>
      </c>
      <c r="C16" s="302"/>
      <c r="D16" s="302"/>
      <c r="E16" s="302" t="str">
        <f>Personal_Alt!$F$45</f>
        <v>Projektjahr 2</v>
      </c>
      <c r="F16" s="302" t="e">
        <f>Personal_Alt!#REF!</f>
        <v>#REF!</v>
      </c>
      <c r="G16" s="302" t="e">
        <f>Personal_Alt!#REF!</f>
        <v>#REF!</v>
      </c>
      <c r="H16" s="303" t="e">
        <f t="shared" si="0"/>
        <v>#REF!</v>
      </c>
      <c r="I16" s="405"/>
      <c r="J16" s="403"/>
      <c r="K16" s="403"/>
      <c r="L16" s="403"/>
      <c r="M16" s="403"/>
      <c r="N16" s="403"/>
      <c r="O16" s="403"/>
      <c r="P16" s="403"/>
    </row>
    <row r="17" spans="1:16" ht="15" customHeight="1" x14ac:dyDescent="0.25">
      <c r="A17" s="301"/>
      <c r="B17" s="302" t="e">
        <f>Personal_Alt!#REF!</f>
        <v>#REF!</v>
      </c>
      <c r="C17" s="302"/>
      <c r="D17" s="302"/>
      <c r="E17" s="302" t="str">
        <f>Personal_Alt!$G$45</f>
        <v>Projektjahr 3</v>
      </c>
      <c r="F17" s="302" t="e">
        <f>Personal_Alt!#REF!</f>
        <v>#REF!</v>
      </c>
      <c r="G17" s="302" t="e">
        <f>Personal_Alt!#REF!</f>
        <v>#REF!</v>
      </c>
      <c r="H17" s="303" t="e">
        <f t="shared" si="0"/>
        <v>#REF!</v>
      </c>
      <c r="I17" s="405"/>
      <c r="J17" s="403"/>
      <c r="K17" s="403"/>
      <c r="L17" s="403"/>
      <c r="M17" s="403"/>
      <c r="N17" s="403"/>
      <c r="O17" s="403"/>
      <c r="P17" s="403"/>
    </row>
    <row r="18" spans="1:16" ht="15" customHeight="1" x14ac:dyDescent="0.25">
      <c r="A18" s="301"/>
      <c r="B18" s="302"/>
      <c r="C18" s="302"/>
      <c r="D18" s="302"/>
      <c r="E18" s="302"/>
      <c r="F18" s="302"/>
      <c r="G18" s="302"/>
      <c r="H18" s="303"/>
      <c r="I18" s="405"/>
      <c r="J18" s="403"/>
      <c r="K18" s="403"/>
      <c r="L18" s="403"/>
      <c r="M18" s="403"/>
      <c r="N18" s="403"/>
      <c r="O18" s="403"/>
      <c r="P18" s="403"/>
    </row>
    <row r="19" spans="1:16" x14ac:dyDescent="0.25">
      <c r="A19" s="306"/>
      <c r="B19" s="13"/>
      <c r="C19" s="13"/>
      <c r="D19" s="13"/>
      <c r="E19" s="15"/>
      <c r="F19" s="15"/>
      <c r="G19" s="13" t="s">
        <v>544</v>
      </c>
      <c r="H19" s="307" t="s">
        <v>549</v>
      </c>
      <c r="I19" s="404"/>
      <c r="J19" s="404"/>
      <c r="K19" s="404"/>
      <c r="L19" s="404"/>
      <c r="M19" s="404"/>
      <c r="N19" s="404"/>
      <c r="O19" s="404"/>
      <c r="P19" s="404"/>
    </row>
    <row r="20" spans="1:16" x14ac:dyDescent="0.25">
      <c r="A20" s="308" t="s">
        <v>383</v>
      </c>
      <c r="B20" s="15"/>
      <c r="C20" s="13"/>
      <c r="D20" s="15"/>
      <c r="E20" s="15"/>
      <c r="F20" s="15"/>
      <c r="G20" s="15">
        <f>Personalausgaben!W4</f>
        <v>0</v>
      </c>
      <c r="H20" s="413">
        <f>Personalausgaben!K8</f>
        <v>0</v>
      </c>
    </row>
    <row r="21" spans="1:16" ht="15.75" thickBot="1" x14ac:dyDescent="0.3">
      <c r="A21" s="309" t="s">
        <v>384</v>
      </c>
      <c r="B21" s="310"/>
      <c r="C21" s="284"/>
      <c r="D21" s="310"/>
      <c r="E21" s="310"/>
      <c r="F21" s="310"/>
      <c r="G21" s="310">
        <f>Personalausgaben!W6</f>
        <v>0</v>
      </c>
      <c r="H21" s="311">
        <f>Personalausgaben!L8</f>
        <v>0</v>
      </c>
    </row>
    <row r="22" spans="1:16" ht="15.75" thickBot="1" x14ac:dyDescent="0.3">
      <c r="A22" s="15"/>
      <c r="B22" s="15"/>
      <c r="C22" s="15"/>
      <c r="D22" s="15"/>
      <c r="E22" s="15"/>
      <c r="F22" s="15"/>
      <c r="G22" s="15"/>
      <c r="H22" s="15"/>
    </row>
    <row r="23" spans="1:16" x14ac:dyDescent="0.25">
      <c r="A23" s="298" t="s">
        <v>385</v>
      </c>
      <c r="B23" s="312"/>
      <c r="C23" s="312"/>
      <c r="D23" s="312"/>
      <c r="E23" s="312"/>
      <c r="F23" s="312"/>
      <c r="G23" s="312"/>
      <c r="H23" s="313"/>
      <c r="I23" t="e">
        <f>SUM(H24:H35)</f>
        <v>#REF!</v>
      </c>
    </row>
    <row r="24" spans="1:16" x14ac:dyDescent="0.25">
      <c r="A24" s="306" t="s">
        <v>89</v>
      </c>
      <c r="B24" s="315">
        <f>Akteursbeteiligung_Alt!C20</f>
        <v>0</v>
      </c>
      <c r="C24" s="315"/>
      <c r="D24" s="315"/>
      <c r="E24" s="315"/>
      <c r="F24" s="15">
        <f>Akteursbeteiligung_Alt!J20</f>
        <v>0</v>
      </c>
      <c r="G24" s="15">
        <f>Akteursbeteiligung_Alt!K20</f>
        <v>0</v>
      </c>
      <c r="H24" s="307">
        <f>Akteursbeteiligung_Alt!L20</f>
        <v>0</v>
      </c>
    </row>
    <row r="25" spans="1:16" x14ac:dyDescent="0.25">
      <c r="A25" s="306"/>
      <c r="B25" s="315">
        <f>Akteursbeteiligung_Alt!C21</f>
        <v>0</v>
      </c>
      <c r="C25" s="315"/>
      <c r="D25" s="315"/>
      <c r="E25" s="315"/>
      <c r="F25" s="15">
        <f>Akteursbeteiligung_Alt!J21</f>
        <v>0</v>
      </c>
      <c r="G25" s="15">
        <f>Akteursbeteiligung_Alt!K21</f>
        <v>0</v>
      </c>
      <c r="H25" s="307">
        <f>Akteursbeteiligung_Alt!L21</f>
        <v>0</v>
      </c>
    </row>
    <row r="26" spans="1:16" x14ac:dyDescent="0.25">
      <c r="A26" s="306"/>
      <c r="B26" s="315">
        <f>Akteursbeteiligung_Alt!C22</f>
        <v>0</v>
      </c>
      <c r="C26" s="315"/>
      <c r="D26" s="315"/>
      <c r="E26" s="315"/>
      <c r="F26" s="15">
        <f>Akteursbeteiligung_Alt!J22</f>
        <v>0</v>
      </c>
      <c r="G26" s="15">
        <f>Akteursbeteiligung_Alt!K22</f>
        <v>0</v>
      </c>
      <c r="H26" s="307">
        <f>Akteursbeteiligung_Alt!L22</f>
        <v>0</v>
      </c>
    </row>
    <row r="27" spans="1:16" x14ac:dyDescent="0.25">
      <c r="A27" s="306"/>
      <c r="B27" s="315">
        <f>Akteursbeteiligung_Alt!C23</f>
        <v>0</v>
      </c>
      <c r="C27" s="315"/>
      <c r="D27" s="315"/>
      <c r="E27" s="315"/>
      <c r="F27" s="15">
        <f>Akteursbeteiligung_Alt!J23</f>
        <v>0</v>
      </c>
      <c r="G27" s="15">
        <f>Akteursbeteiligung_Alt!K23</f>
        <v>0</v>
      </c>
      <c r="H27" s="307">
        <f>Akteursbeteiligung_Alt!L23</f>
        <v>0</v>
      </c>
    </row>
    <row r="28" spans="1:16" x14ac:dyDescent="0.25">
      <c r="A28" s="306"/>
      <c r="B28" s="315">
        <f>Akteursbeteiligung_Alt!C24</f>
        <v>0</v>
      </c>
      <c r="C28" s="315"/>
      <c r="D28" s="315"/>
      <c r="E28" s="315"/>
      <c r="F28" s="15">
        <f>Akteursbeteiligung_Alt!J24</f>
        <v>0</v>
      </c>
      <c r="G28" s="15">
        <f>Akteursbeteiligung_Alt!K24</f>
        <v>0</v>
      </c>
      <c r="H28" s="307">
        <f>Akteursbeteiligung_Alt!L24</f>
        <v>0</v>
      </c>
    </row>
    <row r="29" spans="1:16" x14ac:dyDescent="0.25">
      <c r="A29" s="306"/>
      <c r="B29" s="315"/>
      <c r="C29" s="315"/>
      <c r="D29" s="315"/>
      <c r="E29" s="315"/>
      <c r="F29" s="15"/>
      <c r="G29" s="15"/>
      <c r="H29" s="307"/>
    </row>
    <row r="30" spans="1:16" x14ac:dyDescent="0.25">
      <c r="A30" s="301" t="s">
        <v>386</v>
      </c>
      <c r="B30" s="314">
        <f>Begl_Öffentlichkeitsarbeit!C14</f>
        <v>0</v>
      </c>
      <c r="C30" s="314"/>
      <c r="D30" s="314"/>
      <c r="E30" s="314"/>
      <c r="F30" s="316">
        <f>Begl_Öffentlichkeitsarbeit!J14</f>
        <v>0</v>
      </c>
      <c r="G30" s="302">
        <f>Begl_Öffentlichkeitsarbeit!K14</f>
        <v>0</v>
      </c>
      <c r="H30" s="303">
        <f>Begl_Öffentlichkeitsarbeit!L14</f>
        <v>0</v>
      </c>
    </row>
    <row r="31" spans="1:16" x14ac:dyDescent="0.25">
      <c r="A31" s="301"/>
      <c r="B31" s="314">
        <f>Begl_Öffentlichkeitsarbeit!C15</f>
        <v>0</v>
      </c>
      <c r="C31" s="314"/>
      <c r="D31" s="314"/>
      <c r="E31" s="314"/>
      <c r="F31" s="316">
        <f>Begl_Öffentlichkeitsarbeit!J15</f>
        <v>0</v>
      </c>
      <c r="G31" s="302">
        <f>Begl_Öffentlichkeitsarbeit!K15</f>
        <v>0</v>
      </c>
      <c r="H31" s="303">
        <f>Begl_Öffentlichkeitsarbeit!L15</f>
        <v>0</v>
      </c>
    </row>
    <row r="32" spans="1:16" x14ac:dyDescent="0.25">
      <c r="A32" s="301"/>
      <c r="B32" s="314" t="e">
        <f>Begl_Öffentlichkeitsarbeit!#REF!</f>
        <v>#REF!</v>
      </c>
      <c r="C32" s="314"/>
      <c r="D32" s="314"/>
      <c r="E32" s="314"/>
      <c r="F32" s="316" t="e">
        <f>Begl_Öffentlichkeitsarbeit!#REF!</f>
        <v>#REF!</v>
      </c>
      <c r="G32" s="302" t="e">
        <f>Begl_Öffentlichkeitsarbeit!#REF!</f>
        <v>#REF!</v>
      </c>
      <c r="H32" s="303" t="e">
        <f>Begl_Öffentlichkeitsarbeit!#REF!</f>
        <v>#REF!</v>
      </c>
    </row>
    <row r="33" spans="1:9" x14ac:dyDescent="0.25">
      <c r="A33" s="301"/>
      <c r="B33" s="314" t="str">
        <f>Begl_Öffentlichkeitsarbeit!C17</f>
        <v>Geplante Ausgaben für die begleitende Öffentlichkeitsarbeit:</v>
      </c>
      <c r="C33" s="314"/>
      <c r="D33" s="314"/>
      <c r="E33" s="314"/>
      <c r="F33" s="316" t="e">
        <f>Begl_Öffentlichkeitsarbeit!#REF!</f>
        <v>#REF!</v>
      </c>
      <c r="G33" s="302" t="e">
        <f>Begl_Öffentlichkeitsarbeit!#REF!</f>
        <v>#REF!</v>
      </c>
      <c r="H33" s="303" t="e">
        <f>Begl_Öffentlichkeitsarbeit!#REF!</f>
        <v>#REF!</v>
      </c>
    </row>
    <row r="34" spans="1:9" x14ac:dyDescent="0.25">
      <c r="A34" s="301"/>
      <c r="B34" s="314" t="e">
        <f>Begl_Öffentlichkeitsarbeit!#REF!</f>
        <v>#REF!</v>
      </c>
      <c r="C34" s="314"/>
      <c r="D34" s="314"/>
      <c r="E34" s="314"/>
      <c r="F34" s="316" t="e">
        <f>Begl_Öffentlichkeitsarbeit!#REF!</f>
        <v>#REF!</v>
      </c>
      <c r="G34" s="302" t="e">
        <f>Begl_Öffentlichkeitsarbeit!#REF!</f>
        <v>#REF!</v>
      </c>
      <c r="H34" s="303" t="e">
        <f>Begl_Öffentlichkeitsarbeit!#REF!</f>
        <v>#REF!</v>
      </c>
    </row>
    <row r="35" spans="1:9" ht="15.75" thickBot="1" x14ac:dyDescent="0.3">
      <c r="A35" s="317"/>
      <c r="B35" s="318" t="e">
        <f>Begl_Öffentlichkeitsarbeit!#REF!</f>
        <v>#REF!</v>
      </c>
      <c r="C35" s="318"/>
      <c r="D35" s="318"/>
      <c r="E35" s="318"/>
      <c r="F35" s="412" t="e">
        <f>Begl_Öffentlichkeitsarbeit!#REF!</f>
        <v>#REF!</v>
      </c>
      <c r="G35" s="410" t="e">
        <f>Begl_Öffentlichkeitsarbeit!#REF!</f>
        <v>#REF!</v>
      </c>
      <c r="H35" s="411" t="e">
        <f>Begl_Öffentlichkeitsarbeit!#REF!</f>
        <v>#REF!</v>
      </c>
    </row>
    <row r="36" spans="1:9" ht="15.75" thickBot="1" x14ac:dyDescent="0.3">
      <c r="A36" s="15"/>
      <c r="B36" s="315"/>
      <c r="C36" s="315"/>
      <c r="D36" s="315"/>
      <c r="E36" s="315"/>
      <c r="F36" s="15"/>
      <c r="G36" s="15"/>
      <c r="H36" s="15"/>
    </row>
    <row r="37" spans="1:9" x14ac:dyDescent="0.25">
      <c r="A37" s="298" t="s">
        <v>387</v>
      </c>
      <c r="B37" s="319"/>
      <c r="C37" s="319"/>
      <c r="D37" s="319"/>
      <c r="E37" s="319"/>
      <c r="F37" s="312"/>
      <c r="G37" s="312"/>
      <c r="H37" s="313"/>
      <c r="I37" t="e">
        <f>SUM(H38:H64)</f>
        <v>#REF!</v>
      </c>
    </row>
    <row r="38" spans="1:9" x14ac:dyDescent="0.25">
      <c r="A38" s="306" t="s">
        <v>89</v>
      </c>
      <c r="B38" s="315">
        <f>Akteursbeteiligung_Alt!C31</f>
        <v>0</v>
      </c>
      <c r="C38" s="315"/>
      <c r="D38" s="315"/>
      <c r="E38" s="315"/>
      <c r="F38" s="15">
        <f>Akteursbeteiligung_Alt!J31</f>
        <v>0</v>
      </c>
      <c r="G38" s="15">
        <f>Akteursbeteiligung_Alt!K31</f>
        <v>0</v>
      </c>
      <c r="H38" s="307">
        <f>Akteursbeteiligung_Alt!L31</f>
        <v>0</v>
      </c>
    </row>
    <row r="39" spans="1:9" x14ac:dyDescent="0.25">
      <c r="A39" s="306"/>
      <c r="B39" s="315">
        <f>Akteursbeteiligung_Alt!C32</f>
        <v>0</v>
      </c>
      <c r="C39" s="315"/>
      <c r="D39" s="315"/>
      <c r="E39" s="315"/>
      <c r="F39" s="15">
        <f>Akteursbeteiligung_Alt!J32</f>
        <v>0</v>
      </c>
      <c r="G39" s="15">
        <f>Akteursbeteiligung_Alt!K32</f>
        <v>0</v>
      </c>
      <c r="H39" s="307">
        <f>Akteursbeteiligung_Alt!L32</f>
        <v>0</v>
      </c>
    </row>
    <row r="40" spans="1:9" x14ac:dyDescent="0.25">
      <c r="A40" s="306"/>
      <c r="B40" s="315">
        <f>Akteursbeteiligung_Alt!C33</f>
        <v>0</v>
      </c>
      <c r="C40" s="315"/>
      <c r="D40" s="315"/>
      <c r="E40" s="315"/>
      <c r="F40" s="15">
        <f>Akteursbeteiligung_Alt!J33</f>
        <v>0</v>
      </c>
      <c r="G40" s="15">
        <f>Akteursbeteiligung_Alt!K33</f>
        <v>0</v>
      </c>
      <c r="H40" s="307">
        <f>Akteursbeteiligung_Alt!L33</f>
        <v>0</v>
      </c>
    </row>
    <row r="41" spans="1:9" x14ac:dyDescent="0.25">
      <c r="A41" s="306"/>
      <c r="B41" s="315">
        <f>Akteursbeteiligung_Alt!C34</f>
        <v>0</v>
      </c>
      <c r="C41" s="315"/>
      <c r="D41" s="315"/>
      <c r="E41" s="315"/>
      <c r="F41" s="15">
        <f>Akteursbeteiligung_Alt!J34</f>
        <v>0</v>
      </c>
      <c r="G41" s="15">
        <f>Akteursbeteiligung_Alt!K34</f>
        <v>0</v>
      </c>
      <c r="H41" s="307">
        <f>Akteursbeteiligung_Alt!L34</f>
        <v>0</v>
      </c>
    </row>
    <row r="42" spans="1:9" x14ac:dyDescent="0.25">
      <c r="A42" s="306"/>
      <c r="B42" s="315">
        <f>Akteursbeteiligung_Alt!C35</f>
        <v>0</v>
      </c>
      <c r="C42" s="315"/>
      <c r="D42" s="315"/>
      <c r="E42" s="315"/>
      <c r="F42" s="15">
        <f>Akteursbeteiligung_Alt!J35</f>
        <v>0</v>
      </c>
      <c r="G42" s="15">
        <f>Akteursbeteiligung_Alt!K35</f>
        <v>0</v>
      </c>
      <c r="H42" s="307">
        <f>Akteursbeteiligung_Alt!L35</f>
        <v>0</v>
      </c>
    </row>
    <row r="43" spans="1:9" x14ac:dyDescent="0.25">
      <c r="A43" s="306"/>
      <c r="B43" s="315">
        <f>Akteursbeteiligung_Alt!C36</f>
        <v>0</v>
      </c>
      <c r="C43" s="315"/>
      <c r="D43" s="315"/>
      <c r="E43" s="315"/>
      <c r="F43" s="15">
        <f>Akteursbeteiligung_Alt!J36</f>
        <v>0</v>
      </c>
      <c r="G43" s="15">
        <f>Akteursbeteiligung_Alt!K36</f>
        <v>0</v>
      </c>
      <c r="H43" s="307">
        <f>Akteursbeteiligung_Alt!L36</f>
        <v>0</v>
      </c>
    </row>
    <row r="44" spans="1:9" x14ac:dyDescent="0.25">
      <c r="A44" s="306"/>
      <c r="B44" s="315">
        <f>Akteursbeteiligung_Alt!C37</f>
        <v>0</v>
      </c>
      <c r="C44" s="315"/>
      <c r="D44" s="315"/>
      <c r="E44" s="315"/>
      <c r="F44" s="15">
        <f>Akteursbeteiligung_Alt!J37</f>
        <v>0</v>
      </c>
      <c r="G44" s="15">
        <f>Akteursbeteiligung_Alt!K37</f>
        <v>0</v>
      </c>
      <c r="H44" s="307">
        <f>Akteursbeteiligung_Alt!L37</f>
        <v>0</v>
      </c>
    </row>
    <row r="45" spans="1:9" x14ac:dyDescent="0.25">
      <c r="A45" s="306"/>
      <c r="B45" s="315"/>
      <c r="C45" s="15"/>
      <c r="D45" s="15"/>
      <c r="E45" s="15"/>
      <c r="F45" s="15"/>
      <c r="G45" s="15"/>
      <c r="H45" s="307"/>
    </row>
    <row r="46" spans="1:9" x14ac:dyDescent="0.25">
      <c r="A46" s="301" t="s">
        <v>91</v>
      </c>
      <c r="B46" s="314" t="str">
        <f>Konzeptfertigstellung!C11</f>
        <v>Bsp.: Layout und Druck des Konzeptes</v>
      </c>
      <c r="C46" s="314"/>
      <c r="D46" s="314"/>
      <c r="E46" s="314"/>
      <c r="F46" s="320"/>
      <c r="G46" s="320"/>
      <c r="H46" s="303">
        <f>Konzeptfertigstellung!L11</f>
        <v>0</v>
      </c>
    </row>
    <row r="47" spans="1:9" x14ac:dyDescent="0.25">
      <c r="A47" s="301"/>
      <c r="B47" s="314" t="str">
        <f>Konzeptfertigstellung!C12</f>
        <v>Bsp.: Bereitstellung eines barrierefreien Zugangs zum Konzept in elektronischer Form</v>
      </c>
      <c r="C47" s="314"/>
      <c r="D47" s="314"/>
      <c r="E47" s="314"/>
      <c r="F47" s="320"/>
      <c r="G47" s="320"/>
      <c r="H47" s="303">
        <f>Konzeptfertigstellung!L12</f>
        <v>0</v>
      </c>
    </row>
    <row r="48" spans="1:9" x14ac:dyDescent="0.25">
      <c r="A48" s="301"/>
      <c r="B48" s="314" t="str">
        <f>Konzeptfertigstellung!C13</f>
        <v>Bsp.: Aufgearbeitete Kurzfassung des Konzeptes zum leichten Lesen</v>
      </c>
      <c r="C48" s="314"/>
      <c r="D48" s="314"/>
      <c r="E48" s="314"/>
      <c r="F48" s="320"/>
      <c r="G48" s="320"/>
      <c r="H48" s="303">
        <f>Konzeptfertigstellung!L13</f>
        <v>0</v>
      </c>
    </row>
    <row r="49" spans="1:8" x14ac:dyDescent="0.25">
      <c r="A49" s="306"/>
      <c r="B49" s="15"/>
      <c r="C49" s="15"/>
      <c r="D49" s="15"/>
      <c r="E49" s="15"/>
      <c r="F49" s="15"/>
      <c r="G49" s="15"/>
      <c r="H49" s="307"/>
    </row>
    <row r="50" spans="1:8" x14ac:dyDescent="0.25">
      <c r="A50" s="306" t="s">
        <v>388</v>
      </c>
      <c r="B50" s="315" t="e">
        <f>Begl_Öffentlichkeitsarbeit!#REF!</f>
        <v>#REF!</v>
      </c>
      <c r="C50" s="315"/>
      <c r="D50" s="15"/>
      <c r="E50" s="15"/>
      <c r="F50" s="321" t="e">
        <f>Begl_Öffentlichkeitsarbeit!#REF!</f>
        <v>#REF!</v>
      </c>
      <c r="G50" s="321" t="e">
        <f>Begl_Öffentlichkeitsarbeit!#REF!</f>
        <v>#REF!</v>
      </c>
      <c r="H50" s="322" t="e">
        <f>Begl_Öffentlichkeitsarbeit!#REF!</f>
        <v>#REF!</v>
      </c>
    </row>
    <row r="51" spans="1:8" x14ac:dyDescent="0.25">
      <c r="A51" s="306"/>
      <c r="B51" s="315" t="e">
        <f>Begl_Öffentlichkeitsarbeit!#REF!</f>
        <v>#REF!</v>
      </c>
      <c r="C51" s="315"/>
      <c r="D51" s="15"/>
      <c r="E51" s="15"/>
      <c r="F51" s="321" t="e">
        <f>Begl_Öffentlichkeitsarbeit!#REF!</f>
        <v>#REF!</v>
      </c>
      <c r="G51" s="321" t="e">
        <f>Begl_Öffentlichkeitsarbeit!#REF!</f>
        <v>#REF!</v>
      </c>
      <c r="H51" s="322" t="e">
        <f>Begl_Öffentlichkeitsarbeit!#REF!</f>
        <v>#REF!</v>
      </c>
    </row>
    <row r="52" spans="1:8" x14ac:dyDescent="0.25">
      <c r="A52" s="306"/>
      <c r="B52" s="315" t="e">
        <f>Begl_Öffentlichkeitsarbeit!#REF!</f>
        <v>#REF!</v>
      </c>
      <c r="C52" s="315"/>
      <c r="D52" s="15"/>
      <c r="E52" s="15"/>
      <c r="F52" s="321" t="e">
        <f>Begl_Öffentlichkeitsarbeit!#REF!</f>
        <v>#REF!</v>
      </c>
      <c r="G52" s="321" t="e">
        <f>Begl_Öffentlichkeitsarbeit!#REF!</f>
        <v>#REF!</v>
      </c>
      <c r="H52" s="322" t="e">
        <f>Begl_Öffentlichkeitsarbeit!#REF!</f>
        <v>#REF!</v>
      </c>
    </row>
    <row r="53" spans="1:8" x14ac:dyDescent="0.25">
      <c r="A53" s="306"/>
      <c r="B53" s="315" t="e">
        <f>Begl_Öffentlichkeitsarbeit!#REF!</f>
        <v>#REF!</v>
      </c>
      <c r="C53" s="315"/>
      <c r="D53" s="15"/>
      <c r="E53" s="15"/>
      <c r="F53" s="321" t="e">
        <f>Begl_Öffentlichkeitsarbeit!#REF!</f>
        <v>#REF!</v>
      </c>
      <c r="G53" s="321" t="e">
        <f>Begl_Öffentlichkeitsarbeit!#REF!</f>
        <v>#REF!</v>
      </c>
      <c r="H53" s="322" t="e">
        <f>Begl_Öffentlichkeitsarbeit!#REF!</f>
        <v>#REF!</v>
      </c>
    </row>
    <row r="54" spans="1:8" x14ac:dyDescent="0.25">
      <c r="A54" s="306"/>
      <c r="B54" s="315" t="e">
        <f>Begl_Öffentlichkeitsarbeit!#REF!</f>
        <v>#REF!</v>
      </c>
      <c r="C54" s="315"/>
      <c r="D54" s="15"/>
      <c r="E54" s="15"/>
      <c r="F54" s="321" t="e">
        <f>Begl_Öffentlichkeitsarbeit!#REF!</f>
        <v>#REF!</v>
      </c>
      <c r="G54" s="321" t="e">
        <f>Begl_Öffentlichkeitsarbeit!#REF!</f>
        <v>#REF!</v>
      </c>
      <c r="H54" s="322" t="e">
        <f>Begl_Öffentlichkeitsarbeit!#REF!</f>
        <v>#REF!</v>
      </c>
    </row>
    <row r="55" spans="1:8" x14ac:dyDescent="0.25">
      <c r="A55" s="306"/>
      <c r="B55" s="315" t="e">
        <f>Begl_Öffentlichkeitsarbeit!#REF!</f>
        <v>#REF!</v>
      </c>
      <c r="C55" s="315"/>
      <c r="D55" s="15"/>
      <c r="E55" s="15"/>
      <c r="F55" s="321" t="e">
        <f>Begl_Öffentlichkeitsarbeit!#REF!</f>
        <v>#REF!</v>
      </c>
      <c r="G55" s="321" t="e">
        <f>Begl_Öffentlichkeitsarbeit!#REF!</f>
        <v>#REF!</v>
      </c>
      <c r="H55" s="322" t="e">
        <f>Begl_Öffentlichkeitsarbeit!#REF!</f>
        <v>#REF!</v>
      </c>
    </row>
    <row r="56" spans="1:8" x14ac:dyDescent="0.25">
      <c r="A56" s="306"/>
      <c r="B56" s="315" t="e">
        <f>Begl_Öffentlichkeitsarbeit!#REF!</f>
        <v>#REF!</v>
      </c>
      <c r="C56" s="315"/>
      <c r="D56" s="15"/>
      <c r="E56" s="15"/>
      <c r="F56" s="321">
        <f>Begl_Öffentlichkeitsarbeit!J16</f>
        <v>0</v>
      </c>
      <c r="G56" s="321">
        <f>Begl_Öffentlichkeitsarbeit!K16</f>
        <v>0</v>
      </c>
      <c r="H56" s="322">
        <f>Begl_Öffentlichkeitsarbeit!L16</f>
        <v>0</v>
      </c>
    </row>
    <row r="57" spans="1:8" x14ac:dyDescent="0.25">
      <c r="A57" s="306"/>
      <c r="B57" s="315" t="e">
        <f>Begl_Öffentlichkeitsarbeit!#REF!</f>
        <v>#REF!</v>
      </c>
      <c r="C57" s="315"/>
      <c r="D57" s="15"/>
      <c r="E57" s="15"/>
      <c r="F57" s="321">
        <f>Begl_Öffentlichkeitsarbeit!J17</f>
        <v>0</v>
      </c>
      <c r="G57" s="321" t="e">
        <f>Begl_Öffentlichkeitsarbeit!#REF!</f>
        <v>#REF!</v>
      </c>
      <c r="H57" s="322" t="e">
        <f>Begl_Öffentlichkeitsarbeit!#REF!</f>
        <v>#REF!</v>
      </c>
    </row>
    <row r="58" spans="1:8" x14ac:dyDescent="0.25">
      <c r="A58" s="306"/>
      <c r="B58" s="315" t="e">
        <f>Begl_Öffentlichkeitsarbeit!#REF!</f>
        <v>#REF!</v>
      </c>
      <c r="C58" s="315"/>
      <c r="D58" s="15"/>
      <c r="E58" s="15"/>
      <c r="F58" s="321" t="e">
        <f>Begl_Öffentlichkeitsarbeit!#REF!</f>
        <v>#REF!</v>
      </c>
      <c r="G58" s="321" t="e">
        <f>Begl_Öffentlichkeitsarbeit!#REF!</f>
        <v>#REF!</v>
      </c>
      <c r="H58" s="322" t="e">
        <f>Begl_Öffentlichkeitsarbeit!#REF!</f>
        <v>#REF!</v>
      </c>
    </row>
    <row r="59" spans="1:8" x14ac:dyDescent="0.25">
      <c r="A59" s="306"/>
      <c r="B59" s="315" t="e">
        <f>Begl_Öffentlichkeitsarbeit!#REF!</f>
        <v>#REF!</v>
      </c>
      <c r="C59" s="315"/>
      <c r="D59" s="15"/>
      <c r="E59" s="15"/>
      <c r="F59" s="321" t="e">
        <f>Begl_Öffentlichkeitsarbeit!#REF!</f>
        <v>#REF!</v>
      </c>
      <c r="G59" s="321" t="e">
        <f>Begl_Öffentlichkeitsarbeit!#REF!</f>
        <v>#REF!</v>
      </c>
      <c r="H59" s="322" t="e">
        <f>Begl_Öffentlichkeitsarbeit!#REF!</f>
        <v>#REF!</v>
      </c>
    </row>
    <row r="60" spans="1:8" x14ac:dyDescent="0.25">
      <c r="A60" s="306"/>
      <c r="B60" s="315"/>
      <c r="C60" s="15"/>
      <c r="D60" s="15"/>
      <c r="E60" s="15"/>
      <c r="F60" s="15"/>
      <c r="G60" s="15"/>
      <c r="H60" s="307"/>
    </row>
    <row r="61" spans="1:8" x14ac:dyDescent="0.25">
      <c r="A61" s="301" t="s">
        <v>143</v>
      </c>
      <c r="B61" s="302"/>
      <c r="C61" s="302"/>
      <c r="D61" s="302"/>
      <c r="E61" s="302"/>
      <c r="F61" s="302">
        <f>prof_Prozessunterstützung!F14</f>
        <v>0</v>
      </c>
      <c r="G61" s="302">
        <f>prof_Prozessunterstützung!G14</f>
        <v>0</v>
      </c>
      <c r="H61" s="303">
        <f>prof_Prozessunterstützung!H14</f>
        <v>0</v>
      </c>
    </row>
    <row r="62" spans="1:8" x14ac:dyDescent="0.25">
      <c r="A62" s="306"/>
      <c r="B62" s="15"/>
      <c r="C62" s="15"/>
      <c r="D62" s="15"/>
      <c r="E62" s="15"/>
      <c r="F62" s="15"/>
      <c r="G62" s="15"/>
      <c r="H62" s="307"/>
    </row>
    <row r="63" spans="1:8" x14ac:dyDescent="0.25">
      <c r="A63" s="306" t="s">
        <v>100</v>
      </c>
      <c r="B63" s="323" t="s">
        <v>655</v>
      </c>
      <c r="C63" s="315"/>
      <c r="D63" s="15"/>
      <c r="E63" s="15"/>
      <c r="F63" s="324"/>
      <c r="G63" s="15"/>
      <c r="H63" s="307">
        <v>0</v>
      </c>
    </row>
    <row r="64" spans="1:8" ht="15.75" thickBot="1" x14ac:dyDescent="0.3">
      <c r="A64" s="325"/>
      <c r="B64" s="326"/>
      <c r="C64" s="327"/>
      <c r="D64" s="310"/>
      <c r="E64" s="310"/>
      <c r="F64" s="328"/>
      <c r="G64" s="310"/>
      <c r="H64" s="311">
        <v>0</v>
      </c>
    </row>
    <row r="65" spans="1:9" ht="15.75" thickBot="1" x14ac:dyDescent="0.3">
      <c r="A65" s="15"/>
      <c r="B65" s="323"/>
      <c r="C65" s="15"/>
      <c r="D65" s="15"/>
      <c r="E65" s="15"/>
      <c r="F65" s="15"/>
      <c r="G65" s="15"/>
      <c r="H65" s="15"/>
    </row>
    <row r="66" spans="1:9" x14ac:dyDescent="0.25">
      <c r="A66" s="298" t="s">
        <v>389</v>
      </c>
      <c r="B66" s="312"/>
      <c r="C66" s="312"/>
      <c r="D66" s="312"/>
      <c r="E66" s="312"/>
      <c r="F66" s="312"/>
      <c r="G66" s="312"/>
      <c r="H66" s="313"/>
      <c r="I66" t="e">
        <f>SUM(H67:H75)</f>
        <v>#REF!</v>
      </c>
    </row>
    <row r="67" spans="1:9" x14ac:dyDescent="0.25">
      <c r="A67" s="301"/>
      <c r="B67" s="302" t="s">
        <v>390</v>
      </c>
      <c r="C67" s="302"/>
      <c r="D67" s="302"/>
      <c r="E67" s="302"/>
      <c r="F67" s="302"/>
      <c r="G67" s="302"/>
      <c r="H67" s="303" t="e">
        <f>'weitere Sachausgaben'!#REF!</f>
        <v>#REF!</v>
      </c>
    </row>
    <row r="68" spans="1:9" x14ac:dyDescent="0.25">
      <c r="A68" s="301"/>
      <c r="B68" s="302" t="s">
        <v>391</v>
      </c>
      <c r="C68" s="302"/>
      <c r="D68" s="302"/>
      <c r="E68" s="302"/>
      <c r="F68" s="302"/>
      <c r="G68" s="302"/>
      <c r="H68" s="303" t="e">
        <f>'weitere Sachausgaben'!#REF!</f>
        <v>#REF!</v>
      </c>
    </row>
    <row r="69" spans="1:9" x14ac:dyDescent="0.25">
      <c r="A69" s="301"/>
      <c r="B69" s="302" t="s">
        <v>392</v>
      </c>
      <c r="C69" s="302"/>
      <c r="D69" s="302"/>
      <c r="E69" s="302"/>
      <c r="F69" s="302"/>
      <c r="G69" s="302"/>
      <c r="H69" s="303" t="e">
        <f>'weitere Sachausgaben'!#REF!</f>
        <v>#REF!</v>
      </c>
    </row>
    <row r="70" spans="1:9" x14ac:dyDescent="0.25">
      <c r="A70" s="301"/>
      <c r="B70" s="302" t="s">
        <v>62</v>
      </c>
      <c r="C70" s="302"/>
      <c r="D70" s="302"/>
      <c r="E70" s="302"/>
      <c r="F70" s="302"/>
      <c r="G70" s="302"/>
      <c r="H70" s="303" t="e">
        <f>'weitere Sachausgaben'!#REF!</f>
        <v>#REF!</v>
      </c>
    </row>
    <row r="71" spans="1:9" x14ac:dyDescent="0.25">
      <c r="A71" s="301"/>
      <c r="B71" s="302" t="s">
        <v>72</v>
      </c>
      <c r="C71" s="302" t="e">
        <f>'weitere Sachausgaben'!#REF!</f>
        <v>#REF!</v>
      </c>
      <c r="D71" s="302"/>
      <c r="E71" s="302"/>
      <c r="F71" s="302"/>
      <c r="G71" s="302"/>
      <c r="H71" s="303" t="e">
        <f>'weitere Sachausgaben'!#REF!</f>
        <v>#REF!</v>
      </c>
    </row>
    <row r="72" spans="1:9" ht="15.75" thickBot="1" x14ac:dyDescent="0.3">
      <c r="A72" s="301"/>
      <c r="B72" s="302" t="s">
        <v>72</v>
      </c>
      <c r="C72" s="314" t="e">
        <f>'weitere Sachausgaben'!#REF!</f>
        <v>#REF!</v>
      </c>
      <c r="D72" s="314"/>
      <c r="E72" s="314"/>
      <c r="F72" s="314"/>
      <c r="G72" s="314"/>
      <c r="H72" s="303" t="e">
        <f>'weitere Sachausgaben'!#REF!</f>
        <v>#REF!</v>
      </c>
    </row>
    <row r="73" spans="1:9" ht="15.75" thickBot="1" x14ac:dyDescent="0.3">
      <c r="A73" s="301"/>
      <c r="B73" s="302"/>
      <c r="C73" s="314"/>
      <c r="D73" s="314"/>
      <c r="E73" s="314"/>
      <c r="F73" s="314"/>
      <c r="G73" s="314"/>
      <c r="H73" s="303"/>
      <c r="I73" s="504"/>
    </row>
    <row r="74" spans="1:9" x14ac:dyDescent="0.25">
      <c r="A74" s="301" t="s">
        <v>89</v>
      </c>
      <c r="B74" s="302" t="e">
        <f>Akteursbeteiligung_Alt!#REF!</f>
        <v>#REF!</v>
      </c>
      <c r="C74" s="314"/>
      <c r="D74" s="314"/>
      <c r="E74" s="314"/>
      <c r="F74" s="314" t="e">
        <f>Akteursbeteiligung_Alt!#REF!</f>
        <v>#REF!</v>
      </c>
      <c r="G74" s="314" t="e">
        <f>Akteursbeteiligung_Alt!#REF!</f>
        <v>#REF!</v>
      </c>
      <c r="H74" s="505" t="e">
        <f>Akteursbeteiligung_Alt!#REF!</f>
        <v>#REF!</v>
      </c>
    </row>
    <row r="75" spans="1:9" ht="15.75" thickBot="1" x14ac:dyDescent="0.3">
      <c r="A75" s="317"/>
      <c r="B75" s="410" t="e">
        <f>Akteursbeteiligung_Alt!#REF!</f>
        <v>#REF!</v>
      </c>
      <c r="C75" s="318"/>
      <c r="D75" s="318"/>
      <c r="E75" s="318"/>
      <c r="F75" s="318" t="e">
        <f>Akteursbeteiligung_Alt!#REF!</f>
        <v>#REF!</v>
      </c>
      <c r="G75" s="318" t="e">
        <f>Akteursbeteiligung_Alt!#REF!</f>
        <v>#REF!</v>
      </c>
      <c r="H75" s="506" t="e">
        <f>Akteursbeteiligung_Alt!#REF!</f>
        <v>#REF!</v>
      </c>
    </row>
    <row r="76" spans="1:9" ht="15.75" thickBot="1" x14ac:dyDescent="0.3">
      <c r="A76" s="15"/>
      <c r="B76" s="15"/>
      <c r="C76" s="15"/>
      <c r="D76" s="15"/>
      <c r="E76" s="15"/>
      <c r="F76" s="15"/>
      <c r="G76" s="15"/>
      <c r="H76" s="15"/>
    </row>
    <row r="77" spans="1:9" x14ac:dyDescent="0.25">
      <c r="A77" s="298" t="s">
        <v>393</v>
      </c>
      <c r="B77" s="312" t="e">
        <f>'weitere Sachausgaben'!#REF!</f>
        <v>#REF!</v>
      </c>
      <c r="C77" s="312"/>
      <c r="D77" s="312"/>
      <c r="E77" s="312"/>
      <c r="F77" s="312"/>
      <c r="G77" s="312"/>
      <c r="H77" s="313" t="e">
        <f>'weitere Sachausgaben'!#REF!</f>
        <v>#REF!</v>
      </c>
      <c r="I77" t="e">
        <f>SUM(H77:H83)</f>
        <v>#REF!</v>
      </c>
    </row>
    <row r="78" spans="1:9" x14ac:dyDescent="0.25">
      <c r="A78" s="306"/>
      <c r="B78" s="15" t="e">
        <f>'weitere Sachausgaben'!#REF!</f>
        <v>#REF!</v>
      </c>
      <c r="C78" s="315"/>
      <c r="D78" s="315"/>
      <c r="E78" s="315"/>
      <c r="F78" s="315"/>
      <c r="G78" s="315"/>
      <c r="H78" s="307" t="e">
        <f>'weitere Sachausgaben'!#REF!</f>
        <v>#REF!</v>
      </c>
    </row>
    <row r="79" spans="1:9" x14ac:dyDescent="0.25">
      <c r="A79" s="306"/>
      <c r="B79" s="15" t="e">
        <f>'weitere Sachausgaben'!#REF!</f>
        <v>#REF!</v>
      </c>
      <c r="C79" s="315"/>
      <c r="D79" s="315"/>
      <c r="E79" s="315"/>
      <c r="F79" s="315"/>
      <c r="G79" s="315"/>
      <c r="H79" s="307" t="e">
        <f>'weitere Sachausgaben'!#REF!</f>
        <v>#REF!</v>
      </c>
    </row>
    <row r="80" spans="1:9" x14ac:dyDescent="0.25">
      <c r="A80" s="306"/>
      <c r="B80" s="15" t="e">
        <f>'weitere Sachausgaben'!#REF!</f>
        <v>#REF!</v>
      </c>
      <c r="C80" s="315"/>
      <c r="D80" s="315"/>
      <c r="E80" s="315"/>
      <c r="F80" s="315"/>
      <c r="G80" s="315"/>
      <c r="H80" s="307" t="e">
        <f>'weitere Sachausgaben'!#REF!</f>
        <v>#REF!</v>
      </c>
    </row>
    <row r="81" spans="1:9" x14ac:dyDescent="0.25">
      <c r="A81" s="306"/>
      <c r="B81" s="15" t="e">
        <f>'weitere Sachausgaben'!#REF!</f>
        <v>#REF!</v>
      </c>
      <c r="C81" s="315"/>
      <c r="D81" s="315"/>
      <c r="E81" s="315"/>
      <c r="F81" s="315"/>
      <c r="G81" s="315"/>
      <c r="H81" s="307" t="e">
        <f>'weitere Sachausgaben'!#REF!</f>
        <v>#REF!</v>
      </c>
    </row>
    <row r="82" spans="1:9" x14ac:dyDescent="0.25">
      <c r="A82" s="306"/>
      <c r="B82" s="15" t="e">
        <f>'weitere Sachausgaben'!#REF!</f>
        <v>#REF!</v>
      </c>
      <c r="C82" s="315"/>
      <c r="D82" s="315"/>
      <c r="E82" s="315"/>
      <c r="F82" s="315"/>
      <c r="G82" s="315"/>
      <c r="H82" s="307" t="e">
        <f>'weitere Sachausgaben'!#REF!</f>
        <v>#REF!</v>
      </c>
    </row>
    <row r="83" spans="1:9" ht="15.75" thickBot="1" x14ac:dyDescent="0.3">
      <c r="A83" s="325"/>
      <c r="B83" s="310" t="e">
        <f>'weitere Sachausgaben'!#REF!</f>
        <v>#REF!</v>
      </c>
      <c r="C83" s="327"/>
      <c r="D83" s="327"/>
      <c r="E83" s="327"/>
      <c r="F83" s="327"/>
      <c r="G83" s="327"/>
      <c r="H83" s="311" t="e">
        <f>'weitere Sachausgaben'!#REF!</f>
        <v>#REF!</v>
      </c>
    </row>
    <row r="84" spans="1:9" ht="15.75" thickBot="1" x14ac:dyDescent="0.3">
      <c r="A84" s="15"/>
      <c r="B84" s="15"/>
      <c r="C84" s="15"/>
      <c r="D84" s="15"/>
      <c r="E84" s="15"/>
      <c r="F84" s="15"/>
      <c r="G84" s="15"/>
      <c r="H84" s="15"/>
    </row>
    <row r="85" spans="1:9" x14ac:dyDescent="0.25">
      <c r="A85" s="298" t="s">
        <v>394</v>
      </c>
      <c r="B85" s="312"/>
      <c r="C85" s="312"/>
      <c r="D85" s="312"/>
      <c r="E85" s="312"/>
      <c r="F85" s="312"/>
      <c r="G85" s="312"/>
      <c r="H85" s="313"/>
      <c r="I85" t="e">
        <f>SUM(H86:H87)</f>
        <v>#REF!</v>
      </c>
    </row>
    <row r="86" spans="1:9" x14ac:dyDescent="0.25">
      <c r="A86" s="301"/>
      <c r="B86" s="302" t="s">
        <v>79</v>
      </c>
      <c r="C86" s="302"/>
      <c r="D86" s="302"/>
      <c r="E86" s="302"/>
      <c r="F86" s="302"/>
      <c r="G86" s="302"/>
      <c r="H86" s="303" t="e">
        <f>'weitere Sachausgaben'!#REF!</f>
        <v>#REF!</v>
      </c>
    </row>
    <row r="87" spans="1:9" ht="15.75" thickBot="1" x14ac:dyDescent="0.3">
      <c r="A87" s="317"/>
      <c r="B87" s="410" t="e">
        <f>'weitere Sachausgaben'!#REF!</f>
        <v>#REF!</v>
      </c>
      <c r="C87" s="410"/>
      <c r="D87" s="410"/>
      <c r="E87" s="410"/>
      <c r="F87" s="410"/>
      <c r="G87" s="410"/>
      <c r="H87" s="411" t="e">
        <f>'weitere Sachausgaben'!#REF!</f>
        <v>#REF!</v>
      </c>
    </row>
    <row r="88" spans="1:9" ht="15.75" thickBot="1" x14ac:dyDescent="0.3">
      <c r="A88" s="15"/>
      <c r="B88" s="15"/>
      <c r="C88" s="15"/>
      <c r="D88" s="15"/>
      <c r="E88" s="15"/>
      <c r="F88" s="15"/>
      <c r="G88" s="15"/>
      <c r="H88" s="15"/>
    </row>
    <row r="89" spans="1:9" x14ac:dyDescent="0.25">
      <c r="A89" s="298" t="s">
        <v>395</v>
      </c>
      <c r="B89" s="408"/>
      <c r="C89" s="408" t="s">
        <v>198</v>
      </c>
      <c r="D89" s="408" t="s">
        <v>396</v>
      </c>
      <c r="E89" s="408" t="s">
        <v>397</v>
      </c>
      <c r="F89" s="408" t="s">
        <v>398</v>
      </c>
      <c r="G89" s="408" t="s">
        <v>399</v>
      </c>
      <c r="H89" s="409" t="s">
        <v>4</v>
      </c>
      <c r="I89" t="e">
        <f>SUM(H90:H107)</f>
        <v>#REF!</v>
      </c>
    </row>
    <row r="90" spans="1:9" x14ac:dyDescent="0.25">
      <c r="A90" s="306"/>
      <c r="B90" s="15" t="e">
        <f>'Dienstreisen und Qualifizierung'!#REF!</f>
        <v>#REF!</v>
      </c>
      <c r="C90" s="15" t="e">
        <f>'Dienstreisen und Qualifizierung'!#REF!</f>
        <v>#REF!</v>
      </c>
      <c r="D90" s="15" t="e">
        <f>'Dienstreisen und Qualifizierung'!#REF!</f>
        <v>#REF!</v>
      </c>
      <c r="E90" s="15" t="e">
        <f>'Dienstreisen und Qualifizierung'!#REF!</f>
        <v>#REF!</v>
      </c>
      <c r="F90" s="15" t="e">
        <f>'Dienstreisen und Qualifizierung'!#REF!</f>
        <v>#REF!</v>
      </c>
      <c r="G90" s="15" t="e">
        <f>'Dienstreisen und Qualifizierung'!#REF!</f>
        <v>#REF!</v>
      </c>
      <c r="H90" s="307" t="e">
        <f>'Dienstreisen und Qualifizierung'!#REF!</f>
        <v>#REF!</v>
      </c>
    </row>
    <row r="91" spans="1:9" x14ac:dyDescent="0.25">
      <c r="A91" s="306"/>
      <c r="B91" s="15" t="e">
        <f>'Dienstreisen und Qualifizierung'!#REF!</f>
        <v>#REF!</v>
      </c>
      <c r="C91" s="15" t="e">
        <f>'Dienstreisen und Qualifizierung'!#REF!</f>
        <v>#REF!</v>
      </c>
      <c r="D91" s="15" t="e">
        <f>'Dienstreisen und Qualifizierung'!#REF!</f>
        <v>#REF!</v>
      </c>
      <c r="E91" s="15" t="e">
        <f>'Dienstreisen und Qualifizierung'!#REF!</f>
        <v>#REF!</v>
      </c>
      <c r="F91" s="15" t="e">
        <f>'Dienstreisen und Qualifizierung'!#REF!</f>
        <v>#REF!</v>
      </c>
      <c r="G91" s="15" t="e">
        <f>'Dienstreisen und Qualifizierung'!#REF!</f>
        <v>#REF!</v>
      </c>
      <c r="H91" s="307" t="e">
        <f>'Dienstreisen und Qualifizierung'!#REF!</f>
        <v>#REF!</v>
      </c>
    </row>
    <row r="92" spans="1:9" x14ac:dyDescent="0.25">
      <c r="A92" s="306"/>
      <c r="B92" s="15" t="e">
        <f>'Dienstreisen und Qualifizierung'!#REF!</f>
        <v>#REF!</v>
      </c>
      <c r="C92" s="15" t="e">
        <f>'Dienstreisen und Qualifizierung'!#REF!</f>
        <v>#REF!</v>
      </c>
      <c r="D92" s="15" t="e">
        <f>'Dienstreisen und Qualifizierung'!#REF!</f>
        <v>#REF!</v>
      </c>
      <c r="E92" s="15" t="e">
        <f>'Dienstreisen und Qualifizierung'!#REF!</f>
        <v>#REF!</v>
      </c>
      <c r="F92" s="15" t="e">
        <f>'Dienstreisen und Qualifizierung'!#REF!</f>
        <v>#REF!</v>
      </c>
      <c r="G92" s="15" t="e">
        <f>'Dienstreisen und Qualifizierung'!#REF!</f>
        <v>#REF!</v>
      </c>
      <c r="H92" s="307" t="e">
        <f>'Dienstreisen und Qualifizierung'!#REF!</f>
        <v>#REF!</v>
      </c>
    </row>
    <row r="93" spans="1:9" x14ac:dyDescent="0.25">
      <c r="A93" s="306"/>
      <c r="B93" s="15" t="e">
        <f>'Dienstreisen und Qualifizierung'!#REF!</f>
        <v>#REF!</v>
      </c>
      <c r="C93" s="15" t="e">
        <f>'Dienstreisen und Qualifizierung'!#REF!</f>
        <v>#REF!</v>
      </c>
      <c r="D93" s="15" t="e">
        <f>'Dienstreisen und Qualifizierung'!#REF!</f>
        <v>#REF!</v>
      </c>
      <c r="E93" s="15" t="e">
        <f>'Dienstreisen und Qualifizierung'!#REF!</f>
        <v>#REF!</v>
      </c>
      <c r="F93" s="15" t="e">
        <f>'Dienstreisen und Qualifizierung'!#REF!</f>
        <v>#REF!</v>
      </c>
      <c r="G93" s="15" t="e">
        <f>'Dienstreisen und Qualifizierung'!#REF!</f>
        <v>#REF!</v>
      </c>
      <c r="H93" s="307" t="e">
        <f>'Dienstreisen und Qualifizierung'!#REF!</f>
        <v>#REF!</v>
      </c>
    </row>
    <row r="94" spans="1:9" x14ac:dyDescent="0.25">
      <c r="A94" s="306"/>
      <c r="B94" s="15" t="e">
        <f>'Dienstreisen und Qualifizierung'!#REF!</f>
        <v>#REF!</v>
      </c>
      <c r="C94" s="15" t="e">
        <f>'Dienstreisen und Qualifizierung'!#REF!</f>
        <v>#REF!</v>
      </c>
      <c r="D94" s="15" t="e">
        <f>'Dienstreisen und Qualifizierung'!#REF!</f>
        <v>#REF!</v>
      </c>
      <c r="E94" s="15" t="e">
        <f>'Dienstreisen und Qualifizierung'!#REF!</f>
        <v>#REF!</v>
      </c>
      <c r="F94" s="15" t="e">
        <f>'Dienstreisen und Qualifizierung'!#REF!</f>
        <v>#REF!</v>
      </c>
      <c r="G94" s="15" t="e">
        <f>'Dienstreisen und Qualifizierung'!#REF!</f>
        <v>#REF!</v>
      </c>
      <c r="H94" s="307" t="e">
        <f>'Dienstreisen und Qualifizierung'!#REF!</f>
        <v>#REF!</v>
      </c>
    </row>
    <row r="95" spans="1:9" x14ac:dyDescent="0.25">
      <c r="A95" s="306"/>
      <c r="B95" s="15" t="e">
        <f>'Dienstreisen und Qualifizierung'!#REF!</f>
        <v>#REF!</v>
      </c>
      <c r="C95" s="15" t="e">
        <f>'Dienstreisen und Qualifizierung'!#REF!</f>
        <v>#REF!</v>
      </c>
      <c r="D95" s="15" t="e">
        <f>'Dienstreisen und Qualifizierung'!#REF!</f>
        <v>#REF!</v>
      </c>
      <c r="E95" s="15" t="e">
        <f>'Dienstreisen und Qualifizierung'!#REF!</f>
        <v>#REF!</v>
      </c>
      <c r="F95" s="15" t="e">
        <f>'Dienstreisen und Qualifizierung'!#REF!</f>
        <v>#REF!</v>
      </c>
      <c r="G95" s="15" t="e">
        <f>'Dienstreisen und Qualifizierung'!#REF!</f>
        <v>#REF!</v>
      </c>
      <c r="H95" s="307" t="e">
        <f>'Dienstreisen und Qualifizierung'!#REF!</f>
        <v>#REF!</v>
      </c>
    </row>
    <row r="96" spans="1:9" x14ac:dyDescent="0.25">
      <c r="A96" s="306"/>
      <c r="B96" s="15" t="e">
        <f>'Dienstreisen und Qualifizierung'!#REF!</f>
        <v>#REF!</v>
      </c>
      <c r="C96" s="15" t="e">
        <f>'Dienstreisen und Qualifizierung'!#REF!</f>
        <v>#REF!</v>
      </c>
      <c r="D96" s="15" t="e">
        <f>'Dienstreisen und Qualifizierung'!#REF!</f>
        <v>#REF!</v>
      </c>
      <c r="E96" s="15" t="e">
        <f>'Dienstreisen und Qualifizierung'!#REF!</f>
        <v>#REF!</v>
      </c>
      <c r="F96" s="15" t="e">
        <f>'Dienstreisen und Qualifizierung'!#REF!</f>
        <v>#REF!</v>
      </c>
      <c r="G96" s="15" t="e">
        <f>'Dienstreisen und Qualifizierung'!#REF!</f>
        <v>#REF!</v>
      </c>
      <c r="H96" s="307" t="e">
        <f>'Dienstreisen und Qualifizierung'!#REF!</f>
        <v>#REF!</v>
      </c>
    </row>
    <row r="97" spans="1:9" x14ac:dyDescent="0.25">
      <c r="A97" s="306"/>
      <c r="B97" s="15" t="e">
        <f>'Dienstreisen und Qualifizierung'!#REF!</f>
        <v>#REF!</v>
      </c>
      <c r="C97" s="15" t="e">
        <f>'Dienstreisen und Qualifizierung'!#REF!</f>
        <v>#REF!</v>
      </c>
      <c r="D97" s="15" t="e">
        <f>'Dienstreisen und Qualifizierung'!#REF!</f>
        <v>#REF!</v>
      </c>
      <c r="E97" s="15" t="e">
        <f>'Dienstreisen und Qualifizierung'!#REF!</f>
        <v>#REF!</v>
      </c>
      <c r="F97" s="15" t="e">
        <f>'Dienstreisen und Qualifizierung'!#REF!</f>
        <v>#REF!</v>
      </c>
      <c r="G97" s="15" t="e">
        <f>'Dienstreisen und Qualifizierung'!#REF!</f>
        <v>#REF!</v>
      </c>
      <c r="H97" s="307" t="e">
        <f>'Dienstreisen und Qualifizierung'!#REF!</f>
        <v>#REF!</v>
      </c>
    </row>
    <row r="98" spans="1:9" x14ac:dyDescent="0.25">
      <c r="A98" s="306"/>
      <c r="B98" s="15" t="e">
        <f>'Dienstreisen und Qualifizierung'!#REF!</f>
        <v>#REF!</v>
      </c>
      <c r="C98" s="15" t="e">
        <f>'Dienstreisen und Qualifizierung'!#REF!</f>
        <v>#REF!</v>
      </c>
      <c r="D98" s="15" t="e">
        <f>'Dienstreisen und Qualifizierung'!#REF!</f>
        <v>#REF!</v>
      </c>
      <c r="E98" s="15" t="e">
        <f>'Dienstreisen und Qualifizierung'!#REF!</f>
        <v>#REF!</v>
      </c>
      <c r="F98" s="15" t="e">
        <f>'Dienstreisen und Qualifizierung'!#REF!</f>
        <v>#REF!</v>
      </c>
      <c r="G98" s="15" t="e">
        <f>'Dienstreisen und Qualifizierung'!#REF!</f>
        <v>#REF!</v>
      </c>
      <c r="H98" s="307" t="e">
        <f>'Dienstreisen und Qualifizierung'!#REF!</f>
        <v>#REF!</v>
      </c>
    </row>
    <row r="99" spans="1:9" x14ac:dyDescent="0.25">
      <c r="A99" s="306"/>
      <c r="B99" s="15" t="e">
        <f>'Dienstreisen und Qualifizierung'!#REF!</f>
        <v>#REF!</v>
      </c>
      <c r="C99" s="15" t="e">
        <f>'Dienstreisen und Qualifizierung'!#REF!</f>
        <v>#REF!</v>
      </c>
      <c r="D99" s="15" t="e">
        <f>'Dienstreisen und Qualifizierung'!#REF!</f>
        <v>#REF!</v>
      </c>
      <c r="E99" s="15" t="e">
        <f>'Dienstreisen und Qualifizierung'!#REF!</f>
        <v>#REF!</v>
      </c>
      <c r="F99" s="15" t="e">
        <f>'Dienstreisen und Qualifizierung'!#REF!</f>
        <v>#REF!</v>
      </c>
      <c r="G99" s="15" t="e">
        <f>'Dienstreisen und Qualifizierung'!#REF!</f>
        <v>#REF!</v>
      </c>
      <c r="H99" s="307" t="e">
        <f>'Dienstreisen und Qualifizierung'!#REF!</f>
        <v>#REF!</v>
      </c>
    </row>
    <row r="100" spans="1:9" x14ac:dyDescent="0.25">
      <c r="A100" s="306"/>
      <c r="B100" s="15" t="e">
        <f>'Dienstreisen und Qualifizierung'!#REF!</f>
        <v>#REF!</v>
      </c>
      <c r="C100" s="15" t="e">
        <f>'Dienstreisen und Qualifizierung'!#REF!</f>
        <v>#REF!</v>
      </c>
      <c r="D100" s="15" t="e">
        <f>'Dienstreisen und Qualifizierung'!#REF!</f>
        <v>#REF!</v>
      </c>
      <c r="E100" s="15" t="e">
        <f>'Dienstreisen und Qualifizierung'!#REF!</f>
        <v>#REF!</v>
      </c>
      <c r="F100" s="15" t="e">
        <f>'Dienstreisen und Qualifizierung'!#REF!</f>
        <v>#REF!</v>
      </c>
      <c r="G100" s="15" t="e">
        <f>'Dienstreisen und Qualifizierung'!#REF!</f>
        <v>#REF!</v>
      </c>
      <c r="H100" s="307" t="e">
        <f>'Dienstreisen und Qualifizierung'!#REF!</f>
        <v>#REF!</v>
      </c>
    </row>
    <row r="101" spans="1:9" x14ac:dyDescent="0.25">
      <c r="A101" s="306"/>
      <c r="B101" s="15" t="e">
        <f>'Dienstreisen und Qualifizierung'!#REF!</f>
        <v>#REF!</v>
      </c>
      <c r="C101" s="15" t="e">
        <f>'Dienstreisen und Qualifizierung'!#REF!</f>
        <v>#REF!</v>
      </c>
      <c r="D101" s="15" t="e">
        <f>'Dienstreisen und Qualifizierung'!#REF!</f>
        <v>#REF!</v>
      </c>
      <c r="E101" s="15" t="e">
        <f>'Dienstreisen und Qualifizierung'!#REF!</f>
        <v>#REF!</v>
      </c>
      <c r="F101" s="15" t="e">
        <f>'Dienstreisen und Qualifizierung'!#REF!</f>
        <v>#REF!</v>
      </c>
      <c r="G101" s="15" t="e">
        <f>'Dienstreisen und Qualifizierung'!#REF!</f>
        <v>#REF!</v>
      </c>
      <c r="H101" s="307" t="e">
        <f>'Dienstreisen und Qualifizierung'!#REF!</f>
        <v>#REF!</v>
      </c>
    </row>
    <row r="102" spans="1:9" x14ac:dyDescent="0.25">
      <c r="A102" s="306"/>
      <c r="B102" s="15" t="e">
        <f>'Dienstreisen und Qualifizierung'!#REF!</f>
        <v>#REF!</v>
      </c>
      <c r="C102" s="15" t="e">
        <f>'Dienstreisen und Qualifizierung'!#REF!</f>
        <v>#REF!</v>
      </c>
      <c r="D102" s="15" t="e">
        <f>'Dienstreisen und Qualifizierung'!#REF!</f>
        <v>#REF!</v>
      </c>
      <c r="E102" s="15" t="e">
        <f>'Dienstreisen und Qualifizierung'!#REF!</f>
        <v>#REF!</v>
      </c>
      <c r="F102" s="15" t="e">
        <f>'Dienstreisen und Qualifizierung'!#REF!</f>
        <v>#REF!</v>
      </c>
      <c r="G102" s="15" t="e">
        <f>'Dienstreisen und Qualifizierung'!#REF!</f>
        <v>#REF!</v>
      </c>
      <c r="H102" s="307" t="e">
        <f>'Dienstreisen und Qualifizierung'!#REF!</f>
        <v>#REF!</v>
      </c>
    </row>
    <row r="103" spans="1:9" x14ac:dyDescent="0.25">
      <c r="A103" s="306"/>
      <c r="B103" s="15" t="e">
        <f>'Dienstreisen und Qualifizierung'!#REF!</f>
        <v>#REF!</v>
      </c>
      <c r="C103" s="15" t="e">
        <f>'Dienstreisen und Qualifizierung'!#REF!</f>
        <v>#REF!</v>
      </c>
      <c r="D103" s="15" t="e">
        <f>'Dienstreisen und Qualifizierung'!#REF!</f>
        <v>#REF!</v>
      </c>
      <c r="E103" s="15" t="e">
        <f>'Dienstreisen und Qualifizierung'!#REF!</f>
        <v>#REF!</v>
      </c>
      <c r="F103" s="15" t="e">
        <f>'Dienstreisen und Qualifizierung'!#REF!</f>
        <v>#REF!</v>
      </c>
      <c r="G103" s="15" t="e">
        <f>'Dienstreisen und Qualifizierung'!#REF!</f>
        <v>#REF!</v>
      </c>
      <c r="H103" s="307" t="e">
        <f>'Dienstreisen und Qualifizierung'!#REF!</f>
        <v>#REF!</v>
      </c>
    </row>
    <row r="104" spans="1:9" x14ac:dyDescent="0.25">
      <c r="A104" s="306"/>
      <c r="B104" s="15" t="e">
        <f>'Dienstreisen und Qualifizierung'!#REF!</f>
        <v>#REF!</v>
      </c>
      <c r="C104" s="15" t="e">
        <f>'Dienstreisen und Qualifizierung'!#REF!</f>
        <v>#REF!</v>
      </c>
      <c r="D104" s="15" t="e">
        <f>'Dienstreisen und Qualifizierung'!#REF!</f>
        <v>#REF!</v>
      </c>
      <c r="E104" s="15" t="e">
        <f>'Dienstreisen und Qualifizierung'!#REF!</f>
        <v>#REF!</v>
      </c>
      <c r="F104" s="15" t="e">
        <f>'Dienstreisen und Qualifizierung'!#REF!</f>
        <v>#REF!</v>
      </c>
      <c r="G104" s="15" t="e">
        <f>'Dienstreisen und Qualifizierung'!#REF!</f>
        <v>#REF!</v>
      </c>
      <c r="H104" s="307" t="e">
        <f>'Dienstreisen und Qualifizierung'!#REF!</f>
        <v>#REF!</v>
      </c>
    </row>
    <row r="105" spans="1:9" x14ac:dyDescent="0.25">
      <c r="A105" s="306"/>
      <c r="B105" s="15" t="e">
        <f>'Dienstreisen und Qualifizierung'!#REF!</f>
        <v>#REF!</v>
      </c>
      <c r="C105" s="15" t="e">
        <f>'Dienstreisen und Qualifizierung'!#REF!</f>
        <v>#REF!</v>
      </c>
      <c r="D105" s="15" t="e">
        <f>'Dienstreisen und Qualifizierung'!#REF!</f>
        <v>#REF!</v>
      </c>
      <c r="E105" s="15" t="e">
        <f>'Dienstreisen und Qualifizierung'!#REF!</f>
        <v>#REF!</v>
      </c>
      <c r="F105" s="15" t="e">
        <f>'Dienstreisen und Qualifizierung'!#REF!</f>
        <v>#REF!</v>
      </c>
      <c r="G105" s="15" t="e">
        <f>'Dienstreisen und Qualifizierung'!#REF!</f>
        <v>#REF!</v>
      </c>
      <c r="H105" s="307" t="e">
        <f>'Dienstreisen und Qualifizierung'!#REF!</f>
        <v>#REF!</v>
      </c>
    </row>
    <row r="106" spans="1:9" x14ac:dyDescent="0.25">
      <c r="A106" s="306"/>
      <c r="B106" s="15"/>
      <c r="C106" s="15"/>
      <c r="D106" s="15"/>
      <c r="E106" s="15"/>
      <c r="F106" s="15"/>
      <c r="G106" s="15"/>
      <c r="H106" s="307"/>
    </row>
    <row r="107" spans="1:9" ht="15.75" thickBot="1" x14ac:dyDescent="0.3">
      <c r="A107" s="325"/>
      <c r="B107" s="310" t="s">
        <v>547</v>
      </c>
      <c r="C107" s="310"/>
      <c r="D107" s="310"/>
      <c r="E107" s="310"/>
      <c r="F107" s="310"/>
      <c r="G107" s="310"/>
      <c r="H107" s="311">
        <f>'Dienstreisen und Qualifizierung'!O16</f>
        <v>0</v>
      </c>
    </row>
    <row r="108" spans="1:9" ht="15.75" thickBot="1" x14ac:dyDescent="0.3">
      <c r="A108" s="15"/>
      <c r="B108" s="15"/>
      <c r="C108" s="15"/>
      <c r="D108" s="15"/>
      <c r="E108" s="15"/>
      <c r="F108" s="15"/>
      <c r="G108" s="15"/>
      <c r="H108" s="15"/>
    </row>
    <row r="109" spans="1:9" x14ac:dyDescent="0.25">
      <c r="A109" s="298" t="s">
        <v>400</v>
      </c>
      <c r="B109" s="312"/>
      <c r="C109" s="312"/>
      <c r="D109" s="312"/>
      <c r="E109" s="312"/>
      <c r="F109" s="312"/>
      <c r="G109" s="312"/>
      <c r="H109" s="313"/>
      <c r="I109" t="e">
        <f>SUM(H110:H113)</f>
        <v>#REF!</v>
      </c>
    </row>
    <row r="110" spans="1:9" x14ac:dyDescent="0.25">
      <c r="A110" s="301" t="s">
        <v>89</v>
      </c>
      <c r="B110" s="314" t="e">
        <f>Akteursbeteiligung_Alt!#REF!</f>
        <v>#REF!</v>
      </c>
      <c r="C110" s="314"/>
      <c r="D110" s="314"/>
      <c r="E110" s="314"/>
      <c r="F110" s="302" t="e">
        <f>Akteursbeteiligung_Alt!#REF!</f>
        <v>#REF!</v>
      </c>
      <c r="G110" s="302" t="e">
        <f>Akteursbeteiligung_Alt!#REF!</f>
        <v>#REF!</v>
      </c>
      <c r="H110" s="303" t="e">
        <f>Akteursbeteiligung_Alt!#REF!</f>
        <v>#REF!</v>
      </c>
    </row>
    <row r="111" spans="1:9" x14ac:dyDescent="0.25">
      <c r="A111" s="306"/>
      <c r="B111" s="315"/>
      <c r="C111" s="315"/>
      <c r="D111" s="315"/>
      <c r="E111" s="315"/>
      <c r="F111" s="15"/>
      <c r="G111" s="15"/>
      <c r="H111" s="307"/>
    </row>
    <row r="112" spans="1:9" x14ac:dyDescent="0.25">
      <c r="A112" s="306" t="s">
        <v>386</v>
      </c>
      <c r="B112" s="315">
        <f>Begl_Öffentlichkeitsarbeit!C21</f>
        <v>0</v>
      </c>
      <c r="C112" s="315"/>
      <c r="D112" s="315"/>
      <c r="E112" s="315"/>
      <c r="F112" s="321">
        <f>Begl_Öffentlichkeitsarbeit!J21</f>
        <v>0</v>
      </c>
      <c r="G112" s="321">
        <f>Begl_Öffentlichkeitsarbeit!K21</f>
        <v>0</v>
      </c>
      <c r="H112" s="322">
        <f>Begl_Öffentlichkeitsarbeit!L21</f>
        <v>0</v>
      </c>
    </row>
    <row r="113" spans="1:9" ht="15.75" thickBot="1" x14ac:dyDescent="0.3">
      <c r="A113" s="325"/>
      <c r="B113" s="327">
        <f>Begl_Öffentlichkeitsarbeit!C22</f>
        <v>0</v>
      </c>
      <c r="C113" s="327"/>
      <c r="D113" s="327"/>
      <c r="E113" s="327"/>
      <c r="F113" s="406">
        <f>Begl_Öffentlichkeitsarbeit!J22</f>
        <v>0</v>
      </c>
      <c r="G113" s="406">
        <f>Begl_Öffentlichkeitsarbeit!K22</f>
        <v>0</v>
      </c>
      <c r="H113" s="407">
        <f>Begl_Öffentlichkeitsarbeit!L22</f>
        <v>0</v>
      </c>
    </row>
    <row r="114" spans="1:9" x14ac:dyDescent="0.25">
      <c r="A114" s="13"/>
      <c r="B114" s="13"/>
      <c r="C114" s="13"/>
      <c r="D114" s="13"/>
      <c r="E114" s="13"/>
      <c r="F114" s="13"/>
      <c r="G114" s="13"/>
      <c r="H114" s="13"/>
      <c r="I114" t="e">
        <f>SUM(I2:I109)+SUM(H20:H21)</f>
        <v>#REF!</v>
      </c>
    </row>
    <row r="115" spans="1:9" x14ac:dyDescent="0.25">
      <c r="A115" s="13" t="s">
        <v>550</v>
      </c>
      <c r="B115" s="13">
        <f>Basisdaten!I13</f>
        <v>0</v>
      </c>
      <c r="C115" s="13"/>
      <c r="D115" s="13"/>
      <c r="E115" s="13"/>
      <c r="F115" s="13"/>
      <c r="G115" s="13"/>
      <c r="H115" s="13"/>
    </row>
    <row r="116" spans="1:9" x14ac:dyDescent="0.25">
      <c r="A116" s="13" t="s">
        <v>404</v>
      </c>
      <c r="B116" s="13" t="str">
        <f>Basisdaten!I15</f>
        <v>bitte auswählen</v>
      </c>
      <c r="C116" s="13"/>
      <c r="D116" s="13"/>
      <c r="E116" s="13"/>
      <c r="F116" s="13"/>
      <c r="G116" s="13"/>
      <c r="H116" s="13"/>
    </row>
    <row r="117" spans="1:9" x14ac:dyDescent="0.25">
      <c r="A117" s="15" t="s">
        <v>551</v>
      </c>
      <c r="B117">
        <f>Basisdaten!I19</f>
        <v>0</v>
      </c>
    </row>
    <row r="118" spans="1:9" x14ac:dyDescent="0.25">
      <c r="A118" s="15" t="s">
        <v>552</v>
      </c>
      <c r="B118" s="414">
        <f>Basisdaten!I21</f>
        <v>0</v>
      </c>
    </row>
    <row r="119" spans="1:9" x14ac:dyDescent="0.25">
      <c r="A119" s="15" t="s">
        <v>163</v>
      </c>
      <c r="B119">
        <f>Basisdaten!I23</f>
        <v>0</v>
      </c>
    </row>
    <row r="120" spans="1:9" x14ac:dyDescent="0.25">
      <c r="A120" s="15" t="s">
        <v>277</v>
      </c>
    </row>
    <row r="121" spans="1:9" x14ac:dyDescent="0.25">
      <c r="A121" s="15" t="s">
        <v>553</v>
      </c>
    </row>
    <row r="122" spans="1:9" x14ac:dyDescent="0.25">
      <c r="A122" s="15" t="s">
        <v>554</v>
      </c>
      <c r="B122" t="str">
        <f>Basisdaten!I25</f>
        <v>bitte auswählen</v>
      </c>
    </row>
    <row r="123" spans="1:9" x14ac:dyDescent="0.25">
      <c r="A123" s="15" t="s">
        <v>656</v>
      </c>
      <c r="B123" t="str">
        <f>Basisdaten!I27</f>
        <v>bitte auswählen</v>
      </c>
    </row>
    <row r="124" spans="1:9" x14ac:dyDescent="0.25">
      <c r="A124" s="15" t="s">
        <v>555</v>
      </c>
      <c r="B124" s="166">
        <f>Basisdaten!I33</f>
        <v>0</v>
      </c>
    </row>
    <row r="125" spans="1:9" x14ac:dyDescent="0.25">
      <c r="A125" s="15" t="s">
        <v>556</v>
      </c>
      <c r="B125" s="166" t="str">
        <f>Basisdaten!L33</f>
        <v/>
      </c>
    </row>
  </sheetData>
  <mergeCells count="1">
    <mergeCell ref="B1:H1"/>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E3B5A2"/>
    <pageSetUpPr fitToPage="1"/>
  </sheetPr>
  <dimension ref="A1:AD100"/>
  <sheetViews>
    <sheetView topLeftCell="A22" workbookViewId="0">
      <selection activeCell="G46" sqref="G46"/>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4.42578125" style="1" customWidth="1"/>
    <col min="6" max="8" width="14.28515625" style="1" customWidth="1"/>
    <col min="9" max="9" width="4.28515625" style="1" customWidth="1"/>
    <col min="10" max="10" width="10.5703125" style="1" customWidth="1"/>
    <col min="11" max="11" width="2.42578125" style="1" customWidth="1"/>
    <col min="12" max="12" width="8.85546875" style="1" customWidth="1"/>
    <col min="13" max="13" width="3.85546875" style="1" customWidth="1"/>
    <col min="14" max="14" width="3.5703125" style="3" customWidth="1"/>
    <col min="15" max="15" width="2.28515625" style="3" customWidth="1"/>
    <col min="16" max="16" width="11.42578125" style="1"/>
    <col min="17" max="17" width="14.140625" style="1" customWidth="1"/>
    <col min="18" max="18" width="5.7109375" style="1" customWidth="1"/>
    <col min="19" max="19" width="12.5703125" style="1" customWidth="1"/>
    <col min="20" max="28" width="5.7109375" style="1" customWidth="1"/>
    <col min="29" max="16384" width="11.42578125" style="1"/>
  </cols>
  <sheetData>
    <row r="1" spans="1:30" ht="7.5" customHeight="1" x14ac:dyDescent="0.2">
      <c r="A1" s="444" t="s">
        <v>203</v>
      </c>
      <c r="B1" s="444"/>
      <c r="C1" s="444"/>
      <c r="D1" s="444"/>
      <c r="E1" s="444"/>
      <c r="F1" s="444"/>
      <c r="G1" s="444"/>
      <c r="H1" s="444"/>
      <c r="I1" s="444"/>
      <c r="J1" s="444"/>
      <c r="K1" s="444"/>
      <c r="L1" s="444"/>
      <c r="M1" s="444"/>
      <c r="N1" s="453"/>
      <c r="O1" s="453"/>
      <c r="P1" s="444"/>
      <c r="Q1" s="444"/>
      <c r="R1" s="444"/>
      <c r="S1" s="444"/>
      <c r="T1" s="444"/>
      <c r="U1" s="444"/>
      <c r="V1" s="444"/>
      <c r="W1" s="444"/>
      <c r="X1" s="444"/>
      <c r="Y1" s="444"/>
      <c r="Z1" s="444"/>
      <c r="AA1" s="444"/>
      <c r="AB1" s="444"/>
      <c r="AC1" s="444"/>
      <c r="AD1" s="444"/>
    </row>
    <row r="2" spans="1:30" ht="8.25" customHeight="1" x14ac:dyDescent="0.2">
      <c r="A2" s="444"/>
      <c r="P2" s="444"/>
      <c r="Q2" s="444"/>
      <c r="R2" s="444"/>
      <c r="S2" s="444"/>
      <c r="T2" s="444"/>
      <c r="U2" s="444"/>
      <c r="V2" s="444"/>
      <c r="W2" s="444"/>
      <c r="X2" s="444"/>
      <c r="Y2" s="444"/>
      <c r="Z2" s="444"/>
      <c r="AA2" s="444"/>
      <c r="AB2" s="444"/>
      <c r="AC2" s="444"/>
      <c r="AD2" s="444"/>
    </row>
    <row r="3" spans="1:30" ht="17.25" customHeight="1" x14ac:dyDescent="0.2">
      <c r="A3" s="444"/>
      <c r="C3" s="913" t="s">
        <v>19</v>
      </c>
      <c r="D3" s="913"/>
      <c r="E3" s="914"/>
      <c r="F3" s="914"/>
      <c r="G3" s="914"/>
      <c r="I3" s="16"/>
      <c r="J3" s="26" t="s">
        <v>59</v>
      </c>
      <c r="N3" s="26"/>
      <c r="O3" s="26"/>
      <c r="P3" s="444"/>
      <c r="Q3" s="444"/>
      <c r="R3" s="444"/>
      <c r="S3" s="444"/>
      <c r="T3" s="444"/>
      <c r="U3" s="444"/>
      <c r="V3" s="444"/>
      <c r="W3" s="444"/>
      <c r="X3" s="444"/>
      <c r="Y3" s="444"/>
      <c r="Z3" s="444"/>
      <c r="AA3" s="444"/>
      <c r="AB3" s="444"/>
      <c r="AC3" s="444"/>
      <c r="AD3" s="444"/>
    </row>
    <row r="4" spans="1:30" ht="17.25" customHeight="1" x14ac:dyDescent="0.2">
      <c r="A4" s="444"/>
      <c r="C4" s="913"/>
      <c r="D4" s="913"/>
      <c r="E4" s="914"/>
      <c r="F4" s="914"/>
      <c r="G4" s="914"/>
      <c r="I4" s="149"/>
      <c r="J4" s="37" t="s">
        <v>58</v>
      </c>
      <c r="N4" s="27"/>
      <c r="O4" s="27"/>
      <c r="P4" s="444"/>
      <c r="Q4" s="444"/>
      <c r="R4" s="444"/>
      <c r="S4" s="444"/>
      <c r="T4" s="444"/>
      <c r="U4" s="444"/>
      <c r="V4" s="444"/>
      <c r="W4" s="444"/>
      <c r="X4" s="444"/>
      <c r="Y4" s="444"/>
      <c r="Z4" s="444"/>
      <c r="AA4" s="444"/>
      <c r="AB4" s="444"/>
      <c r="AC4" s="444"/>
      <c r="AD4" s="444"/>
    </row>
    <row r="5" spans="1:30" ht="17.25" customHeight="1" x14ac:dyDescent="0.2">
      <c r="A5" s="444"/>
      <c r="C5" s="718" t="str">
        <f>IF(Basisdaten!I25=menu!A98,Texte!C13,IF(Basisdaten!I25=menu!A99,Texte!D13,IF(Basisdaten!I25=menu!A100,Texte!E13,"")))</f>
        <v/>
      </c>
      <c r="D5" s="718"/>
      <c r="E5" s="718"/>
      <c r="F5" s="718"/>
      <c r="G5" s="718"/>
      <c r="I5" s="18"/>
      <c r="J5" s="37" t="s">
        <v>448</v>
      </c>
      <c r="N5" s="26"/>
      <c r="O5" s="26"/>
      <c r="P5" s="444"/>
      <c r="Q5" s="454"/>
      <c r="R5" s="444"/>
      <c r="S5" s="444"/>
      <c r="T5" s="444"/>
      <c r="U5" s="444"/>
      <c r="V5" s="444"/>
      <c r="W5" s="444"/>
      <c r="X5" s="444"/>
      <c r="Y5" s="444"/>
      <c r="Z5" s="444"/>
      <c r="AA5" s="444"/>
      <c r="AB5" s="444"/>
      <c r="AC5" s="444"/>
      <c r="AD5" s="444"/>
    </row>
    <row r="6" spans="1:30" ht="17.25" customHeight="1" x14ac:dyDescent="0.2">
      <c r="A6" s="444"/>
      <c r="C6" s="718"/>
      <c r="D6" s="718"/>
      <c r="E6" s="718"/>
      <c r="F6" s="718"/>
      <c r="G6" s="718"/>
      <c r="I6" s="19"/>
      <c r="J6" s="37" t="s">
        <v>45</v>
      </c>
      <c r="N6" s="26"/>
      <c r="O6" s="26"/>
      <c r="P6" s="453"/>
      <c r="Q6" s="455"/>
      <c r="R6" s="444"/>
      <c r="S6" s="444"/>
      <c r="T6" s="444"/>
      <c r="U6" s="444"/>
      <c r="V6" s="444"/>
      <c r="W6" s="444"/>
      <c r="X6" s="444"/>
      <c r="Y6" s="444"/>
      <c r="Z6" s="444"/>
      <c r="AA6" s="444"/>
      <c r="AB6" s="444"/>
      <c r="AC6" s="444"/>
      <c r="AD6" s="444"/>
    </row>
    <row r="7" spans="1:30" ht="17.25" customHeight="1" thickBot="1" x14ac:dyDescent="0.25">
      <c r="A7" s="444"/>
      <c r="C7" s="919" t="s">
        <v>342</v>
      </c>
      <c r="D7" s="919"/>
      <c r="E7" s="919"/>
      <c r="I7" s="21"/>
      <c r="J7" s="37" t="s">
        <v>46</v>
      </c>
      <c r="N7" s="26"/>
      <c r="O7" s="26"/>
      <c r="P7" s="453"/>
      <c r="Q7" s="455"/>
      <c r="R7" s="444"/>
      <c r="S7" s="444"/>
      <c r="T7" s="444"/>
      <c r="U7" s="444"/>
      <c r="V7" s="444"/>
      <c r="W7" s="444"/>
      <c r="X7" s="444"/>
      <c r="Y7" s="444"/>
      <c r="Z7" s="444"/>
      <c r="AA7" s="444"/>
      <c r="AB7" s="444"/>
      <c r="AC7" s="444"/>
      <c r="AD7" s="444"/>
    </row>
    <row r="8" spans="1:30" ht="16.5" customHeight="1" thickBot="1" x14ac:dyDescent="0.25">
      <c r="A8" s="444"/>
      <c r="C8" s="917" t="s">
        <v>699</v>
      </c>
      <c r="D8" s="918"/>
      <c r="E8" s="346" t="str">
        <f>IF(Basisdaten!I33&lt;&gt;0,Basisdaten!I33," ")</f>
        <v xml:space="preserve"> </v>
      </c>
      <c r="F8" s="33" t="s">
        <v>60</v>
      </c>
      <c r="G8" s="39" t="str">
        <f>IF(Basisdaten!L33&lt;&gt;0,Basisdaten!L33," ")</f>
        <v/>
      </c>
      <c r="H8" s="906" t="str">
        <f>IF(OR(Basisdaten!I25=menu!A97),"Bitte füllen Sie das Blatt 'Basisdaten' aus.","")</f>
        <v>Bitte füllen Sie das Blatt 'Basisdaten' aus.</v>
      </c>
      <c r="I8" s="907"/>
      <c r="J8" s="907"/>
      <c r="K8" s="907"/>
      <c r="L8" s="907"/>
      <c r="M8" s="907"/>
      <c r="P8" s="453"/>
      <c r="Q8" s="453"/>
      <c r="R8" s="444"/>
      <c r="S8" s="444"/>
      <c r="T8" s="444"/>
      <c r="U8" s="444"/>
      <c r="V8" s="444"/>
      <c r="W8" s="444"/>
      <c r="X8" s="444"/>
      <c r="Y8" s="444"/>
      <c r="Z8" s="444"/>
      <c r="AA8" s="444"/>
      <c r="AB8" s="444"/>
      <c r="AC8" s="444"/>
      <c r="AD8" s="444"/>
    </row>
    <row r="9" spans="1:30" ht="4.9000000000000004" customHeight="1" thickBot="1" x14ac:dyDescent="0.25">
      <c r="A9" s="444"/>
      <c r="C9" s="9"/>
      <c r="D9" s="9"/>
      <c r="E9" s="140"/>
      <c r="F9" s="10"/>
      <c r="G9" s="130"/>
      <c r="K9" s="26"/>
      <c r="L9" s="26"/>
      <c r="P9" s="453"/>
      <c r="Q9" s="453"/>
      <c r="R9" s="444"/>
      <c r="S9" s="444"/>
      <c r="T9" s="444"/>
      <c r="U9" s="444"/>
      <c r="V9" s="444"/>
      <c r="W9" s="444"/>
      <c r="X9" s="444"/>
      <c r="Y9" s="444"/>
      <c r="Z9" s="444"/>
      <c r="AA9" s="444"/>
      <c r="AB9" s="444"/>
      <c r="AC9" s="444"/>
      <c r="AD9" s="444"/>
    </row>
    <row r="10" spans="1:30" ht="16.5" customHeight="1" thickBot="1" x14ac:dyDescent="0.25">
      <c r="A10" s="444"/>
      <c r="C10" s="917" t="s">
        <v>502</v>
      </c>
      <c r="D10" s="918"/>
      <c r="E10" s="915" t="s">
        <v>640</v>
      </c>
      <c r="F10" s="915"/>
      <c r="G10" s="916"/>
      <c r="K10" s="26"/>
      <c r="L10" s="26"/>
      <c r="N10" s="139">
        <f>IF(AND(menu!U4=TRUE,E10="bitte auswählen"),1,0)</f>
        <v>0</v>
      </c>
      <c r="P10" s="455"/>
      <c r="Q10" s="483"/>
      <c r="R10" s="483"/>
      <c r="S10" s="483"/>
      <c r="T10" s="483"/>
      <c r="U10" s="483"/>
      <c r="V10" s="444"/>
      <c r="W10" s="444"/>
      <c r="X10" s="444"/>
      <c r="Y10" s="444"/>
      <c r="Z10" s="444"/>
      <c r="AA10" s="444"/>
      <c r="AB10" s="444"/>
      <c r="AC10" s="444"/>
      <c r="AD10" s="444"/>
    </row>
    <row r="11" spans="1:30" ht="4.9000000000000004" customHeight="1" x14ac:dyDescent="0.2">
      <c r="A11" s="444"/>
      <c r="C11" s="9"/>
      <c r="D11" s="9"/>
      <c r="E11" s="140"/>
      <c r="F11" s="10"/>
      <c r="G11" s="130"/>
      <c r="K11" s="26"/>
      <c r="L11" s="26"/>
      <c r="P11" s="453"/>
      <c r="Q11" s="483"/>
      <c r="R11" s="483"/>
      <c r="S11" s="483"/>
      <c r="T11" s="483"/>
      <c r="U11" s="483"/>
      <c r="V11" s="444"/>
      <c r="W11" s="444"/>
      <c r="X11" s="444"/>
      <c r="Y11" s="444"/>
      <c r="Z11" s="444"/>
      <c r="AA11" s="444"/>
      <c r="AB11" s="444"/>
      <c r="AC11" s="444"/>
      <c r="AD11" s="444"/>
    </row>
    <row r="12" spans="1:30" ht="36" customHeight="1" x14ac:dyDescent="0.2">
      <c r="A12" s="444"/>
      <c r="C12" s="910" t="s">
        <v>701</v>
      </c>
      <c r="D12" s="911"/>
      <c r="E12" s="911"/>
      <c r="F12" s="911"/>
      <c r="G12" s="911"/>
      <c r="H12" s="911"/>
      <c r="I12" s="911"/>
      <c r="J12" s="911"/>
      <c r="K12" s="911"/>
      <c r="L12" s="911"/>
      <c r="M12" s="912"/>
      <c r="N12" s="10"/>
      <c r="P12" s="453"/>
      <c r="Q12" s="483"/>
      <c r="R12" s="483"/>
      <c r="S12" s="483"/>
      <c r="T12" s="483"/>
      <c r="U12" s="483"/>
      <c r="V12" s="444"/>
      <c r="W12" s="444"/>
      <c r="X12" s="444"/>
      <c r="Y12" s="444"/>
      <c r="Z12" s="444"/>
      <c r="AA12" s="444"/>
      <c r="AB12" s="444"/>
      <c r="AC12" s="444"/>
      <c r="AD12" s="444"/>
    </row>
    <row r="13" spans="1:30" ht="4.9000000000000004" customHeight="1" thickBot="1" x14ac:dyDescent="0.25">
      <c r="A13" s="444"/>
      <c r="C13" s="9"/>
      <c r="D13" s="9"/>
      <c r="E13" s="140"/>
      <c r="F13" s="10"/>
      <c r="G13" s="130"/>
      <c r="K13" s="26"/>
      <c r="L13" s="26"/>
      <c r="P13" s="453"/>
      <c r="Q13" s="483"/>
      <c r="R13" s="483"/>
      <c r="S13" s="483"/>
      <c r="T13" s="483"/>
      <c r="U13" s="483"/>
      <c r="V13" s="444"/>
      <c r="W13" s="444"/>
      <c r="X13" s="444"/>
      <c r="Y13" s="444"/>
      <c r="Z13" s="444"/>
      <c r="AA13" s="444"/>
      <c r="AB13" s="444"/>
      <c r="AC13" s="444"/>
      <c r="AD13" s="444"/>
    </row>
    <row r="14" spans="1:30" ht="39" customHeight="1" thickBot="1" x14ac:dyDescent="0.25">
      <c r="A14" s="444"/>
      <c r="C14" s="341"/>
      <c r="D14" s="908" t="str">
        <f>IF(Personal_Alt!E10=menu!A126,Texte!C33,Texte!C34)</f>
        <v>Wir bestätigen, dass die befristete Projektstelle für Klimaschutzmanagement im Erstvorhaben neu geschaffen wurde und im beantragten Anschlussvorhaben für die befristete Projektstelle Klimaschutzmanagement weiterhin zusätzliche Personalausgaben entstehen.</v>
      </c>
      <c r="E14" s="908"/>
      <c r="F14" s="908"/>
      <c r="G14" s="908"/>
      <c r="H14" s="908"/>
      <c r="I14" s="908"/>
      <c r="J14" s="908"/>
      <c r="K14" s="908"/>
      <c r="L14" s="908"/>
      <c r="M14" s="909"/>
      <c r="N14" s="395">
        <f>IF(AND(E8&lt;&gt;"",menu!B45=FALSE),1,0)</f>
        <v>1</v>
      </c>
      <c r="P14" s="444"/>
      <c r="Q14" s="483"/>
      <c r="R14" s="483"/>
      <c r="S14" s="483"/>
      <c r="T14" s="483"/>
      <c r="U14" s="483"/>
      <c r="V14" s="444"/>
      <c r="W14" s="444"/>
      <c r="X14" s="444"/>
      <c r="Y14" s="444"/>
      <c r="Z14" s="444"/>
      <c r="AA14" s="444"/>
      <c r="AB14" s="444"/>
      <c r="AC14" s="444"/>
      <c r="AD14" s="444"/>
    </row>
    <row r="15" spans="1:30" ht="4.9000000000000004" customHeight="1" thickBot="1" x14ac:dyDescent="0.25">
      <c r="A15" s="444"/>
      <c r="P15" s="444"/>
      <c r="Q15" s="483"/>
      <c r="R15" s="483"/>
      <c r="S15" s="483"/>
      <c r="T15" s="483"/>
      <c r="U15" s="483"/>
      <c r="V15" s="444"/>
      <c r="W15" s="444"/>
      <c r="X15" s="444"/>
      <c r="Y15" s="444"/>
      <c r="Z15" s="444"/>
      <c r="AA15" s="444"/>
      <c r="AB15" s="444"/>
      <c r="AC15" s="444"/>
      <c r="AD15" s="444"/>
    </row>
    <row r="16" spans="1:30" ht="40.5" customHeight="1" thickBot="1" x14ac:dyDescent="0.25">
      <c r="A16" s="444"/>
      <c r="C16" s="341"/>
      <c r="D16" s="908" t="str">
        <f>IF(Personal_Alt!E10=menu!A126,Texte!B33,Texte!B34)</f>
        <v>Wir bestätigen außerdem, dass der Arbeitsvertrag für die Projektstelle Klimaschutzmanagement für den Zeitraum des Anschlussvorhabens noch nicht unterzeichnet wurde bzw. dass der Abschluss eines Arbeitsvertrages erst nach Erhalt des Zuwendungsbescheides erfolgen darf.</v>
      </c>
      <c r="E16" s="908"/>
      <c r="F16" s="908"/>
      <c r="G16" s="908"/>
      <c r="H16" s="908"/>
      <c r="I16" s="908"/>
      <c r="J16" s="908"/>
      <c r="K16" s="908"/>
      <c r="L16" s="908"/>
      <c r="M16" s="909"/>
      <c r="N16" s="395">
        <f>IF(AND(E8&lt;&gt;"",menu!B46=FALSE),1,0)</f>
        <v>1</v>
      </c>
      <c r="P16" s="586" t="s">
        <v>756</v>
      </c>
      <c r="Q16" s="483"/>
      <c r="R16" s="483"/>
      <c r="S16" s="483"/>
      <c r="T16" s="483"/>
      <c r="U16" s="483"/>
      <c r="V16" s="444"/>
      <c r="W16" s="444"/>
      <c r="X16" s="12" t="s">
        <v>719</v>
      </c>
      <c r="Y16" s="12"/>
      <c r="Z16" s="12"/>
      <c r="AA16" s="12"/>
      <c r="AB16" s="5"/>
      <c r="AC16" s="5"/>
      <c r="AD16" s="458"/>
    </row>
    <row r="17" spans="1:30" ht="4.9000000000000004" customHeight="1" thickBot="1" x14ac:dyDescent="0.25">
      <c r="A17" s="444"/>
      <c r="P17" s="444"/>
      <c r="Q17" s="444"/>
      <c r="R17" s="444"/>
      <c r="S17" s="444"/>
      <c r="T17" s="444"/>
      <c r="U17" s="444"/>
      <c r="V17" s="444"/>
      <c r="W17" s="444"/>
      <c r="X17" s="12"/>
      <c r="Y17" s="12"/>
      <c r="Z17" s="12"/>
      <c r="AA17" s="12"/>
      <c r="AB17" s="5"/>
      <c r="AC17" s="5"/>
      <c r="AD17" s="458"/>
    </row>
    <row r="18" spans="1:30" ht="16.5" customHeight="1" thickBot="1" x14ac:dyDescent="0.25">
      <c r="A18" s="444"/>
      <c r="C18" s="920" t="s">
        <v>109</v>
      </c>
      <c r="D18" s="921"/>
      <c r="E18" s="915" t="s">
        <v>63</v>
      </c>
      <c r="F18" s="915"/>
      <c r="G18" s="916"/>
      <c r="K18" s="26"/>
      <c r="L18" s="26"/>
      <c r="N18" s="139">
        <f>IF(AND(menu!U4=TRUE,E18="bitte auswählen"),1,0)</f>
        <v>1</v>
      </c>
      <c r="P18" s="453" t="s">
        <v>757</v>
      </c>
      <c r="Q18" s="453"/>
      <c r="R18" s="444"/>
      <c r="S18" s="444"/>
      <c r="T18" s="444"/>
      <c r="U18" s="444"/>
      <c r="V18" s="444"/>
      <c r="W18" s="444"/>
      <c r="X18" s="444"/>
      <c r="Y18" s="444"/>
      <c r="Z18" s="444"/>
      <c r="AA18" s="444"/>
      <c r="AB18" s="444"/>
      <c r="AC18" s="444"/>
      <c r="AD18" s="444"/>
    </row>
    <row r="19" spans="1:30" ht="4.9000000000000004" customHeight="1" thickBot="1" x14ac:dyDescent="0.25">
      <c r="A19" s="444"/>
      <c r="C19" s="45"/>
      <c r="D19" s="45"/>
      <c r="E19" s="45"/>
      <c r="G19" s="3"/>
      <c r="K19" s="26"/>
      <c r="L19" s="26"/>
      <c r="P19" s="453"/>
      <c r="Q19" s="453"/>
      <c r="R19" s="444"/>
      <c r="S19" s="444"/>
      <c r="T19" s="444"/>
      <c r="U19" s="444"/>
      <c r="V19" s="444"/>
      <c r="W19" s="444"/>
      <c r="X19" s="444"/>
      <c r="Y19" s="444"/>
      <c r="Z19" s="444"/>
      <c r="AA19" s="444"/>
      <c r="AB19" s="444"/>
      <c r="AC19" s="444"/>
      <c r="AD19" s="444"/>
    </row>
    <row r="20" spans="1:30" ht="16.5" customHeight="1" thickBot="1" x14ac:dyDescent="0.25">
      <c r="A20" s="622"/>
      <c r="C20" s="632" t="s">
        <v>790</v>
      </c>
      <c r="D20" s="633"/>
      <c r="E20" s="632"/>
      <c r="F20" s="633"/>
      <c r="G20" s="634"/>
      <c r="H20" s="635" t="s">
        <v>63</v>
      </c>
      <c r="I20" s="837"/>
      <c r="J20" s="838"/>
      <c r="K20" s="358"/>
      <c r="L20" s="358"/>
      <c r="M20" s="47"/>
      <c r="P20" s="453"/>
      <c r="Q20" s="453"/>
      <c r="R20" s="622"/>
      <c r="S20" s="622"/>
      <c r="T20" s="622"/>
      <c r="U20" s="622"/>
      <c r="V20" s="622"/>
      <c r="W20" s="622"/>
      <c r="X20" s="622"/>
      <c r="Y20" s="622"/>
      <c r="Z20" s="622"/>
      <c r="AA20" s="622"/>
      <c r="AB20" s="622"/>
      <c r="AC20" s="622"/>
      <c r="AD20" s="622"/>
    </row>
    <row r="21" spans="1:30" ht="16.5" customHeight="1" x14ac:dyDescent="0.2">
      <c r="A21" s="623"/>
      <c r="C21" s="836" t="s">
        <v>788</v>
      </c>
      <c r="D21" s="833"/>
      <c r="E21" s="637">
        <v>45505</v>
      </c>
      <c r="F21" s="833" t="s">
        <v>789</v>
      </c>
      <c r="G21" s="833"/>
      <c r="H21" s="833"/>
      <c r="I21" s="834"/>
      <c r="J21" s="835"/>
      <c r="K21" s="830">
        <v>3.4000000000000002E-2</v>
      </c>
      <c r="L21" s="831"/>
      <c r="M21" s="832"/>
      <c r="P21" s="453"/>
      <c r="Q21" s="453"/>
      <c r="R21" s="623"/>
      <c r="S21" s="623"/>
      <c r="T21" s="623"/>
      <c r="U21" s="623"/>
      <c r="V21" s="623"/>
      <c r="W21" s="623"/>
      <c r="X21" s="623"/>
      <c r="Y21" s="623"/>
      <c r="Z21" s="623"/>
      <c r="AA21" s="623"/>
      <c r="AB21" s="623"/>
      <c r="AC21" s="623"/>
      <c r="AD21" s="623"/>
    </row>
    <row r="22" spans="1:30" ht="16.5" customHeight="1" thickBot="1" x14ac:dyDescent="0.25">
      <c r="A22" s="623"/>
      <c r="C22" s="839" t="s">
        <v>791</v>
      </c>
      <c r="D22" s="840"/>
      <c r="E22" s="636"/>
      <c r="F22" s="840"/>
      <c r="G22" s="840"/>
      <c r="H22" s="840"/>
      <c r="I22" s="840"/>
      <c r="J22" s="841"/>
      <c r="K22" s="842"/>
      <c r="L22" s="843"/>
      <c r="M22" s="844"/>
      <c r="P22" s="453"/>
      <c r="Q22" s="453"/>
      <c r="R22" s="623"/>
      <c r="S22" s="623"/>
      <c r="T22" s="623"/>
      <c r="U22" s="623"/>
      <c r="V22" s="623"/>
      <c r="W22" s="623"/>
      <c r="X22" s="623"/>
      <c r="Y22" s="623"/>
      <c r="Z22" s="623"/>
      <c r="AA22" s="623"/>
      <c r="AB22" s="623"/>
      <c r="AC22" s="623"/>
      <c r="AD22" s="623"/>
    </row>
    <row r="23" spans="1:30" ht="4.9000000000000004" customHeight="1" x14ac:dyDescent="0.2">
      <c r="A23" s="622"/>
      <c r="C23" s="621"/>
      <c r="D23" s="621"/>
      <c r="E23" s="621"/>
      <c r="G23" s="3"/>
      <c r="K23" s="26"/>
      <c r="L23" s="26"/>
      <c r="P23" s="453"/>
      <c r="Q23" s="453"/>
      <c r="R23" s="622"/>
      <c r="S23" s="622"/>
      <c r="T23" s="622"/>
      <c r="U23" s="622"/>
      <c r="V23" s="622"/>
      <c r="W23" s="622"/>
      <c r="X23" s="622"/>
      <c r="Y23" s="622"/>
      <c r="Z23" s="622"/>
      <c r="AA23" s="622"/>
      <c r="AB23" s="622"/>
      <c r="AC23" s="622"/>
      <c r="AD23" s="622"/>
    </row>
    <row r="24" spans="1:30" ht="13.5" thickBot="1" x14ac:dyDescent="0.25">
      <c r="A24" s="444"/>
      <c r="C24" s="846" t="s">
        <v>179</v>
      </c>
      <c r="D24" s="846"/>
      <c r="E24" s="846"/>
      <c r="G24" s="3"/>
      <c r="H24" s="3"/>
      <c r="I24" s="3"/>
      <c r="J24" s="3"/>
      <c r="K24" s="3"/>
      <c r="L24" s="3"/>
      <c r="M24" s="17"/>
      <c r="P24" s="453"/>
      <c r="Q24" s="453"/>
      <c r="R24" s="444"/>
      <c r="S24" s="444"/>
      <c r="T24" s="444"/>
      <c r="U24" s="444"/>
      <c r="V24" s="444"/>
      <c r="W24" s="444"/>
      <c r="X24" s="444"/>
      <c r="Y24" s="444"/>
      <c r="Z24" s="444"/>
      <c r="AA24" s="444"/>
      <c r="AB24" s="444"/>
      <c r="AC24" s="444"/>
      <c r="AD24" s="444"/>
    </row>
    <row r="25" spans="1:30" ht="30" customHeight="1" x14ac:dyDescent="0.2">
      <c r="A25" s="444"/>
      <c r="C25" s="853" t="s">
        <v>738</v>
      </c>
      <c r="D25" s="854"/>
      <c r="E25" s="23" t="s">
        <v>0</v>
      </c>
      <c r="F25" s="23" t="s">
        <v>178</v>
      </c>
      <c r="G25" s="23" t="s">
        <v>1</v>
      </c>
      <c r="H25" s="526" t="s">
        <v>312</v>
      </c>
      <c r="I25" s="859" t="s">
        <v>2</v>
      </c>
      <c r="J25" s="854"/>
      <c r="K25" s="922" t="s">
        <v>746</v>
      </c>
      <c r="L25" s="922"/>
      <c r="M25" s="923"/>
      <c r="N25" s="5"/>
      <c r="O25" s="5"/>
      <c r="P25" s="453"/>
      <c r="Q25" s="924" t="s">
        <v>558</v>
      </c>
      <c r="R25" s="867"/>
      <c r="S25" s="867"/>
      <c r="T25" s="867"/>
      <c r="U25" s="867"/>
      <c r="V25" s="925"/>
      <c r="W25" s="456"/>
      <c r="X25" s="456"/>
      <c r="Y25" s="456"/>
      <c r="Z25" s="456"/>
      <c r="AA25" s="456"/>
      <c r="AB25" s="456"/>
      <c r="AC25" s="456"/>
      <c r="AD25" s="456"/>
    </row>
    <row r="26" spans="1:30" ht="16.5" customHeight="1" x14ac:dyDescent="0.2">
      <c r="A26" s="444"/>
      <c r="C26" s="847" t="str">
        <f>"Personalstelle 1"&amp;IF(E40&lt;&gt;""," ("&amp;Personalausgaben!W23&amp;" Mt.)","")</f>
        <v>Personalstelle 1</v>
      </c>
      <c r="D26" s="848"/>
      <c r="E26" s="373" t="s">
        <v>63</v>
      </c>
      <c r="F26" s="373" t="s">
        <v>63</v>
      </c>
      <c r="G26" s="372"/>
      <c r="H26" s="529"/>
      <c r="I26" s="860"/>
      <c r="J26" s="861"/>
      <c r="K26" s="864">
        <f>H26+I26</f>
        <v>0</v>
      </c>
      <c r="L26" s="864"/>
      <c r="M26" s="865"/>
      <c r="N26" s="139">
        <f>IF(AND(menu!$U$4=TRUE,OR(E26="bitte auswählen",F26="bitte auswählen",G26=0,H26=0,menu!B236=1,menu!C236=1,I26="")),1,0)</f>
        <v>1</v>
      </c>
      <c r="O26" s="6"/>
      <c r="P26" s="453"/>
      <c r="Q26" s="926"/>
      <c r="R26" s="868"/>
      <c r="S26" s="868"/>
      <c r="T26" s="868"/>
      <c r="U26" s="868"/>
      <c r="V26" s="927"/>
      <c r="W26" s="456"/>
      <c r="X26" s="456"/>
      <c r="Y26" s="456"/>
      <c r="Z26" s="456"/>
      <c r="AA26" s="456"/>
      <c r="AB26" s="456"/>
      <c r="AC26" s="456"/>
      <c r="AD26" s="456"/>
    </row>
    <row r="27" spans="1:30" ht="16.5" customHeight="1" x14ac:dyDescent="0.2">
      <c r="A27" s="444"/>
      <c r="C27" s="847" t="str">
        <f>IF(E41&lt;&gt;"","Personalstelle 2 ("&amp;Personalausgaben!W24&amp;" Mt.)","ggf. Personalstelle 2")</f>
        <v>ggf. Personalstelle 2</v>
      </c>
      <c r="D27" s="848"/>
      <c r="E27" s="49" t="s">
        <v>63</v>
      </c>
      <c r="F27" s="50" t="s">
        <v>63</v>
      </c>
      <c r="G27" s="28"/>
      <c r="H27" s="522"/>
      <c r="I27" s="862"/>
      <c r="J27" s="863"/>
      <c r="K27" s="864">
        <f>H27+I27</f>
        <v>0</v>
      </c>
      <c r="L27" s="864"/>
      <c r="M27" s="865"/>
      <c r="N27" s="139">
        <f>IF(AND(menu!$U$4=TRUE,K27&lt;&gt;0,OR(E27="bitte auswählen",F27="bitte auswählen",G27=0,H27=0,menu!$I$21=0,menu!B237=1,menu!C236=1,I27="")),1,0)</f>
        <v>0</v>
      </c>
      <c r="O27" s="6"/>
      <c r="P27" s="453"/>
      <c r="Q27" s="926"/>
      <c r="R27" s="868"/>
      <c r="S27" s="868"/>
      <c r="T27" s="868"/>
      <c r="U27" s="868"/>
      <c r="V27" s="927"/>
      <c r="W27" s="456"/>
      <c r="X27" s="456"/>
      <c r="Y27" s="456"/>
      <c r="Z27" s="456"/>
      <c r="AA27" s="572"/>
      <c r="AB27" s="456"/>
      <c r="AC27" s="456"/>
      <c r="AD27" s="456"/>
    </row>
    <row r="28" spans="1:30" ht="16.5" customHeight="1" x14ac:dyDescent="0.2">
      <c r="A28" s="444"/>
      <c r="C28" s="847" t="str">
        <f>IF(E42&lt;&gt;"","Personalstelle 3 ("&amp;Personalausgaben!W25&amp;" Mt.)","ggf. Personalstelle 3")</f>
        <v>ggf. Personalstelle 3</v>
      </c>
      <c r="D28" s="848"/>
      <c r="E28" s="49" t="s">
        <v>63</v>
      </c>
      <c r="F28" s="50" t="s">
        <v>63</v>
      </c>
      <c r="G28" s="28"/>
      <c r="H28" s="522"/>
      <c r="I28" s="862"/>
      <c r="J28" s="863"/>
      <c r="K28" s="864">
        <f>H28+I28</f>
        <v>0</v>
      </c>
      <c r="L28" s="864"/>
      <c r="M28" s="865"/>
      <c r="N28" s="395">
        <f>IF(AND(menu!$U$4=TRUE,K28&lt;&gt;0,OR(E28="bitte auswählen",F28="bitte auswählen",G28=0,H28=0,menu!$I$21=0,menu!B238=1,menu!C237=1,I28="")),1,0)</f>
        <v>0</v>
      </c>
      <c r="O28" s="6"/>
      <c r="P28" s="453"/>
      <c r="Q28" s="926"/>
      <c r="R28" s="868"/>
      <c r="S28" s="868"/>
      <c r="T28" s="868"/>
      <c r="U28" s="868"/>
      <c r="V28" s="927"/>
      <c r="W28" s="456"/>
      <c r="X28" s="456"/>
      <c r="Y28" s="456"/>
      <c r="Z28" s="456"/>
      <c r="AA28" s="456"/>
      <c r="AB28" s="456"/>
      <c r="AC28" s="456"/>
      <c r="AD28" s="456"/>
    </row>
    <row r="29" spans="1:30" ht="16.5" customHeight="1" thickBot="1" x14ac:dyDescent="0.25">
      <c r="A29" s="444"/>
      <c r="C29" s="847" t="str">
        <f>IF(E43&lt;&gt;"","Personalstelle 4 ("&amp;Personalausgaben!W26&amp;" Mt.)","ggf. Personalstelle 4")</f>
        <v>ggf. Personalstelle 4</v>
      </c>
      <c r="D29" s="848"/>
      <c r="E29" s="553" t="s">
        <v>63</v>
      </c>
      <c r="F29" s="51" t="s">
        <v>63</v>
      </c>
      <c r="G29" s="29"/>
      <c r="H29" s="523"/>
      <c r="I29" s="851"/>
      <c r="J29" s="852"/>
      <c r="K29" s="849">
        <f>H29+I29</f>
        <v>0</v>
      </c>
      <c r="L29" s="849"/>
      <c r="M29" s="850"/>
      <c r="N29" s="395">
        <f>IF(AND(menu!$U$4=TRUE,K29&lt;&gt;0,OR(E29="bitte auswählen",F29="bitte auswählen",G29=0,H29=0,menu!$I$21=0,menu!B239=1,menu!C238=1,I29="")),1,0)</f>
        <v>0</v>
      </c>
      <c r="O29" s="6"/>
      <c r="P29" s="453"/>
      <c r="Q29" s="926"/>
      <c r="R29" s="868"/>
      <c r="S29" s="868"/>
      <c r="T29" s="868"/>
      <c r="U29" s="868"/>
      <c r="V29" s="927"/>
      <c r="W29" s="456"/>
      <c r="X29" s="456"/>
      <c r="Y29" s="456"/>
      <c r="Z29" s="456"/>
      <c r="AA29" s="456"/>
      <c r="AB29" s="456"/>
      <c r="AC29" s="456"/>
      <c r="AD29" s="456"/>
    </row>
    <row r="30" spans="1:30" ht="4.9000000000000004" customHeight="1" thickBot="1" x14ac:dyDescent="0.25">
      <c r="A30" s="444"/>
      <c r="C30" s="9"/>
      <c r="D30" s="9"/>
      <c r="E30" s="233"/>
      <c r="F30" s="234"/>
      <c r="G30" s="53"/>
      <c r="H30" s="232"/>
      <c r="I30" s="232"/>
      <c r="J30" s="232"/>
      <c r="K30" s="232"/>
      <c r="L30" s="232"/>
      <c r="M30" s="232"/>
      <c r="N30" s="139"/>
      <c r="O30" s="6"/>
      <c r="P30" s="453"/>
      <c r="Q30" s="926"/>
      <c r="R30" s="868"/>
      <c r="S30" s="868"/>
      <c r="T30" s="868"/>
      <c r="U30" s="868"/>
      <c r="V30" s="927"/>
      <c r="W30" s="456"/>
      <c r="X30" s="456"/>
      <c r="Y30" s="456"/>
      <c r="Z30" s="456"/>
      <c r="AA30" s="456"/>
      <c r="AB30" s="456"/>
      <c r="AC30" s="456"/>
      <c r="AD30" s="456"/>
    </row>
    <row r="31" spans="1:30" ht="16.5" customHeight="1" x14ac:dyDescent="0.2">
      <c r="A31" s="444"/>
      <c r="C31" s="188"/>
      <c r="D31" s="869" t="s">
        <v>559</v>
      </c>
      <c r="E31" s="869"/>
      <c r="F31" s="869"/>
      <c r="G31" s="869"/>
      <c r="H31" s="869"/>
      <c r="I31" s="869"/>
      <c r="J31" s="869"/>
      <c r="K31" s="869"/>
      <c r="L31" s="869"/>
      <c r="M31" s="870"/>
      <c r="N31" s="395">
        <f>IF(AND(E8&lt;&gt;"",menu!B44=FALSE),1,0)</f>
        <v>1</v>
      </c>
      <c r="O31" s="6"/>
      <c r="P31" s="453"/>
      <c r="Q31" s="928"/>
      <c r="R31" s="929"/>
      <c r="S31" s="929"/>
      <c r="T31" s="929"/>
      <c r="U31" s="929"/>
      <c r="V31" s="930"/>
      <c r="W31" s="458"/>
      <c r="X31" s="456"/>
      <c r="Y31" s="456"/>
      <c r="Z31" s="456"/>
      <c r="AA31" s="456"/>
      <c r="AB31" s="456"/>
      <c r="AC31" s="456"/>
      <c r="AD31" s="456"/>
    </row>
    <row r="32" spans="1:30" ht="16.5" customHeight="1" thickBot="1" x14ac:dyDescent="0.25">
      <c r="A32" s="444"/>
      <c r="C32" s="189"/>
      <c r="D32" s="871"/>
      <c r="E32" s="871"/>
      <c r="F32" s="871"/>
      <c r="G32" s="871"/>
      <c r="H32" s="871"/>
      <c r="I32" s="871"/>
      <c r="J32" s="871"/>
      <c r="K32" s="871"/>
      <c r="L32" s="871"/>
      <c r="M32" s="872"/>
      <c r="N32" s="395"/>
      <c r="O32" s="6"/>
      <c r="P32" s="453"/>
      <c r="Q32" s="453"/>
      <c r="R32" s="453"/>
      <c r="S32" s="453"/>
      <c r="T32" s="453"/>
      <c r="U32" s="453"/>
      <c r="V32" s="453"/>
      <c r="W32" s="458"/>
      <c r="X32" s="444"/>
      <c r="Y32" s="444"/>
      <c r="Z32" s="444"/>
      <c r="AA32" s="444"/>
      <c r="AB32" s="444"/>
      <c r="AC32" s="444"/>
      <c r="AD32" s="444"/>
    </row>
    <row r="33" spans="1:30" ht="4.9000000000000004" customHeight="1" x14ac:dyDescent="0.2">
      <c r="A33" s="444"/>
      <c r="C33" s="9"/>
      <c r="D33" s="9"/>
      <c r="E33" s="52"/>
      <c r="F33" s="53"/>
      <c r="G33" s="53"/>
      <c r="H33" s="54"/>
      <c r="I33" s="54"/>
      <c r="J33" s="54"/>
      <c r="K33" s="54"/>
      <c r="L33" s="54"/>
      <c r="M33" s="46"/>
      <c r="N33" s="6"/>
      <c r="O33" s="6"/>
      <c r="P33" s="453"/>
      <c r="Q33" s="453"/>
      <c r="R33" s="453"/>
      <c r="S33" s="453"/>
      <c r="T33" s="453"/>
      <c r="U33" s="453"/>
      <c r="V33" s="453"/>
      <c r="W33" s="458"/>
      <c r="X33" s="444"/>
      <c r="Y33" s="444"/>
      <c r="Z33" s="444"/>
      <c r="AA33" s="444"/>
      <c r="AB33" s="444"/>
      <c r="AC33" s="444"/>
      <c r="AD33" s="444"/>
    </row>
    <row r="34" spans="1:30" ht="16.5" customHeight="1" x14ac:dyDescent="0.2">
      <c r="A34" s="444"/>
      <c r="C34" s="858" t="str">
        <f>IF(menu!C20=1,menu!M3,IF(menu!D20=1,menu!M4,IF(menu!E20=1,menu!M5,IF(menu!C21,menu!M6,IF(menu!D21,menu!M7,IF(menu!E21,menu!M8,IF(menu!I21=2,menu!M9,"")))))))</f>
        <v/>
      </c>
      <c r="D34" s="858"/>
      <c r="E34" s="858"/>
      <c r="F34" s="858"/>
      <c r="G34" s="858"/>
      <c r="H34" s="858"/>
      <c r="I34" s="858"/>
      <c r="J34" s="858"/>
      <c r="K34" s="858"/>
      <c r="L34" s="858"/>
      <c r="M34" s="858"/>
      <c r="N34" s="6"/>
      <c r="O34" s="6"/>
      <c r="P34" s="453" t="s">
        <v>783</v>
      </c>
      <c r="Q34" s="453"/>
      <c r="R34" s="453"/>
      <c r="S34" s="453"/>
      <c r="T34" s="453"/>
      <c r="U34" s="453"/>
      <c r="V34" s="453"/>
      <c r="W34" s="458"/>
      <c r="X34" s="444"/>
      <c r="Y34" s="444"/>
      <c r="Z34" s="444"/>
      <c r="AA34" s="444"/>
      <c r="AB34" s="444"/>
      <c r="AC34" s="444"/>
      <c r="AD34" s="444"/>
    </row>
    <row r="35" spans="1:30" ht="4.5" customHeight="1" x14ac:dyDescent="0.2">
      <c r="A35" s="444"/>
      <c r="C35" s="47"/>
      <c r="D35" s="47"/>
      <c r="E35" s="47"/>
      <c r="F35" s="47"/>
      <c r="G35" s="47"/>
      <c r="H35" s="47"/>
      <c r="I35" s="47"/>
      <c r="J35" s="47"/>
      <c r="K35" s="47"/>
      <c r="L35" s="47"/>
      <c r="P35" s="444"/>
      <c r="Q35" s="458"/>
      <c r="R35" s="458"/>
      <c r="S35" s="458"/>
      <c r="T35" s="458"/>
      <c r="U35" s="458"/>
      <c r="V35" s="458"/>
      <c r="W35" s="458"/>
      <c r="X35" s="444"/>
      <c r="Y35" s="444"/>
      <c r="Z35" s="444"/>
      <c r="AA35" s="444"/>
      <c r="AB35" s="444"/>
      <c r="AC35" s="444"/>
      <c r="AD35" s="444"/>
    </row>
    <row r="36" spans="1:30" ht="75.75" customHeight="1" x14ac:dyDescent="0.2">
      <c r="A36" s="560"/>
      <c r="C36" s="855" t="s">
        <v>799</v>
      </c>
      <c r="D36" s="856"/>
      <c r="E36" s="856"/>
      <c r="F36" s="856"/>
      <c r="G36" s="856"/>
      <c r="H36" s="856"/>
      <c r="I36" s="856"/>
      <c r="J36" s="856"/>
      <c r="K36" s="856"/>
      <c r="L36" s="856"/>
      <c r="M36" s="857"/>
      <c r="P36" s="560" t="s">
        <v>758</v>
      </c>
      <c r="Q36" s="559"/>
      <c r="R36" s="559"/>
      <c r="S36" s="559"/>
      <c r="T36" s="559"/>
      <c r="U36" s="559"/>
      <c r="V36" s="559"/>
      <c r="W36" s="559"/>
      <c r="X36" s="560"/>
      <c r="Y36" s="560"/>
      <c r="Z36" s="560"/>
      <c r="AA36" s="560"/>
      <c r="AB36" s="560"/>
      <c r="AC36" s="560"/>
      <c r="AD36" s="560"/>
    </row>
    <row r="37" spans="1:30" ht="4.5" customHeight="1" x14ac:dyDescent="0.2">
      <c r="A37" s="560"/>
      <c r="C37" s="47"/>
      <c r="D37" s="47"/>
      <c r="E37" s="47"/>
      <c r="F37" s="47"/>
      <c r="G37" s="47"/>
      <c r="H37" s="47"/>
      <c r="I37" s="47"/>
      <c r="J37" s="47"/>
      <c r="K37" s="47"/>
      <c r="L37" s="47"/>
      <c r="P37" s="560"/>
      <c r="Q37" s="559"/>
      <c r="R37" s="559"/>
      <c r="S37" s="559"/>
      <c r="T37" s="559"/>
      <c r="U37" s="559"/>
      <c r="V37" s="559"/>
      <c r="W37" s="559"/>
      <c r="X37" s="560"/>
      <c r="Y37" s="560"/>
      <c r="Z37" s="560"/>
      <c r="AA37" s="560"/>
      <c r="AB37" s="560"/>
      <c r="AC37" s="560"/>
      <c r="AD37" s="560"/>
    </row>
    <row r="38" spans="1:30" ht="13.5" customHeight="1" thickBot="1" x14ac:dyDescent="0.25">
      <c r="A38" s="444"/>
      <c r="C38" s="554" t="s">
        <v>717</v>
      </c>
      <c r="D38" s="12"/>
      <c r="F38" s="12"/>
      <c r="G38" s="12"/>
      <c r="H38" s="12"/>
      <c r="I38" s="12"/>
      <c r="J38" s="12"/>
      <c r="K38" s="12"/>
      <c r="L38" s="12"/>
      <c r="M38" s="12"/>
      <c r="N38" s="5"/>
      <c r="O38" s="5"/>
      <c r="P38" s="458"/>
      <c r="Q38" s="867" t="s">
        <v>646</v>
      </c>
      <c r="R38" s="867"/>
      <c r="S38" s="867"/>
      <c r="T38" s="867"/>
      <c r="U38" s="867"/>
      <c r="V38" s="867"/>
      <c r="W38" s="867"/>
      <c r="X38" s="867"/>
      <c r="Y38" s="867"/>
      <c r="Z38" s="867"/>
      <c r="AA38" s="867"/>
      <c r="AB38" s="444"/>
      <c r="AC38" s="444"/>
      <c r="AD38" s="444"/>
    </row>
    <row r="39" spans="1:30" ht="30" customHeight="1" x14ac:dyDescent="0.2">
      <c r="A39" s="444"/>
      <c r="C39" s="941" t="s">
        <v>738</v>
      </c>
      <c r="D39" s="835"/>
      <c r="E39" s="565" t="s">
        <v>718</v>
      </c>
      <c r="F39" s="565" t="s">
        <v>744</v>
      </c>
      <c r="G39" s="565" t="s">
        <v>743</v>
      </c>
      <c r="H39" s="565" t="s">
        <v>720</v>
      </c>
      <c r="I39" s="873" t="s">
        <v>2</v>
      </c>
      <c r="J39" s="904"/>
      <c r="K39" s="873" t="s">
        <v>746</v>
      </c>
      <c r="L39" s="874"/>
      <c r="M39" s="875"/>
      <c r="N39" s="5"/>
      <c r="O39" s="5"/>
      <c r="P39" s="458" t="s">
        <v>759</v>
      </c>
      <c r="Q39" s="868"/>
      <c r="R39" s="868"/>
      <c r="S39" s="868"/>
      <c r="T39" s="868"/>
      <c r="U39" s="868"/>
      <c r="V39" s="868"/>
      <c r="W39" s="868"/>
      <c r="X39" s="868"/>
      <c r="Y39" s="868"/>
      <c r="Z39" s="868"/>
      <c r="AA39" s="868"/>
      <c r="AB39" s="444"/>
      <c r="AC39" s="444"/>
      <c r="AD39" s="444"/>
    </row>
    <row r="40" spans="1:30" ht="20.25" customHeight="1" x14ac:dyDescent="0.2">
      <c r="A40" s="444"/>
      <c r="C40" s="936" t="str">
        <f>IF(E40&lt;&gt;"","Personalstelle 1 ("&amp;Personalausgaben!X23&amp;" Mt.)","Personalstelle 1")</f>
        <v>Personalstelle 1</v>
      </c>
      <c r="D40" s="937"/>
      <c r="E40" s="570"/>
      <c r="F40" s="566" t="str">
        <f>IF(AND(F26&lt;&gt;"bitte auswählen",E40&lt;&gt;""),F26&amp;" -&gt; "&amp;F26+1,"")</f>
        <v/>
      </c>
      <c r="G40" s="567" t="str">
        <f>IF(E40&lt;&gt;"",Personalausgaben!T23,"")</f>
        <v/>
      </c>
      <c r="H40" s="619"/>
      <c r="I40" s="905"/>
      <c r="J40" s="905"/>
      <c r="K40" s="876">
        <f>IF(E40&lt;&gt;"",H40+I40,0)</f>
        <v>0</v>
      </c>
      <c r="L40" s="876"/>
      <c r="M40" s="877"/>
      <c r="P40" s="458" t="s">
        <v>745</v>
      </c>
      <c r="Q40" s="868"/>
      <c r="R40" s="868"/>
      <c r="S40" s="868"/>
      <c r="T40" s="868"/>
      <c r="U40" s="868"/>
      <c r="V40" s="868"/>
      <c r="W40" s="868"/>
      <c r="X40" s="868"/>
      <c r="Y40" s="868"/>
      <c r="Z40" s="868"/>
      <c r="AA40" s="868"/>
      <c r="AB40" s="444"/>
      <c r="AC40" s="444"/>
      <c r="AD40" s="444"/>
    </row>
    <row r="41" spans="1:30" ht="20.25" customHeight="1" x14ac:dyDescent="0.2">
      <c r="A41" s="444"/>
      <c r="C41" s="936" t="str">
        <f>IF(E41&lt;&gt;"","Personalstelle 2 ("&amp;Personalausgaben!X24&amp;" Mt.)","ggf. Personalstelle 2")</f>
        <v>ggf. Personalstelle 2</v>
      </c>
      <c r="D41" s="937"/>
      <c r="E41" s="570"/>
      <c r="F41" s="566" t="str">
        <f>IF(AND(F27&lt;&gt;"bitte auswählen",E41&lt;&gt;""),F27&amp;" -&gt; "&amp;F27+1,"")</f>
        <v/>
      </c>
      <c r="G41" s="567" t="str">
        <f>IF(E41&lt;&gt;"",Personalausgaben!T24,"")</f>
        <v/>
      </c>
      <c r="H41" s="619"/>
      <c r="I41" s="905"/>
      <c r="J41" s="905"/>
      <c r="K41" s="876">
        <f t="shared" ref="K41:K43" si="0">IF(E41&lt;&gt;"",H41+I41,0)</f>
        <v>0</v>
      </c>
      <c r="L41" s="876"/>
      <c r="M41" s="877"/>
      <c r="P41" s="458"/>
      <c r="Q41" s="868"/>
      <c r="R41" s="868"/>
      <c r="S41" s="868"/>
      <c r="T41" s="868"/>
      <c r="U41" s="868"/>
      <c r="V41" s="868"/>
      <c r="W41" s="868"/>
      <c r="X41" s="868"/>
      <c r="Y41" s="868"/>
      <c r="Z41" s="868"/>
      <c r="AA41" s="868"/>
      <c r="AB41" s="444"/>
      <c r="AC41" s="444"/>
      <c r="AD41" s="444"/>
    </row>
    <row r="42" spans="1:30" ht="20.25" customHeight="1" x14ac:dyDescent="0.2">
      <c r="A42" s="444"/>
      <c r="C42" s="936" t="str">
        <f>IF(E42&lt;&gt;"","Personalstelle 3 ("&amp;Personalausgaben!X25&amp;" Mt.)","ggf. Personalstelle 3")</f>
        <v>ggf. Personalstelle 3</v>
      </c>
      <c r="D42" s="937"/>
      <c r="E42" s="570"/>
      <c r="F42" s="566" t="str">
        <f>IF(AND(F28&lt;&gt;"bitte auswählen",E42&lt;&gt;""),F28&amp;" -&gt; "&amp;F28+1,"")</f>
        <v/>
      </c>
      <c r="G42" s="567" t="str">
        <f>IF(E42&lt;&gt;"",Personalausgaben!T25,"")</f>
        <v/>
      </c>
      <c r="H42" s="619"/>
      <c r="I42" s="905"/>
      <c r="J42" s="905"/>
      <c r="K42" s="876">
        <f t="shared" si="0"/>
        <v>0</v>
      </c>
      <c r="L42" s="876"/>
      <c r="M42" s="877"/>
      <c r="N42" s="5"/>
      <c r="O42" s="5"/>
      <c r="P42" s="458"/>
      <c r="Q42" s="868"/>
      <c r="R42" s="868"/>
      <c r="S42" s="868"/>
      <c r="T42" s="868"/>
      <c r="U42" s="868"/>
      <c r="V42" s="868"/>
      <c r="W42" s="868"/>
      <c r="X42" s="868"/>
      <c r="Y42" s="868"/>
      <c r="Z42" s="868"/>
      <c r="AA42" s="868"/>
      <c r="AB42" s="444"/>
      <c r="AC42" s="444"/>
      <c r="AD42" s="444"/>
    </row>
    <row r="43" spans="1:30" ht="19.5" customHeight="1" thickBot="1" x14ac:dyDescent="0.25">
      <c r="A43" s="444"/>
      <c r="C43" s="938" t="str">
        <f>IF(E43&lt;&gt;"","Personalstelle 4 ("&amp;Personalausgaben!X26&amp;" Mt.)","ggf. Personalstelle 4")</f>
        <v>ggf. Personalstelle 4</v>
      </c>
      <c r="D43" s="939"/>
      <c r="E43" s="29"/>
      <c r="F43" s="568" t="str">
        <f>IF(AND(F29&lt;&gt;"bitte auswählen",E43&lt;&gt;""),F29&amp;" -&gt; "&amp;F29+1,"")</f>
        <v/>
      </c>
      <c r="G43" s="569" t="str">
        <f>IF(E43&lt;&gt;"",Personalausgaben!T26,"")</f>
        <v/>
      </c>
      <c r="H43" s="620"/>
      <c r="I43" s="940"/>
      <c r="J43" s="940"/>
      <c r="K43" s="878">
        <f t="shared" si="0"/>
        <v>0</v>
      </c>
      <c r="L43" s="878"/>
      <c r="M43" s="879"/>
      <c r="P43" s="444"/>
      <c r="Q43" s="868"/>
      <c r="R43" s="868"/>
      <c r="S43" s="868"/>
      <c r="T43" s="868"/>
      <c r="U43" s="868"/>
      <c r="V43" s="868"/>
      <c r="W43" s="868"/>
      <c r="X43" s="868"/>
      <c r="Y43" s="868"/>
      <c r="Z43" s="868"/>
      <c r="AA43" s="868"/>
      <c r="AB43" s="444"/>
      <c r="AC43" s="444"/>
      <c r="AD43" s="444"/>
    </row>
    <row r="44" spans="1:30" ht="6" customHeight="1" thickBot="1" x14ac:dyDescent="0.25">
      <c r="A44" s="444"/>
      <c r="C44" s="38"/>
      <c r="D44" s="36"/>
      <c r="E44" s="36"/>
      <c r="F44" s="36"/>
      <c r="G44" s="36"/>
      <c r="H44" s="36"/>
      <c r="I44" s="3"/>
      <c r="J44" s="3"/>
      <c r="K44" s="3"/>
      <c r="L44" s="3"/>
      <c r="M44" s="3"/>
      <c r="N44" s="4"/>
      <c r="O44" s="4"/>
      <c r="P44" s="453"/>
      <c r="Q44" s="868"/>
      <c r="R44" s="868"/>
      <c r="S44" s="868"/>
      <c r="T44" s="868"/>
      <c r="U44" s="868"/>
      <c r="V44" s="868"/>
      <c r="W44" s="868"/>
      <c r="X44" s="868"/>
      <c r="Y44" s="868"/>
      <c r="Z44" s="868"/>
      <c r="AA44" s="868"/>
      <c r="AB44" s="444"/>
      <c r="AC44" s="444"/>
      <c r="AD44" s="444"/>
    </row>
    <row r="45" spans="1:30" ht="15" customHeight="1" x14ac:dyDescent="0.2">
      <c r="A45" s="444"/>
      <c r="B45" s="34"/>
      <c r="C45" s="20"/>
      <c r="D45" s="63" t="s">
        <v>14</v>
      </c>
      <c r="E45" s="63" t="str">
        <f>IF(menu!L36&lt;2018,"Projektjahr 1",menu!L36)</f>
        <v>Projektjahr 1</v>
      </c>
      <c r="F45" s="63" t="str">
        <f>IF(menu!L36&lt;2018,"Projektjahr 2",menu!L36+1)</f>
        <v>Projektjahr 2</v>
      </c>
      <c r="G45" s="63" t="str">
        <f>IF(menu!L36&lt;2018,"Projektjahr 3",menu!L36+2)</f>
        <v>Projektjahr 3</v>
      </c>
      <c r="H45" s="528" t="str">
        <f>IF(menu!L36&lt;2018,"Projektjahr 4",menu!L36+3)</f>
        <v>Projektjahr 4</v>
      </c>
      <c r="I45" s="859" t="s">
        <v>4</v>
      </c>
      <c r="J45" s="935"/>
      <c r="K45" s="12"/>
      <c r="L45" s="12"/>
      <c r="M45" s="32"/>
      <c r="P45" s="453"/>
      <c r="Q45" s="868"/>
      <c r="R45" s="868"/>
      <c r="S45" s="868"/>
      <c r="T45" s="868"/>
      <c r="U45" s="868"/>
      <c r="V45" s="868"/>
      <c r="W45" s="868"/>
      <c r="X45" s="868"/>
      <c r="Y45" s="868"/>
      <c r="Z45" s="868"/>
      <c r="AA45" s="868"/>
      <c r="AB45" s="444"/>
      <c r="AC45" s="444"/>
      <c r="AD45" s="444"/>
    </row>
    <row r="46" spans="1:30" ht="16.5" customHeight="1" x14ac:dyDescent="0.2">
      <c r="A46" s="444"/>
      <c r="B46" s="34"/>
      <c r="C46" s="64" t="s">
        <v>32</v>
      </c>
      <c r="D46" s="20"/>
      <c r="E46" s="401">
        <f>IF(Basisdaten!I33="",0,ROUND(menu!G55,2))</f>
        <v>0</v>
      </c>
      <c r="F46" s="401">
        <f>IF(Basisdaten!I33="",0,ROUND(menu!H55,2))</f>
        <v>0</v>
      </c>
      <c r="G46" s="401">
        <f>IF(Basisdaten!I33="",0,ROUND(menu!I55,2))</f>
        <v>0</v>
      </c>
      <c r="H46" s="527">
        <f>IF(Basisdaten!I33="",0,ROUND(menu!J55,2))</f>
        <v>0</v>
      </c>
      <c r="I46" s="931">
        <f>ROUND(E46+F46+G46+H46,0)</f>
        <v>0</v>
      </c>
      <c r="J46" s="932"/>
      <c r="K46" s="61"/>
      <c r="L46" s="61" t="s">
        <v>203</v>
      </c>
      <c r="M46" s="59"/>
      <c r="P46" s="453" t="s">
        <v>749</v>
      </c>
      <c r="Q46" s="868"/>
      <c r="R46" s="868"/>
      <c r="S46" s="868"/>
      <c r="T46" s="868"/>
      <c r="U46" s="868"/>
      <c r="V46" s="868"/>
      <c r="W46" s="868"/>
      <c r="X46" s="868"/>
      <c r="Y46" s="868"/>
      <c r="Z46" s="868"/>
      <c r="AA46" s="868"/>
      <c r="AB46" s="444"/>
      <c r="AC46" s="444"/>
      <c r="AD46" s="444"/>
    </row>
    <row r="47" spans="1:30" ht="16.5" customHeight="1" x14ac:dyDescent="0.2">
      <c r="A47" s="444"/>
      <c r="B47" s="34"/>
      <c r="C47" s="64" t="s">
        <v>5</v>
      </c>
      <c r="D47" s="24" t="s">
        <v>30</v>
      </c>
      <c r="E47" s="40">
        <f>Personalausgaben!K3</f>
        <v>0</v>
      </c>
      <c r="F47" s="40">
        <f>Personalausgaben!K4</f>
        <v>0</v>
      </c>
      <c r="G47" s="40">
        <f>Personalausgaben!K5</f>
        <v>0</v>
      </c>
      <c r="H47" s="524">
        <f>Personalausgaben!K6</f>
        <v>0</v>
      </c>
      <c r="I47" s="882">
        <f>E47+F47+G47+H47</f>
        <v>0</v>
      </c>
      <c r="J47" s="883"/>
      <c r="K47" s="62"/>
      <c r="L47" s="62"/>
      <c r="M47" s="60"/>
      <c r="P47" s="453"/>
      <c r="Q47" s="868"/>
      <c r="R47" s="868"/>
      <c r="S47" s="868"/>
      <c r="T47" s="868"/>
      <c r="U47" s="868"/>
      <c r="V47" s="868"/>
      <c r="W47" s="868"/>
      <c r="X47" s="868"/>
      <c r="Y47" s="868"/>
      <c r="Z47" s="868"/>
      <c r="AA47" s="868"/>
      <c r="AB47" s="444"/>
      <c r="AC47" s="444"/>
      <c r="AD47" s="444"/>
    </row>
    <row r="48" spans="1:30" ht="16.5" customHeight="1" thickBot="1" x14ac:dyDescent="0.25">
      <c r="A48" s="444"/>
      <c r="B48" s="34"/>
      <c r="C48" s="65" t="s">
        <v>6</v>
      </c>
      <c r="D48" s="35" t="s">
        <v>29</v>
      </c>
      <c r="E48" s="41">
        <f>Personalausgaben!L3</f>
        <v>0</v>
      </c>
      <c r="F48" s="41">
        <f>Personalausgaben!L4</f>
        <v>0</v>
      </c>
      <c r="G48" s="41">
        <f>Personalausgaben!L5</f>
        <v>0</v>
      </c>
      <c r="H48" s="525">
        <f>Personalausgaben!L6</f>
        <v>0</v>
      </c>
      <c r="I48" s="884">
        <f>E48+F48+G48+H48</f>
        <v>0</v>
      </c>
      <c r="J48" s="885"/>
      <c r="K48" s="62"/>
      <c r="L48" s="62"/>
      <c r="M48" s="60"/>
      <c r="P48" s="453"/>
      <c r="Q48" s="933" t="str">
        <f>HYPERLINK("https://foerderportal.bund.de/easy/easy_index.php?auswahl=easy_formulare&amp;formularschrank=bmu#t1","Formularschrank des BMU")</f>
        <v>Formularschrank des BMU</v>
      </c>
      <c r="R48" s="934"/>
      <c r="S48" s="934"/>
      <c r="T48" s="444"/>
      <c r="U48" s="444"/>
      <c r="V48" s="444"/>
      <c r="W48" s="444"/>
      <c r="X48" s="444"/>
      <c r="Y48" s="444"/>
      <c r="Z48" s="444"/>
      <c r="AA48" s="444"/>
      <c r="AB48" s="444"/>
      <c r="AC48" s="444"/>
      <c r="AD48" s="444"/>
    </row>
    <row r="49" spans="1:30" ht="6" customHeight="1" thickBot="1" x14ac:dyDescent="0.25">
      <c r="A49" s="444"/>
      <c r="C49" s="31"/>
      <c r="D49" s="42"/>
      <c r="E49" s="43"/>
      <c r="F49" s="43"/>
      <c r="G49" s="43"/>
      <c r="H49" s="44"/>
      <c r="I49" s="25"/>
      <c r="J49" s="25"/>
      <c r="K49" s="30"/>
      <c r="L49" s="30"/>
      <c r="M49" s="30"/>
      <c r="P49" s="453"/>
      <c r="Q49" s="453"/>
      <c r="R49" s="444"/>
      <c r="S49" s="444"/>
      <c r="T49" s="444"/>
      <c r="U49" s="444"/>
      <c r="V49" s="444"/>
      <c r="W49" s="444"/>
      <c r="X49" s="444"/>
      <c r="Y49" s="444"/>
      <c r="Z49" s="444"/>
      <c r="AA49" s="444"/>
      <c r="AB49" s="444"/>
      <c r="AC49" s="444"/>
      <c r="AD49" s="444"/>
    </row>
    <row r="50" spans="1:30" ht="16.5" customHeight="1" x14ac:dyDescent="0.2">
      <c r="A50" s="444"/>
      <c r="C50" s="889" t="s">
        <v>64</v>
      </c>
      <c r="D50" s="874"/>
      <c r="E50" s="874"/>
      <c r="F50" s="874"/>
      <c r="G50" s="874"/>
      <c r="H50" s="558" t="s">
        <v>74</v>
      </c>
      <c r="J50" s="900" t="s">
        <v>70</v>
      </c>
      <c r="K50" s="901"/>
      <c r="L50" s="901"/>
      <c r="M50" s="902"/>
      <c r="P50" s="453"/>
      <c r="Q50" s="453"/>
      <c r="R50" s="444"/>
      <c r="S50" s="444"/>
      <c r="T50" s="444"/>
      <c r="U50" s="444"/>
      <c r="V50" s="444"/>
      <c r="W50" s="444"/>
      <c r="X50" s="444"/>
      <c r="Y50" s="444"/>
      <c r="Z50" s="444"/>
      <c r="AA50" s="444"/>
      <c r="AB50" s="444"/>
      <c r="AC50" s="444"/>
      <c r="AD50" s="444"/>
    </row>
    <row r="51" spans="1:30" ht="16.5" customHeight="1" x14ac:dyDescent="0.2">
      <c r="A51" s="444"/>
      <c r="B51" s="3"/>
      <c r="C51" s="890"/>
      <c r="D51" s="891"/>
      <c r="E51" s="891"/>
      <c r="F51" s="891"/>
      <c r="G51" s="891"/>
      <c r="H51" s="886" t="s">
        <v>63</v>
      </c>
      <c r="J51" s="894"/>
      <c r="K51" s="895"/>
      <c r="L51" s="895"/>
      <c r="M51" s="896"/>
      <c r="N51" s="903">
        <f>IF(AND(menu!U4=TRUE,OR(H51="bitte auswählen",IF(H51="Sonstige",J51=""),IF(H51="Haustarifvertrag",J51=""))),1,0)</f>
        <v>1</v>
      </c>
      <c r="P51" s="453"/>
      <c r="Q51" s="453"/>
      <c r="R51" s="444"/>
      <c r="S51" s="444"/>
      <c r="T51" s="444"/>
      <c r="U51" s="444"/>
      <c r="V51" s="444"/>
      <c r="W51" s="444"/>
      <c r="X51" s="444"/>
      <c r="Y51" s="444"/>
      <c r="Z51" s="444"/>
      <c r="AA51" s="444"/>
      <c r="AB51" s="444"/>
      <c r="AC51" s="444"/>
      <c r="AD51" s="444"/>
    </row>
    <row r="52" spans="1:30" ht="6.75" customHeight="1" thickBot="1" x14ac:dyDescent="0.25">
      <c r="A52" s="444"/>
      <c r="B52" s="3"/>
      <c r="C52" s="892"/>
      <c r="D52" s="893"/>
      <c r="E52" s="893"/>
      <c r="F52" s="893"/>
      <c r="G52" s="893"/>
      <c r="H52" s="887"/>
      <c r="I52" s="11"/>
      <c r="J52" s="897"/>
      <c r="K52" s="898"/>
      <c r="L52" s="898"/>
      <c r="M52" s="899"/>
      <c r="N52" s="903"/>
      <c r="P52" s="453"/>
      <c r="Q52" s="453"/>
      <c r="R52" s="444"/>
      <c r="S52" s="444"/>
      <c r="T52" s="444"/>
      <c r="U52" s="444"/>
      <c r="V52" s="444"/>
      <c r="W52" s="444"/>
      <c r="X52" s="444"/>
      <c r="Y52" s="444"/>
      <c r="Z52" s="444"/>
      <c r="AA52" s="444"/>
      <c r="AB52" s="444"/>
      <c r="AC52" s="444"/>
      <c r="AD52" s="444"/>
    </row>
    <row r="53" spans="1:30" ht="6" customHeight="1" x14ac:dyDescent="0.2">
      <c r="A53" s="444"/>
      <c r="P53" s="444"/>
      <c r="Q53" s="444"/>
      <c r="R53" s="444"/>
      <c r="S53" s="444"/>
      <c r="T53" s="444"/>
      <c r="U53" s="444"/>
      <c r="V53" s="444"/>
      <c r="W53" s="444"/>
      <c r="X53" s="444"/>
      <c r="Y53" s="444"/>
      <c r="Z53" s="444"/>
      <c r="AA53" s="444"/>
      <c r="AB53" s="444"/>
      <c r="AC53" s="444"/>
      <c r="AD53" s="444"/>
    </row>
    <row r="54" spans="1:30" ht="12.75" x14ac:dyDescent="0.2">
      <c r="A54" s="444"/>
      <c r="C54" s="888" t="s">
        <v>169</v>
      </c>
      <c r="D54" s="888"/>
      <c r="E54" s="888"/>
      <c r="F54" s="888"/>
      <c r="G54" s="888"/>
      <c r="H54" s="888"/>
      <c r="I54" s="888"/>
      <c r="J54" s="888"/>
      <c r="K54" s="888"/>
      <c r="L54" s="888"/>
      <c r="M54" s="888"/>
      <c r="P54" s="444"/>
      <c r="Q54" s="444"/>
      <c r="R54" s="444"/>
      <c r="S54" s="444"/>
      <c r="T54" s="444"/>
      <c r="U54" s="444"/>
      <c r="V54" s="444"/>
      <c r="W54" s="444"/>
      <c r="X54" s="444"/>
      <c r="Y54" s="444"/>
      <c r="Z54" s="444"/>
      <c r="AA54" s="444"/>
      <c r="AB54" s="444"/>
      <c r="AC54" s="444"/>
      <c r="AD54" s="444"/>
    </row>
    <row r="55" spans="1:30" ht="4.5" customHeight="1" x14ac:dyDescent="0.2">
      <c r="A55" s="444"/>
      <c r="C55" s="7"/>
      <c r="P55" s="444"/>
      <c r="Q55" s="444"/>
      <c r="R55" s="444"/>
      <c r="S55" s="444"/>
      <c r="T55" s="444"/>
      <c r="U55" s="444"/>
      <c r="V55" s="444"/>
      <c r="W55" s="444"/>
      <c r="X55" s="444"/>
      <c r="Y55" s="444"/>
      <c r="Z55" s="444"/>
      <c r="AA55" s="444"/>
      <c r="AB55" s="444"/>
      <c r="AC55" s="444"/>
      <c r="AD55" s="444"/>
    </row>
    <row r="56" spans="1:30" x14ac:dyDescent="0.2">
      <c r="A56" s="444"/>
      <c r="C56" s="880" t="str">
        <f ca="1">Basisdaten!C38</f>
        <v>Vorhabenbeschreibung -  - Vers. 09/2023</v>
      </c>
      <c r="D56" s="881"/>
      <c r="E56" s="881"/>
      <c r="F56" s="881"/>
      <c r="G56" s="881"/>
      <c r="H56" s="881"/>
      <c r="I56" s="881"/>
      <c r="J56" s="881"/>
      <c r="K56" s="881"/>
      <c r="L56" s="881"/>
      <c r="M56" s="881"/>
      <c r="P56" s="444"/>
      <c r="Q56" s="444"/>
      <c r="R56" s="444"/>
      <c r="S56" s="444"/>
      <c r="T56" s="444"/>
      <c r="U56" s="444"/>
      <c r="V56" s="444"/>
      <c r="W56" s="444"/>
      <c r="X56" s="444"/>
      <c r="Y56" s="444"/>
      <c r="Z56" s="444"/>
      <c r="AA56" s="444"/>
      <c r="AB56" s="444"/>
      <c r="AC56" s="444"/>
      <c r="AD56" s="444"/>
    </row>
    <row r="57" spans="1:30" ht="6.75" customHeight="1" x14ac:dyDescent="0.2">
      <c r="A57" s="444"/>
      <c r="M57" s="3"/>
      <c r="P57" s="444"/>
      <c r="Q57" s="444"/>
      <c r="R57" s="444"/>
      <c r="S57" s="444"/>
      <c r="T57" s="444"/>
      <c r="U57" s="444"/>
      <c r="V57" s="444"/>
      <c r="W57" s="444"/>
      <c r="X57" s="444"/>
      <c r="Y57" s="444"/>
      <c r="Z57" s="444"/>
      <c r="AA57" s="444"/>
      <c r="AB57" s="444"/>
      <c r="AC57" s="444"/>
      <c r="AD57" s="444"/>
    </row>
    <row r="58" spans="1:30" x14ac:dyDescent="0.2">
      <c r="A58" s="444"/>
      <c r="B58" s="444"/>
      <c r="C58" s="444"/>
      <c r="D58" s="444"/>
      <c r="E58" s="444"/>
      <c r="F58" s="444"/>
      <c r="G58" s="444"/>
      <c r="H58" s="444"/>
      <c r="I58" s="444"/>
      <c r="J58" s="444"/>
      <c r="K58" s="444"/>
      <c r="L58" s="444"/>
      <c r="M58" s="459"/>
      <c r="N58" s="453"/>
      <c r="O58" s="453"/>
      <c r="P58" s="444"/>
      <c r="Q58" s="444"/>
      <c r="R58" s="444"/>
      <c r="S58" s="444"/>
      <c r="T58" s="444"/>
      <c r="U58" s="444"/>
      <c r="V58" s="444"/>
      <c r="W58" s="444"/>
      <c r="X58" s="444"/>
      <c r="Y58" s="444"/>
      <c r="Z58" s="444"/>
      <c r="AA58" s="444"/>
      <c r="AB58" s="444"/>
      <c r="AC58" s="444"/>
      <c r="AD58" s="444"/>
    </row>
    <row r="59" spans="1:30" x14ac:dyDescent="0.2">
      <c r="A59" s="444"/>
      <c r="B59" s="444" t="s">
        <v>784</v>
      </c>
      <c r="C59" s="444"/>
      <c r="D59" s="444"/>
      <c r="E59" s="611" t="str">
        <f>"PS 1 ("&amp;IF(Personalausgaben!T2="bitte auswählen",")",Personalausgaben!T2&amp;")")</f>
        <v>PS 1 ()</v>
      </c>
      <c r="F59" s="611" t="str">
        <f>"PS 2 ("&amp;IF(Personalausgaben!T3="bitte auswählen",")",Personalausgaben!T3&amp;")")</f>
        <v>PS 2 ()</v>
      </c>
      <c r="G59" s="611" t="str">
        <f>"PS 3 ("&amp;IF(Personalausgaben!T4="bitte auswählen",")",Personalausgaben!T4&amp;")")</f>
        <v>PS 3 ()</v>
      </c>
      <c r="H59" s="611" t="str">
        <f>"PS 4 ("&amp;IF(Personalausgaben!T5="bitte auswählen",")",Personalausgaben!T5&amp;")")</f>
        <v>PS 4 ()</v>
      </c>
      <c r="I59" s="444"/>
      <c r="J59" s="444"/>
      <c r="K59" s="444"/>
      <c r="L59" s="444"/>
      <c r="M59" s="459"/>
      <c r="N59" s="453"/>
      <c r="O59" s="453"/>
      <c r="P59" s="444"/>
      <c r="Q59" s="444"/>
      <c r="R59" s="444"/>
      <c r="S59" s="444"/>
      <c r="T59" s="444"/>
      <c r="U59" s="444"/>
      <c r="V59" s="444"/>
      <c r="W59" s="444"/>
      <c r="X59" s="444"/>
      <c r="Y59" s="444"/>
      <c r="Z59" s="444"/>
      <c r="AA59" s="444"/>
      <c r="AB59" s="444"/>
      <c r="AC59" s="444"/>
      <c r="AD59" s="444"/>
    </row>
    <row r="60" spans="1:30" x14ac:dyDescent="0.2">
      <c r="A60" s="866">
        <v>1</v>
      </c>
      <c r="B60" s="866"/>
      <c r="C60" s="845">
        <f>Personalausgaben!C3</f>
        <v>0</v>
      </c>
      <c r="D60" s="845"/>
      <c r="E60" s="563">
        <f>Personalausgaben!D3</f>
        <v>1.1000000000000001</v>
      </c>
      <c r="F60" s="563">
        <f>Personalausgaben!E3</f>
        <v>1.1000000000000001</v>
      </c>
      <c r="G60" s="563">
        <f>Personalausgaben!F3</f>
        <v>1.1000000000000001</v>
      </c>
      <c r="H60" s="563">
        <f>Personalausgaben!G3</f>
        <v>1.1000000000000001</v>
      </c>
      <c r="I60" s="444"/>
      <c r="J60" s="444"/>
      <c r="K60" s="444"/>
      <c r="L60" s="444"/>
      <c r="M60" s="460"/>
      <c r="N60" s="453"/>
      <c r="O60" s="453"/>
      <c r="P60" s="444"/>
      <c r="Q60" s="444"/>
      <c r="R60" s="444"/>
      <c r="S60" s="444"/>
      <c r="T60" s="444"/>
      <c r="U60" s="444"/>
      <c r="V60" s="444"/>
      <c r="W60" s="444"/>
      <c r="X60" s="444"/>
      <c r="Y60" s="444"/>
      <c r="Z60" s="444"/>
      <c r="AA60" s="444"/>
      <c r="AB60" s="444"/>
      <c r="AC60" s="444"/>
      <c r="AD60" s="444"/>
    </row>
    <row r="61" spans="1:30" x14ac:dyDescent="0.2">
      <c r="A61" s="866">
        <v>2</v>
      </c>
      <c r="B61" s="866"/>
      <c r="C61" s="845">
        <f>Personalausgaben!C4</f>
        <v>32</v>
      </c>
      <c r="D61" s="845"/>
      <c r="E61" s="563">
        <f>Personalausgaben!D4</f>
        <v>1</v>
      </c>
      <c r="F61" s="563">
        <f>Personalausgaben!E4</f>
        <v>1</v>
      </c>
      <c r="G61" s="563">
        <f>Personalausgaben!F4</f>
        <v>1</v>
      </c>
      <c r="H61" s="563">
        <f>Personalausgaben!G4</f>
        <v>1</v>
      </c>
      <c r="I61" s="444"/>
      <c r="J61" s="444"/>
      <c r="K61" s="444"/>
      <c r="L61" s="444"/>
      <c r="M61" s="460"/>
      <c r="N61" s="453"/>
      <c r="O61" s="453"/>
      <c r="P61" s="444"/>
      <c r="Q61" s="444"/>
      <c r="R61" s="444"/>
      <c r="S61" s="444"/>
      <c r="T61" s="444"/>
      <c r="U61" s="444"/>
      <c r="V61" s="444"/>
      <c r="W61" s="444"/>
      <c r="X61" s="444"/>
      <c r="Y61" s="444"/>
      <c r="Z61" s="444"/>
      <c r="AA61" s="444"/>
      <c r="AB61" s="444"/>
      <c r="AC61" s="444"/>
      <c r="AD61" s="444"/>
    </row>
    <row r="62" spans="1:30" x14ac:dyDescent="0.2">
      <c r="A62" s="866">
        <v>3</v>
      </c>
      <c r="B62" s="866"/>
      <c r="C62" s="845">
        <f>Personalausgaben!C5</f>
        <v>61</v>
      </c>
      <c r="D62" s="845"/>
      <c r="E62" s="563">
        <f>Personalausgaben!D5</f>
        <v>1</v>
      </c>
      <c r="F62" s="563">
        <f>Personalausgaben!E5</f>
        <v>1</v>
      </c>
      <c r="G62" s="563">
        <f>Personalausgaben!F5</f>
        <v>1</v>
      </c>
      <c r="H62" s="563">
        <f>Personalausgaben!G5</f>
        <v>1</v>
      </c>
      <c r="I62" s="444"/>
      <c r="J62" s="444"/>
      <c r="K62" s="444"/>
      <c r="L62" s="444"/>
      <c r="M62" s="453"/>
      <c r="N62" s="453"/>
      <c r="O62" s="453"/>
      <c r="P62" s="444"/>
      <c r="Q62" s="444"/>
      <c r="R62" s="444"/>
      <c r="S62" s="444"/>
      <c r="T62" s="444"/>
      <c r="U62" s="444"/>
      <c r="V62" s="444"/>
      <c r="W62" s="444"/>
      <c r="X62" s="444"/>
      <c r="Y62" s="444"/>
      <c r="Z62" s="444"/>
      <c r="AA62" s="444"/>
      <c r="AB62" s="444"/>
      <c r="AC62" s="444"/>
      <c r="AD62" s="444"/>
    </row>
    <row r="63" spans="1:30" x14ac:dyDescent="0.2">
      <c r="A63" s="866">
        <v>4</v>
      </c>
      <c r="B63" s="866"/>
      <c r="C63" s="845">
        <f>Personalausgaben!C6</f>
        <v>92</v>
      </c>
      <c r="D63" s="845"/>
      <c r="E63" s="563">
        <f>Personalausgaben!D6</f>
        <v>1</v>
      </c>
      <c r="F63" s="563">
        <f>Personalausgaben!E6</f>
        <v>1</v>
      </c>
      <c r="G63" s="563">
        <f>Personalausgaben!F6</f>
        <v>1</v>
      </c>
      <c r="H63" s="563">
        <f>Personalausgaben!G6</f>
        <v>1</v>
      </c>
      <c r="I63" s="444"/>
      <c r="J63" s="444"/>
      <c r="K63" s="444"/>
      <c r="L63" s="444"/>
      <c r="M63" s="444"/>
      <c r="N63" s="453"/>
      <c r="O63" s="453"/>
      <c r="P63" s="444"/>
      <c r="Q63" s="444"/>
      <c r="R63" s="444"/>
      <c r="S63" s="444"/>
      <c r="T63" s="444"/>
      <c r="U63" s="444"/>
      <c r="V63" s="444"/>
      <c r="W63" s="444"/>
      <c r="X63" s="444"/>
      <c r="Y63" s="444"/>
      <c r="Z63" s="444"/>
      <c r="AA63" s="444"/>
      <c r="AB63" s="444"/>
      <c r="AC63" s="444"/>
      <c r="AD63" s="444"/>
    </row>
    <row r="64" spans="1:30" x14ac:dyDescent="0.2">
      <c r="A64" s="866">
        <v>5</v>
      </c>
      <c r="B64" s="866"/>
      <c r="C64" s="845">
        <f>Personalausgaben!C7</f>
        <v>122</v>
      </c>
      <c r="D64" s="845"/>
      <c r="E64" s="563">
        <f>Personalausgaben!D7</f>
        <v>1</v>
      </c>
      <c r="F64" s="563">
        <f>Personalausgaben!E7</f>
        <v>1</v>
      </c>
      <c r="G64" s="563">
        <f>Personalausgaben!F7</f>
        <v>1</v>
      </c>
      <c r="H64" s="563">
        <f>Personalausgaben!G7</f>
        <v>1</v>
      </c>
      <c r="I64" s="444"/>
      <c r="J64" s="444"/>
      <c r="K64" s="444"/>
      <c r="L64" s="444"/>
      <c r="M64" s="444"/>
      <c r="N64" s="453"/>
      <c r="O64" s="453"/>
      <c r="P64" s="444"/>
      <c r="Q64" s="444"/>
      <c r="R64" s="444"/>
      <c r="S64" s="444"/>
      <c r="T64" s="444"/>
      <c r="U64" s="444"/>
      <c r="V64" s="444"/>
      <c r="W64" s="444"/>
      <c r="X64" s="444"/>
      <c r="Y64" s="444"/>
      <c r="Z64" s="444"/>
      <c r="AA64" s="444"/>
      <c r="AB64" s="444"/>
      <c r="AC64" s="444"/>
      <c r="AD64" s="444"/>
    </row>
    <row r="65" spans="1:30" ht="12" customHeight="1" x14ac:dyDescent="0.2">
      <c r="A65" s="866">
        <v>6</v>
      </c>
      <c r="B65" s="866"/>
      <c r="C65" s="845">
        <f>Personalausgaben!C8</f>
        <v>153</v>
      </c>
      <c r="D65" s="845"/>
      <c r="E65" s="563">
        <f>Personalausgaben!D8</f>
        <v>1</v>
      </c>
      <c r="F65" s="563">
        <f>Personalausgaben!E8</f>
        <v>1</v>
      </c>
      <c r="G65" s="563">
        <f>Personalausgaben!F8</f>
        <v>1</v>
      </c>
      <c r="H65" s="563">
        <f>Personalausgaben!G8</f>
        <v>1</v>
      </c>
      <c r="I65" s="461"/>
      <c r="J65" s="461"/>
      <c r="K65" s="461"/>
      <c r="L65" s="461"/>
      <c r="M65" s="461"/>
      <c r="N65" s="453"/>
      <c r="O65" s="453"/>
      <c r="P65" s="444"/>
      <c r="Q65" s="444"/>
      <c r="R65" s="444"/>
      <c r="S65" s="444"/>
      <c r="T65" s="444"/>
      <c r="U65" s="444"/>
      <c r="V65" s="444"/>
      <c r="W65" s="444"/>
      <c r="X65" s="444"/>
      <c r="Y65" s="444"/>
      <c r="Z65" s="444"/>
      <c r="AA65" s="444"/>
      <c r="AB65" s="444"/>
      <c r="AC65" s="444"/>
      <c r="AD65" s="444"/>
    </row>
    <row r="66" spans="1:30" x14ac:dyDescent="0.2">
      <c r="A66" s="866">
        <v>7</v>
      </c>
      <c r="B66" s="866"/>
      <c r="C66" s="845">
        <f>Personalausgaben!C9</f>
        <v>183</v>
      </c>
      <c r="D66" s="845"/>
      <c r="E66" s="563">
        <f>Personalausgaben!D9</f>
        <v>1</v>
      </c>
      <c r="F66" s="563">
        <f>Personalausgaben!E9</f>
        <v>1</v>
      </c>
      <c r="G66" s="563">
        <f>Personalausgaben!F9</f>
        <v>1</v>
      </c>
      <c r="H66" s="563">
        <f>Personalausgaben!G9</f>
        <v>1</v>
      </c>
      <c r="I66" s="461"/>
      <c r="J66" s="461"/>
      <c r="K66" s="461"/>
      <c r="L66" s="461"/>
      <c r="M66" s="461"/>
      <c r="N66" s="453"/>
      <c r="O66" s="453"/>
      <c r="P66" s="444"/>
      <c r="Q66" s="444"/>
      <c r="R66" s="444"/>
      <c r="S66" s="444"/>
      <c r="T66" s="444"/>
      <c r="U66" s="444"/>
      <c r="V66" s="444"/>
      <c r="W66" s="444"/>
      <c r="X66" s="444"/>
      <c r="Y66" s="444"/>
      <c r="Z66" s="444"/>
      <c r="AA66" s="444"/>
      <c r="AB66" s="444"/>
      <c r="AC66" s="444"/>
      <c r="AD66" s="444"/>
    </row>
    <row r="67" spans="1:30" x14ac:dyDescent="0.2">
      <c r="A67" s="866">
        <v>8</v>
      </c>
      <c r="B67" s="866"/>
      <c r="C67" s="845">
        <f>Personalausgaben!C10</f>
        <v>214</v>
      </c>
      <c r="D67" s="845"/>
      <c r="E67" s="563">
        <f>Personalausgaben!D10</f>
        <v>1</v>
      </c>
      <c r="F67" s="563">
        <f>Personalausgaben!E10</f>
        <v>1</v>
      </c>
      <c r="G67" s="563">
        <f>Personalausgaben!F10</f>
        <v>1</v>
      </c>
      <c r="H67" s="563">
        <f>Personalausgaben!G10</f>
        <v>1</v>
      </c>
      <c r="I67" s="461"/>
      <c r="J67" s="461"/>
      <c r="K67" s="461"/>
      <c r="L67" s="461"/>
      <c r="M67" s="461"/>
      <c r="N67" s="453"/>
      <c r="O67" s="453"/>
      <c r="P67" s="444"/>
      <c r="Q67" s="444"/>
      <c r="R67" s="444"/>
      <c r="S67" s="444"/>
      <c r="T67" s="444"/>
      <c r="U67" s="444"/>
      <c r="V67" s="444"/>
      <c r="W67" s="444"/>
      <c r="X67" s="444"/>
      <c r="Y67" s="444"/>
      <c r="Z67" s="444"/>
      <c r="AA67" s="444"/>
      <c r="AB67" s="444"/>
      <c r="AC67" s="444"/>
      <c r="AD67" s="444"/>
    </row>
    <row r="68" spans="1:30" x14ac:dyDescent="0.2">
      <c r="A68" s="866">
        <v>9</v>
      </c>
      <c r="B68" s="866"/>
      <c r="C68" s="845">
        <f>Personalausgaben!C11</f>
        <v>245</v>
      </c>
      <c r="D68" s="845"/>
      <c r="E68" s="563">
        <f>Personalausgaben!D11</f>
        <v>1</v>
      </c>
      <c r="F68" s="563">
        <f>Personalausgaben!E11</f>
        <v>1</v>
      </c>
      <c r="G68" s="563">
        <f>Personalausgaben!F11</f>
        <v>1</v>
      </c>
      <c r="H68" s="563">
        <f>Personalausgaben!G11</f>
        <v>1</v>
      </c>
      <c r="I68" s="461"/>
      <c r="J68" s="461"/>
      <c r="K68" s="461"/>
      <c r="L68" s="461"/>
      <c r="M68" s="461"/>
      <c r="N68" s="453"/>
      <c r="O68" s="453"/>
      <c r="P68" s="444"/>
      <c r="Q68" s="444"/>
      <c r="R68" s="444"/>
      <c r="S68" s="444"/>
      <c r="T68" s="444"/>
      <c r="U68" s="444"/>
      <c r="V68" s="444"/>
      <c r="W68" s="444"/>
      <c r="X68" s="444"/>
      <c r="Y68" s="444"/>
      <c r="Z68" s="444"/>
      <c r="AA68" s="444"/>
      <c r="AB68" s="444"/>
      <c r="AC68" s="444"/>
      <c r="AD68" s="444"/>
    </row>
    <row r="69" spans="1:30" x14ac:dyDescent="0.2">
      <c r="A69" s="866">
        <v>10</v>
      </c>
      <c r="B69" s="866"/>
      <c r="C69" s="845">
        <f>Personalausgaben!C12</f>
        <v>275</v>
      </c>
      <c r="D69" s="845"/>
      <c r="E69" s="563">
        <f>Personalausgaben!D12</f>
        <v>1</v>
      </c>
      <c r="F69" s="563">
        <f>Personalausgaben!E12</f>
        <v>1</v>
      </c>
      <c r="G69" s="563">
        <f>Personalausgaben!F12</f>
        <v>1</v>
      </c>
      <c r="H69" s="563">
        <f>Personalausgaben!G12</f>
        <v>1</v>
      </c>
      <c r="I69" s="461"/>
      <c r="J69" s="461"/>
      <c r="K69" s="461"/>
      <c r="L69" s="461"/>
      <c r="M69" s="461"/>
      <c r="N69" s="453"/>
      <c r="O69" s="453"/>
      <c r="P69" s="444"/>
      <c r="Q69" s="444"/>
      <c r="R69" s="444"/>
      <c r="S69" s="444"/>
      <c r="T69" s="444"/>
      <c r="U69" s="444"/>
      <c r="V69" s="444"/>
      <c r="W69" s="444"/>
      <c r="X69" s="444"/>
      <c r="Y69" s="444"/>
      <c r="Z69" s="444"/>
      <c r="AA69" s="444"/>
      <c r="AB69" s="444"/>
      <c r="AC69" s="444"/>
      <c r="AD69" s="444"/>
    </row>
    <row r="70" spans="1:30" x14ac:dyDescent="0.2">
      <c r="A70" s="866">
        <v>11</v>
      </c>
      <c r="B70" s="866"/>
      <c r="C70" s="845">
        <f>Personalausgaben!C13</f>
        <v>306</v>
      </c>
      <c r="D70" s="845"/>
      <c r="E70" s="563">
        <f>Personalausgaben!D13</f>
        <v>1</v>
      </c>
      <c r="F70" s="563">
        <f>Personalausgaben!E13</f>
        <v>1</v>
      </c>
      <c r="G70" s="563">
        <f>Personalausgaben!F13</f>
        <v>1</v>
      </c>
      <c r="H70" s="563">
        <f>Personalausgaben!G13</f>
        <v>1</v>
      </c>
      <c r="I70" s="461"/>
      <c r="J70" s="461"/>
      <c r="K70" s="461"/>
      <c r="L70" s="461"/>
      <c r="M70" s="461"/>
      <c r="N70" s="453"/>
      <c r="O70" s="453"/>
      <c r="P70" s="444"/>
      <c r="Q70" s="444"/>
      <c r="R70" s="444"/>
      <c r="S70" s="444"/>
      <c r="T70" s="444"/>
      <c r="U70" s="444"/>
      <c r="V70" s="444"/>
      <c r="W70" s="444"/>
      <c r="X70" s="444"/>
      <c r="Y70" s="444"/>
      <c r="Z70" s="444"/>
      <c r="AA70" s="444"/>
      <c r="AB70" s="444"/>
      <c r="AC70" s="444"/>
      <c r="AD70" s="444"/>
    </row>
    <row r="71" spans="1:30" x14ac:dyDescent="0.2">
      <c r="A71" s="866">
        <v>12</v>
      </c>
      <c r="B71" s="866"/>
      <c r="C71" s="845">
        <f>Personalausgaben!C14</f>
        <v>336</v>
      </c>
      <c r="D71" s="845"/>
      <c r="E71" s="563">
        <f>Personalausgaben!D14</f>
        <v>1</v>
      </c>
      <c r="F71" s="563">
        <f>Personalausgaben!E14</f>
        <v>1</v>
      </c>
      <c r="G71" s="563">
        <f>Personalausgaben!F14</f>
        <v>1</v>
      </c>
      <c r="H71" s="563">
        <f>Personalausgaben!G14</f>
        <v>1</v>
      </c>
      <c r="I71" s="461"/>
      <c r="J71" s="461"/>
      <c r="K71" s="461"/>
      <c r="L71" s="461"/>
      <c r="M71" s="461"/>
      <c r="N71" s="453"/>
      <c r="O71" s="453"/>
      <c r="P71" s="444"/>
      <c r="Q71" s="444"/>
      <c r="R71" s="444"/>
      <c r="S71" s="444"/>
      <c r="T71" s="444"/>
      <c r="U71" s="444"/>
      <c r="V71" s="444"/>
      <c r="W71" s="444"/>
      <c r="X71" s="444"/>
      <c r="Y71" s="444"/>
      <c r="Z71" s="444"/>
      <c r="AA71" s="444"/>
      <c r="AB71" s="444"/>
      <c r="AC71" s="444"/>
      <c r="AD71" s="444"/>
    </row>
    <row r="72" spans="1:30" x14ac:dyDescent="0.2">
      <c r="A72" s="866">
        <v>13</v>
      </c>
      <c r="B72" s="866"/>
      <c r="C72" s="845">
        <f>Personalausgaben!C15</f>
        <v>367</v>
      </c>
      <c r="D72" s="845"/>
      <c r="E72" s="563">
        <f>Personalausgaben!D15</f>
        <v>1</v>
      </c>
      <c r="F72" s="563">
        <f>Personalausgaben!E15</f>
        <v>1</v>
      </c>
      <c r="G72" s="563">
        <f>Personalausgaben!F15</f>
        <v>1</v>
      </c>
      <c r="H72" s="563">
        <f>Personalausgaben!G15</f>
        <v>1</v>
      </c>
      <c r="I72" s="461"/>
      <c r="J72" s="461"/>
      <c r="K72" s="461"/>
      <c r="L72" s="461"/>
      <c r="M72" s="461"/>
      <c r="N72" s="453"/>
      <c r="O72" s="453"/>
      <c r="P72" s="444"/>
      <c r="Q72" s="444"/>
      <c r="R72" s="444"/>
      <c r="S72" s="444"/>
      <c r="T72" s="444"/>
      <c r="U72" s="444"/>
      <c r="V72" s="444"/>
      <c r="W72" s="444"/>
      <c r="X72" s="444"/>
      <c r="Y72" s="444"/>
      <c r="Z72" s="444"/>
      <c r="AA72" s="444"/>
      <c r="AB72" s="444"/>
      <c r="AC72" s="444"/>
      <c r="AD72" s="444"/>
    </row>
    <row r="73" spans="1:30" x14ac:dyDescent="0.2">
      <c r="A73" s="866">
        <v>14</v>
      </c>
      <c r="B73" s="866"/>
      <c r="C73" s="845">
        <f>Personalausgaben!C16</f>
        <v>398</v>
      </c>
      <c r="D73" s="845"/>
      <c r="E73" s="563">
        <f>Personalausgaben!D16</f>
        <v>1</v>
      </c>
      <c r="F73" s="563">
        <f>Personalausgaben!E16</f>
        <v>1</v>
      </c>
      <c r="G73" s="563">
        <f>Personalausgaben!F16</f>
        <v>1</v>
      </c>
      <c r="H73" s="563">
        <f>Personalausgaben!G16</f>
        <v>1</v>
      </c>
      <c r="I73" s="461"/>
      <c r="J73" s="461"/>
      <c r="K73" s="461"/>
      <c r="L73" s="461"/>
      <c r="M73" s="461"/>
      <c r="N73" s="453"/>
      <c r="O73" s="453"/>
      <c r="P73" s="444"/>
      <c r="Q73" s="444"/>
      <c r="R73" s="444"/>
      <c r="S73" s="444"/>
      <c r="T73" s="444"/>
      <c r="U73" s="444"/>
      <c r="V73" s="444"/>
      <c r="W73" s="444"/>
      <c r="X73" s="444"/>
      <c r="Y73" s="444"/>
      <c r="Z73" s="444"/>
      <c r="AA73" s="444"/>
      <c r="AB73" s="444"/>
      <c r="AC73" s="444"/>
      <c r="AD73" s="444"/>
    </row>
    <row r="74" spans="1:30" x14ac:dyDescent="0.2">
      <c r="A74" s="866">
        <v>15</v>
      </c>
      <c r="B74" s="866"/>
      <c r="C74" s="845">
        <f>Personalausgaben!C17</f>
        <v>426</v>
      </c>
      <c r="D74" s="845"/>
      <c r="E74" s="563">
        <f>Personalausgaben!D17</f>
        <v>1</v>
      </c>
      <c r="F74" s="563">
        <f>Personalausgaben!E17</f>
        <v>1</v>
      </c>
      <c r="G74" s="563">
        <f>Personalausgaben!F17</f>
        <v>1</v>
      </c>
      <c r="H74" s="563">
        <f>Personalausgaben!G17</f>
        <v>1</v>
      </c>
      <c r="I74" s="461"/>
      <c r="J74" s="461"/>
      <c r="K74" s="461"/>
      <c r="L74" s="461"/>
      <c r="M74" s="461"/>
      <c r="N74" s="453"/>
      <c r="O74" s="453"/>
      <c r="P74" s="444"/>
      <c r="Q74" s="444"/>
      <c r="R74" s="444"/>
      <c r="S74" s="444"/>
      <c r="T74" s="444"/>
      <c r="U74" s="444"/>
      <c r="V74" s="444"/>
      <c r="W74" s="444"/>
      <c r="X74" s="444"/>
      <c r="Y74" s="444"/>
      <c r="Z74" s="444"/>
      <c r="AA74" s="444"/>
      <c r="AB74" s="444"/>
      <c r="AC74" s="444"/>
      <c r="AD74" s="444"/>
    </row>
    <row r="75" spans="1:30" x14ac:dyDescent="0.2">
      <c r="A75" s="866">
        <v>16</v>
      </c>
      <c r="B75" s="866"/>
      <c r="C75" s="845">
        <f>Personalausgaben!C18</f>
        <v>457</v>
      </c>
      <c r="D75" s="845"/>
      <c r="E75" s="563">
        <f>Personalausgaben!D18</f>
        <v>1</v>
      </c>
      <c r="F75" s="563">
        <f>Personalausgaben!E18</f>
        <v>1</v>
      </c>
      <c r="G75" s="563">
        <f>Personalausgaben!F18</f>
        <v>1</v>
      </c>
      <c r="H75" s="563">
        <f>Personalausgaben!G18</f>
        <v>1</v>
      </c>
      <c r="I75" s="444"/>
      <c r="J75" s="444"/>
      <c r="K75" s="444"/>
      <c r="L75" s="444"/>
      <c r="M75" s="444"/>
      <c r="N75" s="453"/>
      <c r="O75" s="453"/>
      <c r="P75" s="444"/>
      <c r="Q75" s="444"/>
      <c r="R75" s="444"/>
      <c r="S75" s="444"/>
      <c r="T75" s="444"/>
      <c r="U75" s="444"/>
      <c r="V75" s="444"/>
      <c r="W75" s="444"/>
      <c r="X75" s="444"/>
      <c r="Y75" s="444"/>
      <c r="Z75" s="444"/>
      <c r="AA75" s="444"/>
      <c r="AB75" s="444"/>
      <c r="AC75" s="444"/>
      <c r="AD75" s="444"/>
    </row>
    <row r="76" spans="1:30" x14ac:dyDescent="0.2">
      <c r="A76" s="866">
        <v>17</v>
      </c>
      <c r="B76" s="866"/>
      <c r="C76" s="845">
        <f>Personalausgaben!C19</f>
        <v>487</v>
      </c>
      <c r="D76" s="845"/>
      <c r="E76" s="563">
        <f>Personalausgaben!D19</f>
        <v>1</v>
      </c>
      <c r="F76" s="563">
        <f>Personalausgaben!E19</f>
        <v>1</v>
      </c>
      <c r="G76" s="563">
        <f>Personalausgaben!F19</f>
        <v>1</v>
      </c>
      <c r="H76" s="563">
        <f>Personalausgaben!G19</f>
        <v>1</v>
      </c>
      <c r="I76" s="444"/>
      <c r="J76" s="444"/>
      <c r="K76" s="444"/>
      <c r="L76" s="444"/>
      <c r="M76" s="444"/>
      <c r="N76" s="453"/>
      <c r="O76" s="453"/>
      <c r="P76" s="444"/>
      <c r="Q76" s="444"/>
      <c r="R76" s="444"/>
      <c r="S76" s="444"/>
      <c r="T76" s="444"/>
      <c r="U76" s="444"/>
      <c r="V76" s="444"/>
      <c r="W76" s="444"/>
      <c r="X76" s="444"/>
      <c r="Y76" s="444"/>
      <c r="Z76" s="444"/>
      <c r="AA76" s="444"/>
      <c r="AB76" s="444"/>
      <c r="AC76" s="444"/>
      <c r="AD76" s="444"/>
    </row>
    <row r="77" spans="1:30" x14ac:dyDescent="0.2">
      <c r="A77" s="866">
        <v>18</v>
      </c>
      <c r="B77" s="866"/>
      <c r="C77" s="845">
        <f>Personalausgaben!C20</f>
        <v>518</v>
      </c>
      <c r="D77" s="845"/>
      <c r="E77" s="563">
        <f>Personalausgaben!D20</f>
        <v>1</v>
      </c>
      <c r="F77" s="563">
        <f>Personalausgaben!E20</f>
        <v>1</v>
      </c>
      <c r="G77" s="563">
        <f>Personalausgaben!F20</f>
        <v>1</v>
      </c>
      <c r="H77" s="563">
        <f>Personalausgaben!G20</f>
        <v>1</v>
      </c>
      <c r="I77" s="444"/>
      <c r="J77" s="444"/>
      <c r="K77" s="444"/>
      <c r="L77" s="444"/>
      <c r="M77" s="444"/>
      <c r="N77" s="453"/>
      <c r="O77" s="453"/>
      <c r="P77" s="444"/>
      <c r="Q77" s="444"/>
      <c r="R77" s="444"/>
      <c r="S77" s="444"/>
      <c r="T77" s="444"/>
      <c r="U77" s="444"/>
      <c r="V77" s="444"/>
      <c r="W77" s="444"/>
      <c r="X77" s="444"/>
      <c r="Y77" s="444"/>
      <c r="Z77" s="444"/>
      <c r="AA77" s="444"/>
      <c r="AB77" s="444"/>
      <c r="AC77" s="444"/>
      <c r="AD77" s="444"/>
    </row>
    <row r="78" spans="1:30" x14ac:dyDescent="0.2">
      <c r="A78" s="866">
        <v>19</v>
      </c>
      <c r="B78" s="866"/>
      <c r="C78" s="845">
        <f>Personalausgaben!C21</f>
        <v>548</v>
      </c>
      <c r="D78" s="845"/>
      <c r="E78" s="563">
        <f>Personalausgaben!D21</f>
        <v>1</v>
      </c>
      <c r="F78" s="563">
        <f>Personalausgaben!E21</f>
        <v>1</v>
      </c>
      <c r="G78" s="563">
        <f>Personalausgaben!F21</f>
        <v>1</v>
      </c>
      <c r="H78" s="563">
        <f>Personalausgaben!G21</f>
        <v>1</v>
      </c>
      <c r="I78" s="444"/>
      <c r="J78" s="444"/>
      <c r="K78" s="444"/>
      <c r="L78" s="444"/>
      <c r="M78" s="444"/>
      <c r="N78" s="453"/>
      <c r="O78" s="453"/>
      <c r="P78" s="444"/>
      <c r="Q78" s="444"/>
      <c r="R78" s="444"/>
      <c r="S78" s="444"/>
      <c r="T78" s="444"/>
      <c r="U78" s="444"/>
      <c r="V78" s="444"/>
      <c r="W78" s="444"/>
      <c r="X78" s="444"/>
      <c r="Y78" s="444"/>
      <c r="Z78" s="444"/>
      <c r="AA78" s="444"/>
      <c r="AB78" s="444"/>
      <c r="AC78" s="444"/>
      <c r="AD78" s="444"/>
    </row>
    <row r="79" spans="1:30" x14ac:dyDescent="0.2">
      <c r="A79" s="866">
        <v>20</v>
      </c>
      <c r="B79" s="866"/>
      <c r="C79" s="845">
        <f>Personalausgaben!C22</f>
        <v>579</v>
      </c>
      <c r="D79" s="845"/>
      <c r="E79" s="563">
        <f>Personalausgaben!D22</f>
        <v>1</v>
      </c>
      <c r="F79" s="563">
        <f>Personalausgaben!E22</f>
        <v>1</v>
      </c>
      <c r="G79" s="563">
        <f>Personalausgaben!F22</f>
        <v>1</v>
      </c>
      <c r="H79" s="563">
        <f>Personalausgaben!G22</f>
        <v>1</v>
      </c>
      <c r="I79" s="444"/>
      <c r="J79" s="444"/>
      <c r="K79" s="444"/>
      <c r="L79" s="444"/>
      <c r="M79" s="444"/>
      <c r="N79" s="453"/>
      <c r="O79" s="453"/>
      <c r="P79" s="444"/>
      <c r="Q79" s="444"/>
      <c r="R79" s="444"/>
      <c r="S79" s="444"/>
      <c r="T79" s="444"/>
      <c r="U79" s="444"/>
      <c r="V79" s="444"/>
      <c r="W79" s="444"/>
      <c r="X79" s="444"/>
      <c r="Y79" s="444"/>
      <c r="Z79" s="444"/>
      <c r="AA79" s="444"/>
      <c r="AB79" s="444"/>
      <c r="AC79" s="444"/>
      <c r="AD79" s="444"/>
    </row>
    <row r="80" spans="1:30" x14ac:dyDescent="0.2">
      <c r="A80" s="866">
        <v>21</v>
      </c>
      <c r="B80" s="866"/>
      <c r="C80" s="845">
        <f>Personalausgaben!C23</f>
        <v>610</v>
      </c>
      <c r="D80" s="845"/>
      <c r="E80" s="563">
        <f>Personalausgaben!D23</f>
        <v>1</v>
      </c>
      <c r="F80" s="563">
        <f>Personalausgaben!E23</f>
        <v>1</v>
      </c>
      <c r="G80" s="563">
        <f>Personalausgaben!F23</f>
        <v>1</v>
      </c>
      <c r="H80" s="563">
        <f>Personalausgaben!G23</f>
        <v>1</v>
      </c>
      <c r="I80" s="444"/>
      <c r="J80" s="444"/>
      <c r="K80" s="444"/>
      <c r="L80" s="444"/>
      <c r="M80" s="444"/>
      <c r="N80" s="453"/>
      <c r="O80" s="453"/>
      <c r="P80" s="444"/>
      <c r="Q80" s="444"/>
      <c r="R80" s="444"/>
      <c r="S80" s="444"/>
      <c r="T80" s="444"/>
      <c r="U80" s="444"/>
      <c r="V80" s="444"/>
      <c r="W80" s="444"/>
      <c r="X80" s="444"/>
      <c r="Y80" s="444"/>
      <c r="Z80" s="444"/>
      <c r="AA80" s="444"/>
      <c r="AB80" s="444"/>
      <c r="AC80" s="444"/>
      <c r="AD80" s="444"/>
    </row>
    <row r="81" spans="1:30" x14ac:dyDescent="0.2">
      <c r="A81" s="866">
        <v>22</v>
      </c>
      <c r="B81" s="866"/>
      <c r="C81" s="845">
        <f>Personalausgaben!C24</f>
        <v>640</v>
      </c>
      <c r="D81" s="845"/>
      <c r="E81" s="563">
        <f>Personalausgaben!D24</f>
        <v>1</v>
      </c>
      <c r="F81" s="563">
        <f>Personalausgaben!E24</f>
        <v>1</v>
      </c>
      <c r="G81" s="563">
        <f>Personalausgaben!F24</f>
        <v>1</v>
      </c>
      <c r="H81" s="563">
        <f>Personalausgaben!G24</f>
        <v>1</v>
      </c>
      <c r="I81" s="444"/>
      <c r="J81" s="444"/>
      <c r="K81" s="444"/>
      <c r="L81" s="444"/>
      <c r="M81" s="444"/>
      <c r="N81" s="453"/>
      <c r="O81" s="453"/>
      <c r="P81" s="444"/>
      <c r="Q81" s="444"/>
      <c r="R81" s="444"/>
      <c r="S81" s="444"/>
      <c r="T81" s="444"/>
      <c r="U81" s="444"/>
      <c r="V81" s="444"/>
      <c r="W81" s="444"/>
      <c r="X81" s="444"/>
      <c r="Y81" s="444"/>
      <c r="Z81" s="444"/>
      <c r="AA81" s="444"/>
      <c r="AB81" s="444"/>
      <c r="AC81" s="444"/>
      <c r="AD81" s="444"/>
    </row>
    <row r="82" spans="1:30" x14ac:dyDescent="0.2">
      <c r="A82" s="866">
        <v>23</v>
      </c>
      <c r="B82" s="866"/>
      <c r="C82" s="845">
        <f>Personalausgaben!C25</f>
        <v>671</v>
      </c>
      <c r="D82" s="845"/>
      <c r="E82" s="563">
        <f>Personalausgaben!D25</f>
        <v>1</v>
      </c>
      <c r="F82" s="563">
        <f>Personalausgaben!E25</f>
        <v>1</v>
      </c>
      <c r="G82" s="563">
        <f>Personalausgaben!F25</f>
        <v>1</v>
      </c>
      <c r="H82" s="563">
        <f>Personalausgaben!G25</f>
        <v>1</v>
      </c>
      <c r="I82" s="444"/>
      <c r="J82" s="444"/>
      <c r="K82" s="444"/>
      <c r="L82" s="444"/>
      <c r="M82" s="444"/>
      <c r="N82" s="453"/>
      <c r="O82" s="453"/>
      <c r="P82" s="444"/>
      <c r="Q82" s="444"/>
      <c r="R82" s="444"/>
      <c r="S82" s="444"/>
      <c r="T82" s="444"/>
      <c r="U82" s="444"/>
      <c r="V82" s="444"/>
      <c r="W82" s="444"/>
      <c r="X82" s="444"/>
      <c r="Y82" s="444"/>
      <c r="Z82" s="444"/>
      <c r="AA82" s="444"/>
      <c r="AB82" s="444"/>
      <c r="AC82" s="444"/>
      <c r="AD82" s="444"/>
    </row>
    <row r="83" spans="1:30" x14ac:dyDescent="0.2">
      <c r="A83" s="866">
        <v>24</v>
      </c>
      <c r="B83" s="866"/>
      <c r="C83" s="845">
        <f>Personalausgaben!C26</f>
        <v>699</v>
      </c>
      <c r="D83" s="845"/>
      <c r="E83" s="563">
        <f>Personalausgaben!D26</f>
        <v>1</v>
      </c>
      <c r="F83" s="563">
        <f>Personalausgaben!E26</f>
        <v>1</v>
      </c>
      <c r="G83" s="563">
        <f>Personalausgaben!F26</f>
        <v>1</v>
      </c>
      <c r="H83" s="563">
        <f>Personalausgaben!G26</f>
        <v>1</v>
      </c>
      <c r="I83" s="444"/>
      <c r="J83" s="444"/>
      <c r="K83" s="444"/>
      <c r="L83" s="444"/>
      <c r="M83" s="444"/>
      <c r="N83" s="453"/>
      <c r="O83" s="453"/>
      <c r="P83" s="444"/>
      <c r="Q83" s="444"/>
      <c r="R83" s="444"/>
      <c r="S83" s="444"/>
      <c r="T83" s="444"/>
      <c r="U83" s="444"/>
      <c r="V83" s="444"/>
      <c r="W83" s="444"/>
      <c r="X83" s="444"/>
      <c r="Y83" s="444"/>
      <c r="Z83" s="444"/>
      <c r="AA83" s="444"/>
      <c r="AB83" s="444"/>
      <c r="AC83" s="444"/>
      <c r="AD83" s="444"/>
    </row>
    <row r="84" spans="1:30" x14ac:dyDescent="0.2">
      <c r="A84" s="866">
        <v>25</v>
      </c>
      <c r="B84" s="866"/>
      <c r="C84" s="845">
        <f>Personalausgaben!C27</f>
        <v>729</v>
      </c>
      <c r="D84" s="845"/>
      <c r="E84" s="563">
        <f>Personalausgaben!D27</f>
        <v>-0.1</v>
      </c>
      <c r="F84" s="563">
        <f>Personalausgaben!E27</f>
        <v>-0.1</v>
      </c>
      <c r="G84" s="563">
        <f>Personalausgaben!F27</f>
        <v>-0.1</v>
      </c>
      <c r="H84" s="563">
        <f>Personalausgaben!G27</f>
        <v>-0.1</v>
      </c>
      <c r="I84" s="444"/>
      <c r="J84" s="444"/>
      <c r="K84" s="444"/>
      <c r="L84" s="444"/>
      <c r="M84" s="444"/>
      <c r="N84" s="453"/>
      <c r="O84" s="453"/>
      <c r="P84" s="444"/>
      <c r="Q84" s="444"/>
      <c r="R84" s="444"/>
      <c r="S84" s="444"/>
      <c r="T84" s="444"/>
      <c r="U84" s="444"/>
      <c r="V84" s="444"/>
      <c r="W84" s="444"/>
      <c r="X84" s="444"/>
      <c r="Y84" s="444"/>
      <c r="Z84" s="444"/>
      <c r="AA84" s="444"/>
      <c r="AB84" s="444"/>
      <c r="AC84" s="444"/>
      <c r="AD84" s="444"/>
    </row>
    <row r="85" spans="1:30" x14ac:dyDescent="0.2">
      <c r="A85" s="866">
        <v>26</v>
      </c>
      <c r="B85" s="866"/>
      <c r="C85" s="845">
        <f>Personalausgaben!C28</f>
        <v>760</v>
      </c>
      <c r="D85" s="845"/>
      <c r="E85" s="563">
        <f>Personalausgaben!D28</f>
        <v>0</v>
      </c>
      <c r="F85" s="563">
        <f>Personalausgaben!E28</f>
        <v>0</v>
      </c>
      <c r="G85" s="563">
        <f>Personalausgaben!F28</f>
        <v>0</v>
      </c>
      <c r="H85" s="563">
        <f>Personalausgaben!G28</f>
        <v>0</v>
      </c>
      <c r="I85" s="444"/>
      <c r="J85" s="444"/>
      <c r="K85" s="444"/>
      <c r="L85" s="444"/>
      <c r="M85" s="444"/>
      <c r="N85" s="453"/>
      <c r="O85" s="453"/>
      <c r="P85" s="444"/>
      <c r="Q85" s="444"/>
      <c r="R85" s="444"/>
      <c r="S85" s="444"/>
      <c r="T85" s="444"/>
      <c r="U85" s="444"/>
      <c r="V85" s="444"/>
      <c r="W85" s="444"/>
      <c r="X85" s="444"/>
      <c r="Y85" s="444"/>
      <c r="Z85" s="444"/>
      <c r="AA85" s="444"/>
      <c r="AB85" s="444"/>
      <c r="AC85" s="444"/>
      <c r="AD85" s="444"/>
    </row>
    <row r="86" spans="1:30" x14ac:dyDescent="0.2">
      <c r="A86" s="866">
        <v>27</v>
      </c>
      <c r="B86" s="866"/>
      <c r="C86" s="845">
        <f>Personalausgaben!C29</f>
        <v>791</v>
      </c>
      <c r="D86" s="845"/>
      <c r="E86" s="563">
        <f>Personalausgaben!D29</f>
        <v>0</v>
      </c>
      <c r="F86" s="563">
        <f>Personalausgaben!E29</f>
        <v>0</v>
      </c>
      <c r="G86" s="563">
        <f>Personalausgaben!F29</f>
        <v>0</v>
      </c>
      <c r="H86" s="563">
        <f>Personalausgaben!G29</f>
        <v>0</v>
      </c>
      <c r="I86" s="444"/>
      <c r="J86" s="444"/>
      <c r="K86" s="444"/>
      <c r="L86" s="444"/>
      <c r="M86" s="444"/>
      <c r="N86" s="453"/>
      <c r="O86" s="453"/>
      <c r="P86" s="444"/>
      <c r="Q86" s="444"/>
      <c r="R86" s="444"/>
      <c r="S86" s="444"/>
      <c r="T86" s="444"/>
      <c r="U86" s="444"/>
      <c r="V86" s="444"/>
      <c r="W86" s="444"/>
      <c r="X86" s="444"/>
      <c r="Y86" s="444"/>
      <c r="Z86" s="444"/>
      <c r="AA86" s="444"/>
      <c r="AB86" s="444"/>
      <c r="AC86" s="444"/>
      <c r="AD86" s="444"/>
    </row>
    <row r="87" spans="1:30" x14ac:dyDescent="0.2">
      <c r="A87" s="866">
        <v>28</v>
      </c>
      <c r="B87" s="866"/>
      <c r="C87" s="845">
        <f>Personalausgaben!C30</f>
        <v>822</v>
      </c>
      <c r="D87" s="845"/>
      <c r="E87" s="563">
        <f>Personalausgaben!D30</f>
        <v>0</v>
      </c>
      <c r="F87" s="563">
        <f>Personalausgaben!E30</f>
        <v>0</v>
      </c>
      <c r="G87" s="563">
        <f>Personalausgaben!F30</f>
        <v>0</v>
      </c>
      <c r="H87" s="563">
        <f>Personalausgaben!G30</f>
        <v>0</v>
      </c>
      <c r="I87" s="444"/>
      <c r="J87" s="444"/>
      <c r="K87" s="444"/>
      <c r="L87" s="444"/>
      <c r="M87" s="444"/>
      <c r="N87" s="453"/>
      <c r="O87" s="453"/>
      <c r="P87" s="444"/>
      <c r="Q87" s="444"/>
      <c r="R87" s="444"/>
      <c r="S87" s="444"/>
      <c r="T87" s="444"/>
      <c r="U87" s="444"/>
      <c r="V87" s="444"/>
      <c r="W87" s="444"/>
      <c r="X87" s="444"/>
      <c r="Y87" s="444"/>
      <c r="Z87" s="444"/>
      <c r="AA87" s="444"/>
      <c r="AB87" s="444"/>
      <c r="AC87" s="444"/>
      <c r="AD87" s="444"/>
    </row>
    <row r="88" spans="1:30" x14ac:dyDescent="0.2">
      <c r="A88" s="866">
        <v>29</v>
      </c>
      <c r="B88" s="866"/>
      <c r="C88" s="845">
        <f>Personalausgaben!C31</f>
        <v>852</v>
      </c>
      <c r="D88" s="845"/>
      <c r="E88" s="563">
        <f>Personalausgaben!D31</f>
        <v>0</v>
      </c>
      <c r="F88" s="563">
        <f>Personalausgaben!E31</f>
        <v>0</v>
      </c>
      <c r="G88" s="563">
        <f>Personalausgaben!F31</f>
        <v>0</v>
      </c>
      <c r="H88" s="563">
        <f>Personalausgaben!G31</f>
        <v>0</v>
      </c>
      <c r="I88" s="444"/>
      <c r="J88" s="444"/>
      <c r="K88" s="444"/>
      <c r="L88" s="444"/>
      <c r="M88" s="444"/>
      <c r="N88" s="453"/>
      <c r="O88" s="453"/>
      <c r="P88" s="444"/>
      <c r="Q88" s="444"/>
      <c r="R88" s="444"/>
      <c r="S88" s="444"/>
      <c r="T88" s="444"/>
      <c r="U88" s="444"/>
      <c r="V88" s="444"/>
      <c r="W88" s="444"/>
      <c r="X88" s="444"/>
      <c r="Y88" s="444"/>
      <c r="Z88" s="444"/>
      <c r="AA88" s="444"/>
      <c r="AB88" s="444"/>
      <c r="AC88" s="444"/>
      <c r="AD88" s="444"/>
    </row>
    <row r="89" spans="1:30" x14ac:dyDescent="0.2">
      <c r="A89" s="866">
        <v>30</v>
      </c>
      <c r="B89" s="866"/>
      <c r="C89" s="845">
        <f>Personalausgaben!C32</f>
        <v>883</v>
      </c>
      <c r="D89" s="845"/>
      <c r="E89" s="563">
        <f>Personalausgaben!D32</f>
        <v>0</v>
      </c>
      <c r="F89" s="563">
        <f>Personalausgaben!E32</f>
        <v>0</v>
      </c>
      <c r="G89" s="563">
        <f>Personalausgaben!F32</f>
        <v>0</v>
      </c>
      <c r="H89" s="563">
        <f>Personalausgaben!G32</f>
        <v>0</v>
      </c>
      <c r="I89" s="444"/>
      <c r="J89" s="444"/>
      <c r="K89" s="444"/>
      <c r="L89" s="444"/>
      <c r="M89" s="444"/>
      <c r="N89" s="453"/>
      <c r="O89" s="453"/>
      <c r="P89" s="444"/>
      <c r="Q89" s="444"/>
      <c r="R89" s="444"/>
      <c r="S89" s="444"/>
      <c r="T89" s="444"/>
      <c r="U89" s="444"/>
      <c r="V89" s="444"/>
      <c r="W89" s="444"/>
      <c r="X89" s="444"/>
      <c r="Y89" s="444"/>
      <c r="Z89" s="444"/>
      <c r="AA89" s="444"/>
      <c r="AB89" s="444"/>
      <c r="AC89" s="444"/>
      <c r="AD89" s="444"/>
    </row>
    <row r="90" spans="1:30" x14ac:dyDescent="0.2">
      <c r="A90" s="866">
        <v>31</v>
      </c>
      <c r="B90" s="866"/>
      <c r="C90" s="845">
        <f>Personalausgaben!C33</f>
        <v>913</v>
      </c>
      <c r="D90" s="845"/>
      <c r="E90" s="563">
        <f>Personalausgaben!D33</f>
        <v>0</v>
      </c>
      <c r="F90" s="563">
        <f>Personalausgaben!E33</f>
        <v>0</v>
      </c>
      <c r="G90" s="563">
        <f>Personalausgaben!F33</f>
        <v>0</v>
      </c>
      <c r="H90" s="563">
        <f>Personalausgaben!G33</f>
        <v>0</v>
      </c>
      <c r="I90" s="444"/>
      <c r="J90" s="444"/>
      <c r="K90" s="444"/>
      <c r="L90" s="444"/>
      <c r="M90" s="444"/>
      <c r="N90" s="453"/>
      <c r="O90" s="453"/>
      <c r="P90" s="444"/>
      <c r="Q90" s="444"/>
      <c r="R90" s="444"/>
      <c r="S90" s="444"/>
      <c r="T90" s="444"/>
      <c r="U90" s="444"/>
      <c r="V90" s="444"/>
      <c r="W90" s="444"/>
      <c r="X90" s="444"/>
      <c r="Y90" s="444"/>
      <c r="Z90" s="444"/>
      <c r="AA90" s="444"/>
      <c r="AB90" s="444"/>
      <c r="AC90" s="444"/>
      <c r="AD90" s="444"/>
    </row>
    <row r="91" spans="1:30" x14ac:dyDescent="0.2">
      <c r="A91" s="866">
        <v>32</v>
      </c>
      <c r="B91" s="866"/>
      <c r="C91" s="845">
        <f>Personalausgaben!C34</f>
        <v>944</v>
      </c>
      <c r="D91" s="845"/>
      <c r="E91" s="563">
        <f>Personalausgaben!D34</f>
        <v>0</v>
      </c>
      <c r="F91" s="563">
        <f>Personalausgaben!E34</f>
        <v>0</v>
      </c>
      <c r="G91" s="563">
        <f>Personalausgaben!F34</f>
        <v>0</v>
      </c>
      <c r="H91" s="563">
        <f>Personalausgaben!G34</f>
        <v>0</v>
      </c>
      <c r="I91" s="444"/>
      <c r="J91" s="444"/>
      <c r="K91" s="444"/>
      <c r="L91" s="444"/>
      <c r="M91" s="444"/>
      <c r="N91" s="453"/>
      <c r="O91" s="453"/>
      <c r="P91" s="444"/>
      <c r="Q91" s="444"/>
      <c r="R91" s="444"/>
      <c r="S91" s="444"/>
      <c r="T91" s="444"/>
      <c r="U91" s="444"/>
      <c r="V91" s="444"/>
      <c r="W91" s="444"/>
      <c r="X91" s="444"/>
      <c r="Y91" s="444"/>
      <c r="Z91" s="444"/>
      <c r="AA91" s="444"/>
      <c r="AB91" s="444"/>
      <c r="AC91" s="444"/>
      <c r="AD91" s="444"/>
    </row>
    <row r="92" spans="1:30" x14ac:dyDescent="0.2">
      <c r="A92" s="866">
        <v>33</v>
      </c>
      <c r="B92" s="866"/>
      <c r="C92" s="845">
        <f>Personalausgaben!C35</f>
        <v>975</v>
      </c>
      <c r="D92" s="845"/>
      <c r="E92" s="563">
        <f>Personalausgaben!D35</f>
        <v>0</v>
      </c>
      <c r="F92" s="563">
        <f>Personalausgaben!E35</f>
        <v>0</v>
      </c>
      <c r="G92" s="563">
        <f>Personalausgaben!F35</f>
        <v>0</v>
      </c>
      <c r="H92" s="563">
        <f>Personalausgaben!G35</f>
        <v>0</v>
      </c>
      <c r="I92" s="444"/>
      <c r="J92" s="444"/>
      <c r="K92" s="444"/>
      <c r="L92" s="444"/>
      <c r="M92" s="444"/>
      <c r="N92" s="453"/>
      <c r="O92" s="453"/>
      <c r="P92" s="444"/>
      <c r="Q92" s="444"/>
      <c r="R92" s="444"/>
      <c r="S92" s="444"/>
      <c r="T92" s="444"/>
      <c r="U92" s="444"/>
      <c r="V92" s="444"/>
      <c r="W92" s="444"/>
      <c r="X92" s="444"/>
      <c r="Y92" s="444"/>
      <c r="Z92" s="444"/>
      <c r="AA92" s="444"/>
      <c r="AB92" s="444"/>
      <c r="AC92" s="444"/>
      <c r="AD92" s="444"/>
    </row>
    <row r="93" spans="1:30" x14ac:dyDescent="0.2">
      <c r="A93" s="866">
        <v>34</v>
      </c>
      <c r="B93" s="866"/>
      <c r="C93" s="845">
        <f>Personalausgaben!C36</f>
        <v>1005</v>
      </c>
      <c r="D93" s="845"/>
      <c r="E93" s="563">
        <f>Personalausgaben!D36</f>
        <v>0</v>
      </c>
      <c r="F93" s="563">
        <f>Personalausgaben!E36</f>
        <v>0</v>
      </c>
      <c r="G93" s="563">
        <f>Personalausgaben!F36</f>
        <v>0</v>
      </c>
      <c r="H93" s="563">
        <f>Personalausgaben!G36</f>
        <v>0</v>
      </c>
      <c r="I93" s="444"/>
      <c r="J93" s="444"/>
      <c r="K93" s="444"/>
      <c r="L93" s="444"/>
      <c r="M93" s="444"/>
      <c r="N93" s="453"/>
      <c r="O93" s="453"/>
      <c r="P93" s="444"/>
      <c r="Q93" s="444"/>
      <c r="R93" s="444"/>
      <c r="S93" s="444"/>
      <c r="T93" s="444"/>
      <c r="U93" s="444"/>
      <c r="V93" s="444"/>
      <c r="W93" s="444"/>
      <c r="X93" s="444"/>
      <c r="Y93" s="444"/>
      <c r="Z93" s="444"/>
      <c r="AA93" s="444"/>
      <c r="AB93" s="444"/>
      <c r="AC93" s="444"/>
      <c r="AD93" s="444"/>
    </row>
    <row r="94" spans="1:30" x14ac:dyDescent="0.2">
      <c r="A94" s="866">
        <v>35</v>
      </c>
      <c r="B94" s="866"/>
      <c r="C94" s="845">
        <f>Personalausgaben!C37</f>
        <v>1036</v>
      </c>
      <c r="D94" s="845"/>
      <c r="E94" s="563">
        <f>Personalausgaben!D37</f>
        <v>0</v>
      </c>
      <c r="F94" s="563">
        <f>Personalausgaben!E37</f>
        <v>0</v>
      </c>
      <c r="G94" s="563">
        <f>Personalausgaben!F37</f>
        <v>0</v>
      </c>
      <c r="H94" s="563">
        <f>Personalausgaben!G37</f>
        <v>0</v>
      </c>
      <c r="I94" s="444"/>
      <c r="J94" s="444"/>
      <c r="K94" s="444"/>
      <c r="L94" s="444"/>
      <c r="M94" s="444"/>
      <c r="N94" s="453"/>
      <c r="O94" s="453"/>
      <c r="P94" s="444"/>
      <c r="Q94" s="444"/>
      <c r="R94" s="444"/>
      <c r="S94" s="444"/>
      <c r="T94" s="444"/>
      <c r="U94" s="444"/>
      <c r="V94" s="444"/>
      <c r="W94" s="444"/>
      <c r="X94" s="444"/>
      <c r="Y94" s="444"/>
      <c r="Z94" s="444"/>
      <c r="AA94" s="444"/>
      <c r="AB94" s="444"/>
      <c r="AC94" s="444"/>
      <c r="AD94" s="444"/>
    </row>
    <row r="95" spans="1:30" x14ac:dyDescent="0.2">
      <c r="A95" s="866">
        <v>36</v>
      </c>
      <c r="B95" s="866"/>
      <c r="C95" s="845">
        <f>Personalausgaben!C38</f>
        <v>1066</v>
      </c>
      <c r="D95" s="845"/>
      <c r="E95" s="563">
        <f>Personalausgaben!D38</f>
        <v>0</v>
      </c>
      <c r="F95" s="563">
        <f>Personalausgaben!E38</f>
        <v>0</v>
      </c>
      <c r="G95" s="563">
        <f>Personalausgaben!F38</f>
        <v>0</v>
      </c>
      <c r="H95" s="563">
        <f>Personalausgaben!G38</f>
        <v>0</v>
      </c>
      <c r="I95" s="444"/>
      <c r="J95" s="444"/>
      <c r="K95" s="444"/>
      <c r="L95" s="444"/>
      <c r="M95" s="444"/>
      <c r="N95" s="444"/>
      <c r="O95" s="444"/>
      <c r="P95" s="444"/>
      <c r="Q95" s="444"/>
      <c r="R95" s="444"/>
      <c r="S95" s="444"/>
      <c r="T95" s="444"/>
      <c r="U95" s="444"/>
      <c r="V95" s="444"/>
      <c r="W95" s="444"/>
      <c r="X95" s="444"/>
      <c r="Y95" s="444"/>
      <c r="Z95" s="444" t="s">
        <v>203</v>
      </c>
      <c r="AA95" s="444"/>
      <c r="AB95" s="444"/>
      <c r="AC95" s="444"/>
      <c r="AD95" s="444"/>
    </row>
    <row r="96" spans="1:30" x14ac:dyDescent="0.2">
      <c r="A96" s="866">
        <v>37</v>
      </c>
      <c r="B96" s="866"/>
      <c r="C96" s="845">
        <f>Personalausgaben!C39</f>
        <v>1097</v>
      </c>
      <c r="D96" s="845"/>
      <c r="E96" s="563">
        <f>Personalausgaben!D39</f>
        <v>0</v>
      </c>
      <c r="F96" s="563">
        <f>Personalausgaben!E39</f>
        <v>0</v>
      </c>
      <c r="G96" s="563">
        <f>Personalausgaben!F39</f>
        <v>0</v>
      </c>
      <c r="H96" s="563">
        <f>Personalausgaben!G39</f>
        <v>0</v>
      </c>
      <c r="I96" s="444"/>
      <c r="J96" s="444"/>
      <c r="K96" s="444"/>
      <c r="L96" s="444"/>
      <c r="M96" s="444"/>
      <c r="N96" s="444"/>
      <c r="O96" s="444"/>
      <c r="P96" s="444"/>
      <c r="Q96" s="444"/>
      <c r="R96" s="444"/>
      <c r="S96" s="444"/>
      <c r="T96" s="444"/>
      <c r="U96" s="444"/>
      <c r="V96" s="444"/>
      <c r="W96" s="444"/>
      <c r="X96" s="444"/>
      <c r="Y96" s="444"/>
      <c r="Z96" s="444"/>
      <c r="AA96" s="444"/>
      <c r="AB96" s="444"/>
      <c r="AC96" s="444"/>
      <c r="AD96" s="444"/>
    </row>
    <row r="97" spans="1:30" x14ac:dyDescent="0.2">
      <c r="A97" s="866"/>
      <c r="B97" s="866"/>
      <c r="C97" s="561"/>
      <c r="D97" s="562"/>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row>
    <row r="98" spans="1:30" x14ac:dyDescent="0.2">
      <c r="A98" s="866"/>
      <c r="B98" s="866"/>
      <c r="C98" s="561"/>
      <c r="D98" s="562"/>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row>
    <row r="99" spans="1:30" x14ac:dyDescent="0.2">
      <c r="A99" s="866"/>
      <c r="B99" s="866"/>
      <c r="C99" s="561"/>
      <c r="D99" s="562"/>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row>
    <row r="100" spans="1:30" x14ac:dyDescent="0.2">
      <c r="A100" s="444"/>
      <c r="B100" s="44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row>
  </sheetData>
  <sheetProtection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145">
    <mergeCell ref="K28:M28"/>
    <mergeCell ref="K25:M25"/>
    <mergeCell ref="Q25:V31"/>
    <mergeCell ref="I46:J46"/>
    <mergeCell ref="Q48:S48"/>
    <mergeCell ref="I45:J45"/>
    <mergeCell ref="C40:D40"/>
    <mergeCell ref="C41:D41"/>
    <mergeCell ref="C42:D42"/>
    <mergeCell ref="C43:D43"/>
    <mergeCell ref="I41:J41"/>
    <mergeCell ref="I42:J42"/>
    <mergeCell ref="I43:J43"/>
    <mergeCell ref="C39:D39"/>
    <mergeCell ref="H8:M8"/>
    <mergeCell ref="D14:M14"/>
    <mergeCell ref="D16:M16"/>
    <mergeCell ref="C12:M12"/>
    <mergeCell ref="C3:D4"/>
    <mergeCell ref="E3:G4"/>
    <mergeCell ref="C5:G6"/>
    <mergeCell ref="E18:G18"/>
    <mergeCell ref="C8:D8"/>
    <mergeCell ref="C7:E7"/>
    <mergeCell ref="C18:D18"/>
    <mergeCell ref="C10:D10"/>
    <mergeCell ref="E10:G10"/>
    <mergeCell ref="A60:B60"/>
    <mergeCell ref="A61:B61"/>
    <mergeCell ref="A62:B62"/>
    <mergeCell ref="A63:B63"/>
    <mergeCell ref="A64:B64"/>
    <mergeCell ref="Q38:AA47"/>
    <mergeCell ref="D31:M32"/>
    <mergeCell ref="C26:D26"/>
    <mergeCell ref="K39:M39"/>
    <mergeCell ref="K40:M40"/>
    <mergeCell ref="K41:M41"/>
    <mergeCell ref="K42:M42"/>
    <mergeCell ref="K43:M43"/>
    <mergeCell ref="C56:M56"/>
    <mergeCell ref="I47:J47"/>
    <mergeCell ref="I48:J48"/>
    <mergeCell ref="H51:H52"/>
    <mergeCell ref="C54:M54"/>
    <mergeCell ref="C50:G52"/>
    <mergeCell ref="J51:M52"/>
    <mergeCell ref="J50:M50"/>
    <mergeCell ref="N51:N52"/>
    <mergeCell ref="I39:J39"/>
    <mergeCell ref="I40:J40"/>
    <mergeCell ref="A70:B70"/>
    <mergeCell ref="A71:B71"/>
    <mergeCell ref="A72:B72"/>
    <mergeCell ref="A73:B73"/>
    <mergeCell ref="A74:B74"/>
    <mergeCell ref="A65:B65"/>
    <mergeCell ref="A66:B66"/>
    <mergeCell ref="A67:B67"/>
    <mergeCell ref="A68:B68"/>
    <mergeCell ref="A69:B69"/>
    <mergeCell ref="A84:B84"/>
    <mergeCell ref="A75:B75"/>
    <mergeCell ref="A76:B76"/>
    <mergeCell ref="A77:B77"/>
    <mergeCell ref="A78:B78"/>
    <mergeCell ref="A79:B79"/>
    <mergeCell ref="A98:B98"/>
    <mergeCell ref="A99:B99"/>
    <mergeCell ref="A90:B90"/>
    <mergeCell ref="A91:B91"/>
    <mergeCell ref="A92:B92"/>
    <mergeCell ref="A93:B93"/>
    <mergeCell ref="A94:B94"/>
    <mergeCell ref="A85:B85"/>
    <mergeCell ref="A86:B86"/>
    <mergeCell ref="A87:B87"/>
    <mergeCell ref="A88:B88"/>
    <mergeCell ref="A89:B89"/>
    <mergeCell ref="A97:B97"/>
    <mergeCell ref="C95:D95"/>
    <mergeCell ref="C75:D75"/>
    <mergeCell ref="C76:D76"/>
    <mergeCell ref="C77:D77"/>
    <mergeCell ref="C78:D78"/>
    <mergeCell ref="C79:D79"/>
    <mergeCell ref="C96:D96"/>
    <mergeCell ref="C74:D74"/>
    <mergeCell ref="A95:B95"/>
    <mergeCell ref="A96:B96"/>
    <mergeCell ref="C92:D92"/>
    <mergeCell ref="C93:D93"/>
    <mergeCell ref="C94:D94"/>
    <mergeCell ref="C85:D85"/>
    <mergeCell ref="C86:D86"/>
    <mergeCell ref="C88:D88"/>
    <mergeCell ref="C89:D89"/>
    <mergeCell ref="C80:D80"/>
    <mergeCell ref="C81:D81"/>
    <mergeCell ref="C82:D82"/>
    <mergeCell ref="A80:B80"/>
    <mergeCell ref="A81:B81"/>
    <mergeCell ref="A82:B82"/>
    <mergeCell ref="A83:B83"/>
    <mergeCell ref="C71:D71"/>
    <mergeCell ref="C72:D72"/>
    <mergeCell ref="C73:D73"/>
    <mergeCell ref="C90:D90"/>
    <mergeCell ref="C91:D91"/>
    <mergeCell ref="C87:D87"/>
    <mergeCell ref="C60:D60"/>
    <mergeCell ref="C61:D61"/>
    <mergeCell ref="C62:D62"/>
    <mergeCell ref="C63:D63"/>
    <mergeCell ref="C64:D64"/>
    <mergeCell ref="C65:D65"/>
    <mergeCell ref="C66:D66"/>
    <mergeCell ref="C67:D67"/>
    <mergeCell ref="C68:D68"/>
    <mergeCell ref="C83:D83"/>
    <mergeCell ref="C84:D84"/>
    <mergeCell ref="K21:M21"/>
    <mergeCell ref="F21:J21"/>
    <mergeCell ref="C21:D21"/>
    <mergeCell ref="I20:J20"/>
    <mergeCell ref="C22:D22"/>
    <mergeCell ref="F22:J22"/>
    <mergeCell ref="K22:M22"/>
    <mergeCell ref="C69:D69"/>
    <mergeCell ref="C70:D70"/>
    <mergeCell ref="C24:E24"/>
    <mergeCell ref="C29:D29"/>
    <mergeCell ref="K29:M29"/>
    <mergeCell ref="I29:J29"/>
    <mergeCell ref="C27:D27"/>
    <mergeCell ref="C28:D28"/>
    <mergeCell ref="C25:D25"/>
    <mergeCell ref="C36:M36"/>
    <mergeCell ref="C34:M34"/>
    <mergeCell ref="I25:J25"/>
    <mergeCell ref="I26:J26"/>
    <mergeCell ref="I27:J27"/>
    <mergeCell ref="I28:J28"/>
    <mergeCell ref="K26:M26"/>
    <mergeCell ref="K27:M27"/>
  </mergeCells>
  <conditionalFormatting sqref="E18">
    <cfRule type="expression" dxfId="1938" priority="473" stopIfTrue="1">
      <formula>AND($E$8&gt;TODAY(),DAY(E18)=1)</formula>
    </cfRule>
  </conditionalFormatting>
  <conditionalFormatting sqref="G26">
    <cfRule type="expression" dxfId="1937" priority="410">
      <formula>AND($G$26&lt;=40, $G$26&gt;0)</formula>
    </cfRule>
  </conditionalFormatting>
  <conditionalFormatting sqref="H51:H52">
    <cfRule type="expression" dxfId="1936" priority="438">
      <formula>$H$51&lt;&gt;"bitte auswählen"</formula>
    </cfRule>
  </conditionalFormatting>
  <conditionalFormatting sqref="J51:M52">
    <cfRule type="expression" dxfId="1935" priority="441">
      <formula>$J$51&lt;&gt;""</formula>
    </cfRule>
  </conditionalFormatting>
  <conditionalFormatting sqref="E18:G18">
    <cfRule type="expression" dxfId="1934" priority="408">
      <formula>$E$18&lt;&gt;"bitte auswählen"</formula>
    </cfRule>
  </conditionalFormatting>
  <conditionalFormatting sqref="E27:E29">
    <cfRule type="expression" dxfId="1933" priority="83">
      <formula>AND(K27&gt;0,E27="bitte auswählen")</formula>
    </cfRule>
    <cfRule type="expression" dxfId="1932" priority="84">
      <formula>E27&lt;&gt;"bitte auswählen"</formula>
    </cfRule>
  </conditionalFormatting>
  <conditionalFormatting sqref="F27:F29">
    <cfRule type="expression" dxfId="1931" priority="79">
      <formula>F27&lt;&gt;"bitte auswählen"</formula>
    </cfRule>
    <cfRule type="expression" dxfId="1930" priority="82">
      <formula>E27&lt;&gt;"bitte auswählen"</formula>
    </cfRule>
  </conditionalFormatting>
  <conditionalFormatting sqref="G27:G29">
    <cfRule type="expression" dxfId="1929" priority="80">
      <formula>G27&lt;&gt;""</formula>
    </cfRule>
    <cfRule type="expression" dxfId="1928" priority="81">
      <formula>E27&lt;&gt;"bitte auswählen"</formula>
    </cfRule>
  </conditionalFormatting>
  <conditionalFormatting sqref="H27:J29">
    <cfRule type="expression" dxfId="1927" priority="76">
      <formula>H27&lt;&gt;""</formula>
    </cfRule>
    <cfRule type="expression" dxfId="1926" priority="77">
      <formula>G27&lt;&gt;""</formula>
    </cfRule>
  </conditionalFormatting>
  <conditionalFormatting sqref="E26:J26">
    <cfRule type="expression" dxfId="1925" priority="2791">
      <formula>$K$26&gt;0</formula>
    </cfRule>
  </conditionalFormatting>
  <conditionalFormatting sqref="E26">
    <cfRule type="expression" dxfId="1924" priority="2679">
      <formula>$E$26&lt;&gt;"bitte auswählen"</formula>
    </cfRule>
    <cfRule type="expression" dxfId="1923" priority="2792">
      <formula>$K$26&gt;0</formula>
    </cfRule>
  </conditionalFormatting>
  <conditionalFormatting sqref="C41:M41">
    <cfRule type="expression" dxfId="1922" priority="5">
      <formula>$E$27="bitte auswählen"</formula>
    </cfRule>
  </conditionalFormatting>
  <conditionalFormatting sqref="C42:D42 F42:M42">
    <cfRule type="expression" dxfId="1921" priority="4">
      <formula>$E$28="bitte auswählen"</formula>
    </cfRule>
  </conditionalFormatting>
  <conditionalFormatting sqref="C43:M43">
    <cfRule type="expression" dxfId="1920" priority="3">
      <formula>$E$29="bitte auswählen"</formula>
    </cfRule>
  </conditionalFormatting>
  <conditionalFormatting sqref="E42">
    <cfRule type="expression" dxfId="1919" priority="2">
      <formula>$E$27="bitte auswählen"</formula>
    </cfRule>
  </conditionalFormatting>
  <dataValidations xWindow="814" yWindow="421" count="11">
    <dataValidation type="whole" allowBlank="1" showInputMessage="1" showErrorMessage="1" errorTitle="Fehler" error="Ungültige Eingabe. Maximal 40 Wochenstunden." sqref="G30 G33">
      <formula1>0</formula1>
      <formula2>40</formula2>
    </dataValidation>
    <dataValidation type="decimal" operator="greaterThan" allowBlank="1" showInputMessage="1" showErrorMessage="1" promptTitle="Hinweis" prompt="Sonstige tarifliche Ansprüche wie Leistungsentgelt, Jahressonder-zahlungen gem. § 20 TVöD, sonstige Zulagen, eventuelle tarifliche Einmalzahlungen etc. " sqref="I30:J30">
      <formula1>0</formula1>
    </dataValidation>
    <dataValidation type="decimal" operator="greaterThan" allowBlank="1" showInputMessage="1" showErrorMessage="1" prompt="Brutto Monatsgehalt" sqref="H30">
      <formula1>0</formula1>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dataValidation operator="equal" allowBlank="1" showInputMessage="1" showErrorMessage="1" errorTitle="Achtung:" error="Der Dienstantritt muss nach dem heutigen Datum und spätestens 12 Monate nach Antragstellung liegen. Der Dienstantritt ist immer der Monatserste." sqref="E11 E9 E13"/>
    <dataValidation type="textLength" operator="lessThan" allowBlank="1" showInputMessage="1" showErrorMessage="1" errorTitle="Achtung:" error="Bitte maximal 20 Zeichen eingeben" sqref="J51:M52">
      <formula1>20</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I26:J29">
      <formula1>0</formula1>
    </dataValidation>
    <dataValidation type="decimal" allowBlank="1" showInputMessage="1" showErrorMessage="1" errorTitle="Fehler" error="Ungültige Eingabe. Maximal 40 Wochenstunden." sqref="G26:G29">
      <formula1>0</formula1>
      <formula2>40</formula2>
    </dataValidation>
    <dataValidation type="decimal" operator="greaterThan" allowBlank="1" showInputMessage="1" showErrorMessage="1" prompt="Arbeitgeber- brutto Monatsgehalt" sqref="H26:H29">
      <formula1>0</formula1>
    </dataValidation>
    <dataValidation allowBlank="1" errorTitle="Achtung" error="Ein Jahr hat 12 Monate!" sqref="E46:G46"/>
    <dataValidation operator="equal" allowBlank="1" showInputMessage="1" showErrorMessage="1" sqref="E40"/>
  </dataValidations>
  <printOptions horizontalCentered="1"/>
  <pageMargins left="0" right="0" top="0" bottom="0" header="0" footer="0"/>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30</xdr:row>
                    <xdr:rowOff>114300</xdr:rowOff>
                  </from>
                  <to>
                    <xdr:col>2</xdr:col>
                    <xdr:colOff>352425</xdr:colOff>
                    <xdr:row>31</xdr:row>
                    <xdr:rowOff>66675</xdr:rowOff>
                  </to>
                </anchor>
              </controlPr>
            </control>
          </mc:Choice>
        </mc:AlternateContent>
        <mc:AlternateContent xmlns:mc="http://schemas.openxmlformats.org/markup-compatibility/2006">
          <mc:Choice Requires="x14">
            <control shapeId="6204" r:id="rId6" name="Check Box 60">
              <controlPr defaultSize="0" autoFill="0" autoLine="0" autoPict="0">
                <anchor moveWithCells="1">
                  <from>
                    <xdr:col>2</xdr:col>
                    <xdr:colOff>180975</xdr:colOff>
                    <xdr:row>13</xdr:row>
                    <xdr:rowOff>161925</xdr:rowOff>
                  </from>
                  <to>
                    <xdr:col>2</xdr:col>
                    <xdr:colOff>361950</xdr:colOff>
                    <xdr:row>13</xdr:row>
                    <xdr:rowOff>323850</xdr:rowOff>
                  </to>
                </anchor>
              </controlPr>
            </control>
          </mc:Choice>
        </mc:AlternateContent>
        <mc:AlternateContent xmlns:mc="http://schemas.openxmlformats.org/markup-compatibility/2006">
          <mc:Choice Requires="x14">
            <control shapeId="6205" r:id="rId7" name="Check Box 61">
              <controlPr defaultSize="0" autoFill="0" autoLine="0" autoPict="0">
                <anchor moveWithCells="1">
                  <from>
                    <xdr:col>2</xdr:col>
                    <xdr:colOff>180975</xdr:colOff>
                    <xdr:row>15</xdr:row>
                    <xdr:rowOff>152400</xdr:rowOff>
                  </from>
                  <to>
                    <xdr:col>2</xdr:col>
                    <xdr:colOff>361950</xdr:colOff>
                    <xdr:row>15</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42" id="{3171535F-9B43-44B5-8E63-0943365039AF}">
            <xm:f>AND(menu!$C$20=0, $H$26&gt;0)</xm:f>
            <x14:dxf>
              <fill>
                <patternFill>
                  <bgColor rgb="FFEBF1DE"/>
                </patternFill>
              </fill>
            </x14:dxf>
          </x14:cfRule>
          <xm:sqref>H26</xm:sqref>
        </x14:conditionalFormatting>
        <x14:conditionalFormatting xmlns:xm="http://schemas.microsoft.com/office/excel/2006/main">
          <x14:cfRule type="expression" priority="466" id="{9EE531CF-4357-4A30-BA0F-4979870E3FDA}">
            <xm:f>AND($I$26&gt;0,menu!$C$21=0)</xm:f>
            <x14:dxf>
              <fill>
                <patternFill>
                  <bgColor rgb="FFEBF1DE"/>
                </patternFill>
              </fill>
            </x14:dxf>
          </x14:cfRule>
          <xm:sqref>I26:J26</xm:sqref>
        </x14:conditionalFormatting>
        <x14:conditionalFormatting xmlns:xm="http://schemas.microsoft.com/office/excel/2006/main">
          <x14:cfRule type="expression" priority="117" id="{922D8CBA-4525-49A6-8192-2BA8058FA785}">
            <xm:f>menu!$C$21=1</xm:f>
            <x14:dxf>
              <fill>
                <patternFill>
                  <bgColor rgb="FFE3B5A2"/>
                </patternFill>
              </fill>
            </x14:dxf>
          </x14:cfRule>
          <xm:sqref>I26</xm:sqref>
        </x14:conditionalFormatting>
        <x14:conditionalFormatting xmlns:xm="http://schemas.microsoft.com/office/excel/2006/main">
          <x14:cfRule type="iconSet" priority="407"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N10</xm:sqref>
        </x14:conditionalFormatting>
        <x14:conditionalFormatting xmlns:xm="http://schemas.microsoft.com/office/excel/2006/main">
          <x14:cfRule type="iconSet" priority="406"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N18</xm:sqref>
        </x14:conditionalFormatting>
        <x14:conditionalFormatting xmlns:xm="http://schemas.microsoft.com/office/excel/2006/main">
          <x14:cfRule type="iconSet" priority="405"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N10</xm:sqref>
        </x14:conditionalFormatting>
        <x14:conditionalFormatting xmlns:xm="http://schemas.microsoft.com/office/excel/2006/main">
          <x14:cfRule type="iconSet" priority="404"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N26</xm:sqref>
        </x14:conditionalFormatting>
        <x14:conditionalFormatting xmlns:xm="http://schemas.microsoft.com/office/excel/2006/main">
          <x14:cfRule type="expression" priority="401" id="{D0E5AC34-E2D0-4A75-8DAA-9260C57C05C7}">
            <xm:f>menu!$U$4=FALSE</xm:f>
            <x14:dxf>
              <font>
                <color theme="0"/>
              </font>
              <fill>
                <patternFill>
                  <fgColor theme="0"/>
                  <bgColor theme="0"/>
                </patternFill>
              </fill>
              <border>
                <left/>
                <right/>
                <top/>
                <bottom/>
                <vertical/>
                <horizontal/>
              </border>
            </x14:dxf>
          </x14:cfRule>
          <xm:sqref>N51</xm:sqref>
        </x14:conditionalFormatting>
        <x14:conditionalFormatting xmlns:xm="http://schemas.microsoft.com/office/excel/2006/main">
          <x14:cfRule type="iconSet" priority="400"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N51</xm:sqref>
        </x14:conditionalFormatting>
        <x14:conditionalFormatting xmlns:xm="http://schemas.microsoft.com/office/excel/2006/main">
          <x14:cfRule type="expression" priority="469" id="{8D7E839C-99ED-43F7-9ABD-6C3E7D4D03DF}">
            <xm:f>AND(menu!$I$21&gt;0,$F$26&lt;&gt;"bitte auswählen")</xm:f>
            <x14:dxf>
              <font>
                <color theme="1"/>
              </font>
              <fill>
                <patternFill>
                  <bgColor rgb="FFEBF1DE"/>
                </patternFill>
              </fill>
            </x14:dxf>
          </x14:cfRule>
          <x14:cfRule type="expression" priority="1616" id="{92153068-7055-47C5-A438-6892350F9711}">
            <xm:f>(AND(menu!$I$21=2,$F$26&lt;&gt;"bitte auswählen"))</xm:f>
            <x14:dxf>
              <font>
                <color theme="1"/>
              </font>
              <fill>
                <patternFill>
                  <bgColor rgb="FFEBF1DE"/>
                </patternFill>
              </fill>
            </x14:dxf>
          </x14:cfRule>
          <xm:sqref>F26</xm:sqref>
        </x14:conditionalFormatting>
        <x14:conditionalFormatting xmlns:xm="http://schemas.microsoft.com/office/excel/2006/main">
          <x14:cfRule type="expression" priority="1656" id="{DA6CA15B-CD21-4A8B-8144-B9932D8EDA50}">
            <xm:f>OR($H$51="TVöD",$H$51=menu!$Q$18,$H$51=menu!$Q$19,$H$51=menu!$Q$21)</xm:f>
            <x14:dxf>
              <font>
                <color theme="0"/>
              </font>
              <fill>
                <patternFill>
                  <bgColor theme="0"/>
                </patternFill>
              </fill>
              <border>
                <left style="thin">
                  <color theme="0"/>
                </left>
                <right style="thin">
                  <color theme="0"/>
                </right>
                <top style="thin">
                  <color theme="0"/>
                </top>
                <bottom style="thin">
                  <color theme="0"/>
                </bottom>
                <vertical/>
                <horizontal/>
              </border>
            </x14:dxf>
          </x14:cfRule>
          <xm:sqref>J50:M52</xm:sqref>
        </x14:conditionalFormatting>
        <x14:conditionalFormatting xmlns:xm="http://schemas.microsoft.com/office/excel/2006/main">
          <x14:cfRule type="expression" priority="120" id="{C76E1DFF-F062-42EB-A256-D2EB1F8878FB}">
            <xm:f>menu!$B$44=TRUE</xm:f>
            <x14:dxf>
              <fill>
                <patternFill patternType="solid">
                  <fgColor rgb="FFEBF1DE"/>
                  <bgColor theme="6" tint="0.79998168889431442"/>
                </patternFill>
              </fill>
            </x14:dxf>
          </x14:cfRule>
          <xm:sqref>C31:M32</xm:sqref>
        </x14:conditionalFormatting>
        <x14:conditionalFormatting xmlns:xm="http://schemas.microsoft.com/office/excel/2006/main">
          <x14:cfRule type="expression" priority="115" id="{4538B4B1-5724-41AC-A4D0-F8C043A2E85C}">
            <xm:f>AND(I26&lt;&gt;"",menu!$C$21=0, $H$26&gt;0)</xm:f>
            <x14:dxf>
              <fill>
                <patternFill>
                  <bgColor rgb="FFEBF1DE"/>
                </patternFill>
              </fill>
            </x14:dxf>
          </x14:cfRule>
          <xm:sqref>I26:J26</xm:sqref>
        </x14:conditionalFormatting>
        <x14:conditionalFormatting xmlns:xm="http://schemas.microsoft.com/office/excel/2006/main">
          <x14:cfRule type="expression" priority="116" id="{306B51EE-AA43-490E-94DE-BA05849010F7}">
            <xm:f>AND(menu!$I$21&gt;0,$G$46&gt;0)</xm:f>
            <x14:dxf>
              <fill>
                <patternFill>
                  <bgColor rgb="FFE3B5A2"/>
                </patternFill>
              </fill>
            </x14:dxf>
          </x14:cfRule>
          <xm:sqref>I26:J26</xm:sqref>
        </x14:conditionalFormatting>
        <x14:conditionalFormatting xmlns:xm="http://schemas.microsoft.com/office/excel/2006/main">
          <x14:cfRule type="expression" priority="98" id="{7ED4FEBC-FEA8-4511-8E23-D76C7A49DB6C}">
            <xm:f>menu!$B$45=TRUE</xm:f>
            <x14:dxf>
              <fill>
                <patternFill patternType="solid">
                  <fgColor rgb="FFEBF1DE"/>
                  <bgColor theme="6" tint="0.79998168889431442"/>
                </patternFill>
              </fill>
            </x14:dxf>
          </x14:cfRule>
          <xm:sqref>C14:M14</xm:sqref>
        </x14:conditionalFormatting>
        <x14:conditionalFormatting xmlns:xm="http://schemas.microsoft.com/office/excel/2006/main">
          <x14:cfRule type="expression" priority="96" id="{BA93BE3F-21F8-491F-999F-2C01E1243C74}">
            <xm:f>menu!$B$46=TRUE</xm:f>
            <x14:dxf>
              <fill>
                <patternFill patternType="solid">
                  <fgColor rgb="FFEBF1DE"/>
                  <bgColor theme="6" tint="0.79998168889431442"/>
                </patternFill>
              </fill>
            </x14:dxf>
          </x14:cfRule>
          <xm:sqref>C16:M16</xm:sqref>
        </x14:conditionalFormatting>
        <x14:conditionalFormatting xmlns:xm="http://schemas.microsoft.com/office/excel/2006/main">
          <x14:cfRule type="expression" priority="86"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75" id="{04B66D28-98C9-4DC5-BF4F-E6F6B5DF5A1F}">
            <xm:f>menu!B237=1</xm:f>
            <x14:dxf>
              <fill>
                <patternFill>
                  <bgColor rgb="FFE3B5A2"/>
                </patternFill>
              </fill>
            </x14:dxf>
          </x14:cfRule>
          <xm:sqref>H27:H29</xm:sqref>
        </x14:conditionalFormatting>
        <x14:conditionalFormatting xmlns:xm="http://schemas.microsoft.com/office/excel/2006/main">
          <x14:cfRule type="expression" priority="72" id="{7DABBFB5-3F07-498F-84F7-18C2C7810B7F}">
            <xm:f>menu!C237&gt;0</xm:f>
            <x14:dxf>
              <fill>
                <patternFill>
                  <bgColor rgb="FFE3B5A2"/>
                </patternFill>
              </fill>
            </x14:dxf>
          </x14:cfRule>
          <xm:sqref>I27:J29</xm:sqref>
        </x14:conditionalFormatting>
        <x14:conditionalFormatting xmlns:xm="http://schemas.microsoft.com/office/excel/2006/main">
          <x14:cfRule type="iconSet" priority="45" id="{E590B780-C61B-4875-AC8F-9B76BBC4D7C3}">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N14</xm:sqref>
        </x14:conditionalFormatting>
        <x14:conditionalFormatting xmlns:xm="http://schemas.microsoft.com/office/excel/2006/main">
          <x14:cfRule type="iconSet" priority="43"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N16</xm:sqref>
        </x14:conditionalFormatting>
        <x14:conditionalFormatting xmlns:xm="http://schemas.microsoft.com/office/excel/2006/main">
          <x14:cfRule type="expression" priority="42" id="{79EEF3AF-0621-45E9-A586-8E507DD82E4C}">
            <xm:f>menu!$U$4=FALSE</xm:f>
            <x14:dxf>
              <font>
                <color theme="0"/>
              </font>
              <fill>
                <patternFill>
                  <fgColor theme="0"/>
                  <bgColor theme="0"/>
                </patternFill>
              </fill>
              <border>
                <left/>
                <right/>
                <top/>
                <bottom/>
                <vertical/>
                <horizontal/>
              </border>
            </x14:dxf>
          </x14:cfRule>
          <xm:sqref>N31:N32</xm:sqref>
        </x14:conditionalFormatting>
        <x14:conditionalFormatting xmlns:xm="http://schemas.microsoft.com/office/excel/2006/main">
          <x14:cfRule type="iconSet" priority="41"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N31:N32</xm:sqref>
        </x14:conditionalFormatting>
        <x14:conditionalFormatting xmlns:xm="http://schemas.microsoft.com/office/excel/2006/main">
          <x14:cfRule type="expression" priority="40" id="{1DA83336-B40E-4C35-90BB-87057E4251EC}">
            <xm:f>'\Users\nils.radeisen\Desktop\221101_Formulare Neu\KSM\[4.1.8a_VHB_Ausgaben_Erstellung_V2.xlsx]menu'!#REF!=FALSE</xm:f>
            <x14:dxf>
              <font>
                <color theme="0"/>
              </font>
              <fill>
                <patternFill>
                  <fgColor theme="0"/>
                  <bgColor theme="0"/>
                </patternFill>
              </fill>
              <border>
                <left/>
                <right/>
                <top/>
                <bottom/>
                <vertical/>
                <horizontal/>
              </border>
            </x14:dxf>
          </x14:cfRule>
          <xm:sqref>C12:M12</xm:sqref>
        </x14:conditionalFormatting>
        <x14:conditionalFormatting xmlns:xm="http://schemas.microsoft.com/office/excel/2006/main">
          <x14:cfRule type="iconSet" priority="2396"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N27:N29</xm:sqref>
        </x14:conditionalFormatting>
        <x14:conditionalFormatting xmlns:xm="http://schemas.microsoft.com/office/excel/2006/main">
          <x14:cfRule type="iconSet" priority="2401"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N26:N29</xm:sqref>
        </x14:conditionalFormatting>
        <x14:conditionalFormatting xmlns:xm="http://schemas.microsoft.com/office/excel/2006/main">
          <x14:cfRule type="expression" priority="39" id="{C8512A2D-D987-478E-AB18-3105D28FD3B1}">
            <xm:f>menu!$U$4=FALSE</xm:f>
            <x14:dxf>
              <font>
                <color theme="0"/>
              </font>
              <fill>
                <patternFill>
                  <fgColor theme="0"/>
                  <bgColor theme="0"/>
                </patternFill>
              </fill>
              <border>
                <left/>
                <right/>
                <top/>
                <bottom/>
                <vertical/>
                <horizontal/>
              </border>
            </x14:dxf>
          </x14:cfRule>
          <xm:sqref>Q25</xm:sqref>
        </x14:conditionalFormatting>
        <x14:conditionalFormatting xmlns:xm="http://schemas.microsoft.com/office/excel/2006/main">
          <x14:cfRule type="expression" priority="38" id="{6C3E7A06-A436-4E63-8501-0591C688FA55}">
            <xm:f>menu!$U$4=FALSE</xm:f>
            <x14:dxf>
              <font>
                <color theme="0"/>
              </font>
              <fill>
                <patternFill>
                  <fgColor theme="0"/>
                  <bgColor theme="0"/>
                </patternFill>
              </fill>
              <border>
                <left/>
                <right/>
                <top/>
                <bottom/>
                <vertical/>
                <horizontal/>
              </border>
            </x14:dxf>
          </x14:cfRule>
          <xm:sqref>Q38:Q42</xm:sqref>
        </x14:conditionalFormatting>
        <x14:conditionalFormatting xmlns:xm="http://schemas.microsoft.com/office/excel/2006/main">
          <x14:cfRule type="iconSet" priority="2796"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N28:N30</xm:sqref>
        </x14:conditionalFormatting>
        <x14:conditionalFormatting xmlns:xm="http://schemas.microsoft.com/office/excel/2006/main">
          <x14:cfRule type="expression" priority="7" id="{4F149BC8-D884-4384-8DB8-DA21773655D3}">
            <xm:f>menu!$U$4=FALSE</xm:f>
            <x14:dxf>
              <font>
                <color theme="0"/>
              </font>
              <fill>
                <patternFill>
                  <fgColor theme="0"/>
                  <bgColor theme="0"/>
                </patternFill>
              </fill>
              <border>
                <left/>
                <right/>
                <top/>
                <bottom/>
                <vertical/>
                <horizontal/>
              </border>
            </x14:dxf>
          </x14:cfRule>
          <xm:sqref>AA27</xm:sqref>
        </x14:conditionalFormatting>
        <x14:conditionalFormatting xmlns:xm="http://schemas.microsoft.com/office/excel/2006/main">
          <x14:cfRule type="expression" priority="6" id="{9A0FAD24-1AE4-4AAA-9547-9CFA6AC70743}">
            <xm:f>menu!$U$4=FALSE</xm:f>
            <x14:dxf>
              <font>
                <color theme="0"/>
              </font>
              <fill>
                <patternFill>
                  <fgColor theme="0"/>
                  <bgColor theme="0"/>
                </patternFill>
              </fill>
              <border>
                <left/>
                <right/>
                <top/>
                <bottom/>
                <vertical/>
                <horizontal/>
              </border>
            </x14:dxf>
          </x14:cfRule>
          <xm:sqref>C36</xm:sqref>
        </x14:conditionalFormatting>
        <x14:conditionalFormatting xmlns:xm="http://schemas.microsoft.com/office/excel/2006/main">
          <x14:cfRule type="expression" priority="1" id="{9C5B9C76-A8EA-4F99-BF38-312DE582498B}">
            <xm:f>$H$20&lt;&gt;menu!$A$124</xm:f>
            <x14:dxf>
              <font>
                <color theme="1"/>
              </font>
              <fill>
                <patternFill>
                  <bgColor rgb="FFEBF1DE"/>
                </patternFill>
              </fill>
            </x14:dxf>
          </x14:cfRule>
          <xm:sqref>H20</xm:sqref>
        </x14:conditionalFormatting>
      </x14:conditionalFormattings>
    </ext>
    <ext xmlns:x14="http://schemas.microsoft.com/office/spreadsheetml/2009/9/main" uri="{CCE6A557-97BC-4b89-ADB6-D9C93CAAB3DF}">
      <x14:dataValidations xmlns:xm="http://schemas.microsoft.com/office/excel/2006/main" xWindow="814" yWindow="421" count="9">
        <x14:dataValidation type="list"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x14:formula1>
            <xm:f>menu!$A$17:$A$23</xm:f>
          </x14:formula1>
          <xm:sqref>E30</xm:sqref>
        </x14:dataValidation>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menu!$A$17:$A$23</xm:f>
          </x14:formula1>
          <xm:sqref>E26</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14:formula1>
            <xm:f>menu!$A$17:$A$23</xm:f>
          </x14:formula1>
          <xm:sqref>E27:E29</xm:sqref>
        </x14:dataValidation>
        <x14:dataValidation type="list" allowBlank="1" showInputMessage="1" showErrorMessage="1">
          <x14:formula1>
            <xm:f>IF(menu!$I$21=2,menu!$K$18:$K$24,menu!$K$18:$K$20)</xm:f>
          </x14:formula1>
          <xm:sqref>F27:F30</xm:sqref>
        </x14:dataValidation>
        <x14:dataValidation type="list" allowBlank="1" showInputMessage="1" showErrorMessage="1">
          <x14:formula1>
            <xm:f>menu!$Q$18:$Q$23</xm:f>
          </x14:formula1>
          <xm:sqref>H51:H52</xm:sqref>
        </x14:dataValidation>
        <x14:dataValidation type="list" allowBlank="1" showInputMessage="1" showErrorMessage="1" promptTitle="Hinweis:" prompt="Zur Prüfung der maximalen monatlichen Zuschläge, geben Sie bitte das Bundesland, in dem sich der Antragsteller befindet, an. ">
          <x14:formula1>
            <xm:f>menu!$Q$37:$Q$53</xm:f>
          </x14:formula1>
          <xm:sqref>E18:G18</xm:sqref>
        </x14:dataValidation>
        <x14:dataValidation type="list" allowBlank="1" showInputMessage="1" showErrorMessage="1">
          <x14:formula1>
            <xm:f>menu!$A$81:$A$83</xm:f>
          </x14:formula1>
          <xm:sqref>H20</xm:sqref>
        </x14:dataValidation>
        <x14:dataValidation type="list" allowBlank="1" showInputMessage="1" showErrorMessage="1">
          <x14:formula1>
            <xm:f>IF(menu!I21=2,menu!$K$18:$K$24,menu!$K$18:$K$20)</xm:f>
          </x14:formula1>
          <xm:sqref>F26</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14:formula1>
            <xm:f>IF(Basisdaten!I27="Erstvorhaben",menu!$A$124:$A$125,menu!$A$124:$A$126)</xm:f>
          </x14:formula1>
          <xm:sqref>E10:G10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6"/>
  <sheetViews>
    <sheetView showGridLines="0" showRowColHeaders="0" workbookViewId="0">
      <selection activeCell="E10" sqref="E10:G10"/>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7" width="15.7109375" style="1" customWidth="1"/>
    <col min="8" max="8" width="10.42578125" style="1" customWidth="1"/>
    <col min="9" max="9" width="4.28515625" style="1" customWidth="1"/>
    <col min="10" max="10" width="0.85546875" style="1" customWidth="1"/>
    <col min="11" max="11" width="10.5703125" style="1" customWidth="1"/>
    <col min="12" max="12" width="2.42578125" style="1" customWidth="1"/>
    <col min="13" max="13" width="8.85546875" style="1" customWidth="1"/>
    <col min="14" max="14" width="3.85546875" style="1" customWidth="1"/>
    <col min="15" max="15" width="3.5703125" style="3" customWidth="1"/>
    <col min="16" max="16" width="2.28515625" style="3" customWidth="1"/>
    <col min="17" max="17" width="11.42578125" style="1"/>
    <col min="18" max="18" width="14.140625" style="1" customWidth="1"/>
    <col min="19" max="19" width="5.7109375" style="1" customWidth="1"/>
    <col min="20" max="20" width="12.5703125" style="1" customWidth="1"/>
    <col min="21" max="29" width="5.7109375" style="1" customWidth="1"/>
    <col min="30" max="16384" width="11.42578125" style="1"/>
  </cols>
  <sheetData>
    <row r="1" spans="1:39" ht="7.5" customHeight="1" x14ac:dyDescent="0.2">
      <c r="A1" s="623" t="s">
        <v>203</v>
      </c>
      <c r="B1" s="623"/>
      <c r="C1" s="623"/>
      <c r="D1" s="623"/>
      <c r="E1" s="623"/>
      <c r="F1" s="623"/>
      <c r="G1" s="623"/>
      <c r="H1" s="623"/>
      <c r="I1" s="623"/>
      <c r="J1" s="624"/>
      <c r="K1" s="623"/>
      <c r="L1" s="623"/>
      <c r="M1" s="623"/>
      <c r="N1" s="623"/>
      <c r="O1" s="453"/>
      <c r="P1" s="453"/>
      <c r="Q1" s="623"/>
      <c r="R1" s="623"/>
      <c r="S1" s="623"/>
      <c r="T1" s="623"/>
      <c r="U1" s="623"/>
      <c r="V1" s="623"/>
      <c r="W1" s="623"/>
      <c r="X1" s="623"/>
      <c r="Y1" s="623"/>
      <c r="Z1" s="623"/>
      <c r="AA1" s="623"/>
      <c r="AB1" s="623"/>
      <c r="AC1" s="623"/>
      <c r="AD1" s="483"/>
      <c r="AE1" s="483"/>
      <c r="AF1" s="483"/>
      <c r="AG1" s="483"/>
      <c r="AH1" s="483"/>
      <c r="AI1" s="483"/>
      <c r="AJ1" s="483"/>
      <c r="AK1" s="483"/>
      <c r="AL1" s="483"/>
      <c r="AM1" s="483"/>
    </row>
    <row r="2" spans="1:39" ht="8.25" customHeight="1" x14ac:dyDescent="0.2">
      <c r="A2" s="623"/>
      <c r="Q2" s="483"/>
      <c r="R2" s="483"/>
      <c r="S2" s="483"/>
      <c r="T2" s="483"/>
      <c r="U2" s="483"/>
      <c r="V2" s="483"/>
      <c r="W2" s="483"/>
      <c r="X2" s="483"/>
      <c r="Y2" s="483"/>
      <c r="Z2" s="483"/>
      <c r="AA2" s="483"/>
      <c r="AB2" s="483"/>
      <c r="AC2" s="483"/>
      <c r="AD2" s="483"/>
      <c r="AE2" s="483"/>
      <c r="AF2" s="483"/>
      <c r="AG2" s="483"/>
      <c r="AH2" s="483"/>
      <c r="AI2" s="483"/>
      <c r="AJ2" s="483"/>
      <c r="AK2" s="483"/>
      <c r="AL2" s="483"/>
      <c r="AM2" s="483"/>
    </row>
    <row r="3" spans="1:39" ht="17.25" customHeight="1" x14ac:dyDescent="0.2">
      <c r="A3" s="623"/>
      <c r="C3" s="913" t="s">
        <v>19</v>
      </c>
      <c r="D3" s="913"/>
      <c r="E3" s="914"/>
      <c r="F3" s="914"/>
      <c r="G3" s="914"/>
      <c r="I3" s="16"/>
      <c r="K3" s="26" t="s">
        <v>59</v>
      </c>
      <c r="O3" s="26"/>
      <c r="P3" s="26"/>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17.25" customHeight="1" x14ac:dyDescent="0.2">
      <c r="A4" s="623"/>
      <c r="C4" s="913"/>
      <c r="D4" s="913"/>
      <c r="E4" s="914"/>
      <c r="F4" s="914"/>
      <c r="G4" s="914"/>
      <c r="I4" s="149"/>
      <c r="K4" s="37" t="s">
        <v>58</v>
      </c>
      <c r="O4" s="27"/>
      <c r="P4" s="27"/>
      <c r="Q4" s="483"/>
      <c r="R4" s="483"/>
      <c r="S4" s="483"/>
      <c r="T4" s="483"/>
      <c r="U4" s="483"/>
      <c r="V4" s="483"/>
      <c r="W4" s="483"/>
      <c r="X4" s="483"/>
      <c r="Y4" s="483"/>
      <c r="Z4" s="483"/>
      <c r="AA4" s="483"/>
      <c r="AB4" s="483"/>
      <c r="AC4" s="483"/>
      <c r="AD4" s="483"/>
      <c r="AE4" s="483"/>
      <c r="AF4" s="483"/>
      <c r="AG4" s="483"/>
      <c r="AH4" s="483"/>
      <c r="AI4" s="483"/>
      <c r="AJ4" s="483"/>
      <c r="AK4" s="483"/>
      <c r="AL4" s="483"/>
      <c r="AM4" s="483"/>
    </row>
    <row r="5" spans="1:39" ht="17.25" customHeight="1" x14ac:dyDescent="0.2">
      <c r="A5" s="623"/>
      <c r="C5" s="718" t="str">
        <f>IF(Basisdaten!I25=menu!A98,Texte!C13,IF(Basisdaten!I25=menu!A99,Texte!D13,IF(Basisdaten!I25=menu!A100,Texte!E13,"")))</f>
        <v/>
      </c>
      <c r="D5" s="718"/>
      <c r="E5" s="718"/>
      <c r="F5" s="718"/>
      <c r="G5" s="718"/>
      <c r="I5" s="18"/>
      <c r="K5" s="37" t="s">
        <v>448</v>
      </c>
      <c r="O5" s="26"/>
      <c r="P5" s="26"/>
      <c r="Q5" s="483"/>
      <c r="R5" s="483"/>
      <c r="S5" s="483"/>
      <c r="T5" s="483"/>
      <c r="U5" s="483"/>
      <c r="V5" s="483"/>
      <c r="W5" s="483"/>
      <c r="X5" s="483"/>
      <c r="Y5" s="483"/>
      <c r="Z5" s="483"/>
      <c r="AA5" s="483"/>
      <c r="AB5" s="483"/>
      <c r="AC5" s="483"/>
      <c r="AD5" s="483"/>
      <c r="AE5" s="483"/>
      <c r="AF5" s="483"/>
      <c r="AG5" s="483"/>
      <c r="AH5" s="483"/>
      <c r="AI5" s="483"/>
      <c r="AJ5" s="483"/>
      <c r="AK5" s="483"/>
      <c r="AL5" s="483"/>
      <c r="AM5" s="483"/>
    </row>
    <row r="6" spans="1:39" ht="17.25" customHeight="1" x14ac:dyDescent="0.2">
      <c r="A6" s="623"/>
      <c r="C6" s="718"/>
      <c r="D6" s="718"/>
      <c r="E6" s="718"/>
      <c r="F6" s="718"/>
      <c r="G6" s="718"/>
      <c r="I6" s="19"/>
      <c r="K6" s="37" t="s">
        <v>45</v>
      </c>
      <c r="O6" s="26"/>
      <c r="P6" s="26"/>
      <c r="Q6" s="483"/>
      <c r="R6" s="483"/>
      <c r="S6" s="483"/>
      <c r="T6" s="483"/>
      <c r="U6" s="483"/>
      <c r="V6" s="483"/>
      <c r="W6" s="483"/>
      <c r="X6" s="483"/>
      <c r="Y6" s="483"/>
      <c r="Z6" s="483"/>
      <c r="AA6" s="483"/>
      <c r="AB6" s="483"/>
      <c r="AC6" s="483"/>
      <c r="AD6" s="483"/>
      <c r="AE6" s="483"/>
      <c r="AF6" s="483"/>
      <c r="AG6" s="483"/>
      <c r="AH6" s="483"/>
      <c r="AI6" s="483"/>
      <c r="AJ6" s="483"/>
      <c r="AK6" s="483"/>
      <c r="AL6" s="483"/>
      <c r="AM6" s="483"/>
    </row>
    <row r="7" spans="1:39" ht="17.25" customHeight="1" thickBot="1" x14ac:dyDescent="0.25">
      <c r="A7" s="623"/>
      <c r="C7" s="919" t="s">
        <v>342</v>
      </c>
      <c r="D7" s="919"/>
      <c r="E7" s="919"/>
      <c r="I7" s="21"/>
      <c r="K7" s="37" t="s">
        <v>46</v>
      </c>
      <c r="O7" s="26"/>
      <c r="P7" s="26"/>
      <c r="Q7" s="483"/>
      <c r="R7" s="483"/>
      <c r="S7" s="483"/>
      <c r="T7" s="483"/>
      <c r="U7" s="483"/>
      <c r="V7" s="483"/>
      <c r="W7" s="483"/>
      <c r="X7" s="483"/>
      <c r="Y7" s="483"/>
      <c r="Z7" s="483"/>
      <c r="AA7" s="483"/>
      <c r="AB7" s="483"/>
      <c r="AC7" s="483"/>
      <c r="AD7" s="483"/>
      <c r="AE7" s="483"/>
      <c r="AF7" s="483"/>
      <c r="AG7" s="483"/>
      <c r="AH7" s="483"/>
      <c r="AI7" s="483"/>
      <c r="AJ7" s="483"/>
      <c r="AK7" s="483"/>
      <c r="AL7" s="483"/>
      <c r="AM7" s="483"/>
    </row>
    <row r="8" spans="1:39" ht="16.5" customHeight="1" thickBot="1" x14ac:dyDescent="0.25">
      <c r="A8" s="623"/>
      <c r="C8" s="917" t="s">
        <v>699</v>
      </c>
      <c r="D8" s="918"/>
      <c r="E8" s="346" t="str">
        <f>IF(Basisdaten!I33&lt;&gt;0,Basisdaten!I33," ")</f>
        <v xml:space="preserve"> </v>
      </c>
      <c r="F8" s="33" t="s">
        <v>60</v>
      </c>
      <c r="G8" s="39" t="str">
        <f>IF(Basisdaten!L33&lt;&gt;0,Basisdaten!L33," ")</f>
        <v/>
      </c>
      <c r="H8" s="906" t="str">
        <f>IF(OR(Basisdaten!I25=menu!A97),"Bitte füllen Sie das Blatt 'Basisdaten' aus.","")</f>
        <v>Bitte füllen Sie das Blatt 'Basisdaten' aus.</v>
      </c>
      <c r="I8" s="907"/>
      <c r="J8" s="907"/>
      <c r="K8" s="907"/>
      <c r="L8" s="907"/>
      <c r="M8" s="907"/>
      <c r="N8" s="907"/>
      <c r="Q8" s="483"/>
      <c r="R8" s="483"/>
      <c r="S8" s="483"/>
      <c r="T8" s="483"/>
      <c r="U8" s="483"/>
      <c r="V8" s="483"/>
      <c r="W8" s="483"/>
      <c r="X8" s="483"/>
      <c r="Y8" s="483"/>
      <c r="Z8" s="483"/>
      <c r="AA8" s="483"/>
      <c r="AB8" s="483"/>
      <c r="AC8" s="483"/>
      <c r="AD8" s="483"/>
      <c r="AE8" s="483"/>
      <c r="AF8" s="483"/>
      <c r="AG8" s="483"/>
      <c r="AH8" s="483"/>
      <c r="AI8" s="483"/>
      <c r="AJ8" s="483"/>
      <c r="AK8" s="483"/>
      <c r="AL8" s="483"/>
      <c r="AM8" s="483"/>
    </row>
    <row r="9" spans="1:39" ht="4.9000000000000004" customHeight="1" thickBot="1" x14ac:dyDescent="0.25">
      <c r="A9" s="623"/>
      <c r="C9" s="9"/>
      <c r="D9" s="9"/>
      <c r="E9" s="140"/>
      <c r="F9" s="10"/>
      <c r="G9" s="130"/>
      <c r="L9" s="26"/>
      <c r="M9" s="26"/>
      <c r="Q9" s="483"/>
      <c r="R9" s="483"/>
      <c r="S9" s="483"/>
      <c r="T9" s="483"/>
      <c r="U9" s="483"/>
      <c r="V9" s="483"/>
      <c r="W9" s="483"/>
      <c r="X9" s="483"/>
      <c r="Y9" s="483"/>
      <c r="Z9" s="483"/>
      <c r="AA9" s="483"/>
      <c r="AB9" s="483"/>
      <c r="AC9" s="483"/>
      <c r="AD9" s="483"/>
      <c r="AE9" s="483"/>
      <c r="AF9" s="483"/>
      <c r="AG9" s="483"/>
      <c r="AH9" s="483"/>
      <c r="AI9" s="483"/>
      <c r="AJ9" s="483"/>
      <c r="AK9" s="483"/>
      <c r="AL9" s="483"/>
      <c r="AM9" s="483"/>
    </row>
    <row r="10" spans="1:39" ht="16.5" customHeight="1" thickBot="1" x14ac:dyDescent="0.25">
      <c r="A10" s="623"/>
      <c r="C10" s="917" t="s">
        <v>502</v>
      </c>
      <c r="D10" s="918"/>
      <c r="E10" s="915" t="s">
        <v>63</v>
      </c>
      <c r="F10" s="915"/>
      <c r="G10" s="916"/>
      <c r="L10" s="26"/>
      <c r="M10" s="26"/>
      <c r="O10" s="429">
        <f>IF(AND(menu!U4=TRUE,E10="bitte auswählen"),1,0)</f>
        <v>1</v>
      </c>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row>
    <row r="11" spans="1:39" ht="4.9000000000000004" customHeight="1" x14ac:dyDescent="0.2">
      <c r="A11" s="623"/>
      <c r="C11" s="9"/>
      <c r="D11" s="9"/>
      <c r="E11" s="140"/>
      <c r="F11" s="10"/>
      <c r="G11" s="130"/>
      <c r="L11" s="26"/>
      <c r="M11" s="26"/>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row>
    <row r="12" spans="1:39" ht="43.5" customHeight="1" x14ac:dyDescent="0.2">
      <c r="A12" s="623"/>
      <c r="C12" s="910" t="s">
        <v>701</v>
      </c>
      <c r="D12" s="911"/>
      <c r="E12" s="911"/>
      <c r="F12" s="911"/>
      <c r="G12" s="911"/>
      <c r="H12" s="911"/>
      <c r="I12" s="911"/>
      <c r="J12" s="911"/>
      <c r="K12" s="911"/>
      <c r="L12" s="911"/>
      <c r="M12" s="911"/>
      <c r="N12" s="912"/>
      <c r="O12" s="10"/>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row>
    <row r="13" spans="1:39" ht="4.9000000000000004" customHeight="1" thickBot="1" x14ac:dyDescent="0.25">
      <c r="A13" s="623"/>
      <c r="C13" s="9"/>
      <c r="D13" s="9"/>
      <c r="E13" s="140"/>
      <c r="F13" s="10"/>
      <c r="G13" s="130"/>
      <c r="L13" s="26"/>
      <c r="M13" s="26"/>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row>
    <row r="14" spans="1:39" ht="39" customHeight="1" thickBot="1" x14ac:dyDescent="0.25">
      <c r="A14" s="623"/>
      <c r="C14" s="341"/>
      <c r="D14" s="908" t="str">
        <f>IF(Personal!E10=menu!A126,Texte!C33,Texte!C34)</f>
        <v>Wir bestätigen, dass bei der Stellenausschreibung ausgewiesen wurde/wird, dass die Besetzung nur bei Bewilligung der beantragten Zuwendung erfolgt.</v>
      </c>
      <c r="E14" s="908"/>
      <c r="F14" s="908"/>
      <c r="G14" s="908"/>
      <c r="H14" s="908"/>
      <c r="I14" s="908"/>
      <c r="J14" s="908"/>
      <c r="K14" s="908"/>
      <c r="L14" s="908"/>
      <c r="M14" s="908"/>
      <c r="N14" s="909"/>
      <c r="O14" s="429">
        <f>IF(AND(E8&lt;&gt;"",menu!B45=FALSE),1,0)</f>
        <v>1</v>
      </c>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row>
    <row r="15" spans="1:39" ht="4.9000000000000004" customHeight="1" thickBot="1" x14ac:dyDescent="0.25">
      <c r="A15" s="62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row>
    <row r="16" spans="1:39" ht="40.5" customHeight="1" thickBot="1" x14ac:dyDescent="0.25">
      <c r="A16" s="623"/>
      <c r="C16" s="341"/>
      <c r="D16" s="908" t="str">
        <f>IF(Personal!E10=menu!A126,Texte!B33,Texte!B34)</f>
        <v xml:space="preserve">Wir bestätigen, dass es sich bei der/den beantragten Projektstelle(n) um (eine) zusätzlich geschaffene und auf den Förderzeitraum befristete Projektstelle(n) handelt, welche öffentlich ausgeschrieben wird/werden/wurde(n).
Zuwendungsfähig sind nur zusätzlich entstehende Personalausgaben. </v>
      </c>
      <c r="E16" s="908"/>
      <c r="F16" s="908"/>
      <c r="G16" s="908"/>
      <c r="H16" s="908"/>
      <c r="I16" s="908"/>
      <c r="J16" s="908"/>
      <c r="K16" s="908"/>
      <c r="L16" s="908"/>
      <c r="M16" s="908"/>
      <c r="N16" s="909"/>
      <c r="O16" s="429">
        <f>IF(AND(E8&lt;&gt;"",menu!B46=FALSE),1,0)</f>
        <v>1</v>
      </c>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row>
    <row r="17" spans="1:39" ht="4.9000000000000004" customHeight="1" thickBot="1" x14ac:dyDescent="0.25">
      <c r="A17" s="62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row>
    <row r="18" spans="1:39" ht="16.5" customHeight="1" x14ac:dyDescent="0.2">
      <c r="A18" s="623"/>
      <c r="C18" s="188"/>
      <c r="D18" s="869" t="s">
        <v>559</v>
      </c>
      <c r="E18" s="869"/>
      <c r="F18" s="869"/>
      <c r="G18" s="869"/>
      <c r="H18" s="869"/>
      <c r="I18" s="869"/>
      <c r="J18" s="869"/>
      <c r="K18" s="869"/>
      <c r="L18" s="869"/>
      <c r="M18" s="869"/>
      <c r="N18" s="870"/>
      <c r="O18" s="429">
        <f>IF(AND(E8&lt;&gt;"",menu!B44=FALSE),1,0)</f>
        <v>1</v>
      </c>
      <c r="P18" s="6"/>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row>
    <row r="19" spans="1:39" ht="16.5" customHeight="1" thickBot="1" x14ac:dyDescent="0.25">
      <c r="A19" s="623"/>
      <c r="C19" s="189"/>
      <c r="D19" s="871"/>
      <c r="E19" s="871"/>
      <c r="F19" s="871"/>
      <c r="G19" s="871"/>
      <c r="H19" s="871"/>
      <c r="I19" s="871"/>
      <c r="J19" s="871"/>
      <c r="K19" s="871"/>
      <c r="L19" s="871"/>
      <c r="M19" s="871"/>
      <c r="N19" s="872"/>
      <c r="O19" s="429"/>
      <c r="P19" s="6"/>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row>
    <row r="20" spans="1:39" ht="4.9000000000000004" customHeight="1" x14ac:dyDescent="0.2">
      <c r="A20" s="623"/>
      <c r="C20" s="9"/>
      <c r="D20" s="9"/>
      <c r="E20" s="52"/>
      <c r="F20" s="53"/>
      <c r="G20" s="53"/>
      <c r="H20" s="54"/>
      <c r="I20" s="54"/>
      <c r="J20" s="54"/>
      <c r="K20" s="54"/>
      <c r="L20" s="54"/>
      <c r="M20" s="54"/>
      <c r="N20" s="46"/>
      <c r="O20" s="6"/>
      <c r="P20" s="6"/>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row>
    <row r="21" spans="1:39" ht="13.5" thickBot="1" x14ac:dyDescent="0.25">
      <c r="A21" s="623"/>
      <c r="C21" s="846" t="s">
        <v>800</v>
      </c>
      <c r="D21" s="846"/>
      <c r="E21" s="846"/>
      <c r="G21" s="3"/>
      <c r="H21" s="3"/>
      <c r="I21" s="3"/>
      <c r="J21" s="3"/>
      <c r="K21" s="3"/>
      <c r="L21" s="3"/>
      <c r="M21" s="3"/>
      <c r="N21" s="17"/>
      <c r="Q21" s="453"/>
      <c r="R21" s="453"/>
      <c r="S21" s="623"/>
      <c r="T21" s="623"/>
      <c r="U21" s="623"/>
      <c r="V21" s="623"/>
      <c r="W21" s="483"/>
      <c r="X21" s="483"/>
      <c r="Y21" s="483"/>
      <c r="Z21" s="483"/>
      <c r="AA21" s="483"/>
      <c r="AB21" s="483"/>
      <c r="AC21" s="483"/>
      <c r="AD21" s="483"/>
      <c r="AE21" s="483"/>
      <c r="AF21" s="483"/>
      <c r="AG21" s="483"/>
      <c r="AH21" s="483"/>
      <c r="AI21" s="483"/>
      <c r="AJ21" s="483"/>
      <c r="AK21" s="483"/>
      <c r="AL21" s="483"/>
      <c r="AM21" s="483"/>
    </row>
    <row r="22" spans="1:39" ht="22.5" customHeight="1" thickBot="1" x14ac:dyDescent="0.25">
      <c r="A22" s="623"/>
      <c r="C22" s="146"/>
      <c r="D22" s="645"/>
      <c r="E22" s="644" t="s">
        <v>0</v>
      </c>
      <c r="F22" s="642" t="s">
        <v>178</v>
      </c>
      <c r="G22" s="643" t="s">
        <v>1</v>
      </c>
      <c r="H22" s="3"/>
      <c r="I22" s="3"/>
      <c r="J22" s="3"/>
      <c r="K22" s="3"/>
      <c r="L22" s="3"/>
      <c r="M22" s="3"/>
      <c r="N22" s="3"/>
      <c r="O22" s="5"/>
      <c r="P22" s="5"/>
      <c r="Q22" s="453"/>
      <c r="R22" s="483"/>
      <c r="S22" s="483"/>
      <c r="T22" s="483"/>
      <c r="U22" s="483"/>
      <c r="V22" s="483"/>
      <c r="W22" s="483"/>
      <c r="X22" s="483"/>
      <c r="Y22" s="483"/>
      <c r="Z22" s="483"/>
      <c r="AA22" s="483"/>
      <c r="AB22" s="483"/>
      <c r="AC22" s="483"/>
      <c r="AD22" s="483"/>
      <c r="AE22" s="483"/>
      <c r="AF22" s="483"/>
      <c r="AG22" s="483"/>
      <c r="AH22" s="483"/>
      <c r="AI22" s="483"/>
      <c r="AJ22" s="483"/>
      <c r="AK22" s="483"/>
      <c r="AL22" s="483"/>
      <c r="AM22" s="483"/>
    </row>
    <row r="23" spans="1:39" ht="16.5" customHeight="1" x14ac:dyDescent="0.2">
      <c r="A23" s="623"/>
      <c r="C23" s="955" t="str">
        <f>"Personalstelle 1"&amp;IF(E36&lt;&gt;""," ("&amp;Personalausgaben!W20&amp;" Mt.)","")</f>
        <v>Personalstelle 1</v>
      </c>
      <c r="D23" s="956"/>
      <c r="E23" s="641" t="s">
        <v>63</v>
      </c>
      <c r="F23" s="641" t="s">
        <v>63</v>
      </c>
      <c r="G23" s="648"/>
      <c r="H23" s="3"/>
      <c r="I23" s="3"/>
      <c r="J23" s="3"/>
      <c r="K23" s="3"/>
      <c r="L23" s="3"/>
      <c r="M23" s="3"/>
      <c r="N23" s="3"/>
      <c r="O23" s="429">
        <f>IF(OR(E23="bitte auswählen",F23="bitte auswählen",G23=""),1,0)</f>
        <v>1</v>
      </c>
      <c r="P23" s="6"/>
      <c r="Q23" s="453"/>
      <c r="R23" s="483"/>
      <c r="S23" s="483"/>
      <c r="T23" s="483"/>
      <c r="U23" s="483"/>
      <c r="V23" s="483"/>
      <c r="W23" s="483"/>
      <c r="X23" s="483"/>
      <c r="Y23" s="483"/>
      <c r="Z23" s="483"/>
      <c r="AA23" s="483"/>
      <c r="AB23" s="483"/>
      <c r="AC23" s="483"/>
      <c r="AD23" s="483"/>
      <c r="AE23" s="483"/>
      <c r="AF23" s="483"/>
      <c r="AG23" s="483"/>
      <c r="AH23" s="483"/>
      <c r="AI23" s="483"/>
      <c r="AJ23" s="483"/>
      <c r="AK23" s="483"/>
      <c r="AL23" s="483"/>
      <c r="AM23" s="483"/>
    </row>
    <row r="24" spans="1:39" ht="16.5" customHeight="1" x14ac:dyDescent="0.2">
      <c r="A24" s="623"/>
      <c r="C24" s="847" t="str">
        <f>IF(E37&lt;&gt;"","Personalstelle 2 ("&amp;Personalausgaben!W21&amp;" Mt.)","ggf. Personalstelle 2")</f>
        <v>ggf. Personalstelle 2</v>
      </c>
      <c r="D24" s="848"/>
      <c r="E24" s="641" t="s">
        <v>63</v>
      </c>
      <c r="F24" s="641" t="s">
        <v>63</v>
      </c>
      <c r="G24" s="648"/>
      <c r="H24" s="3"/>
      <c r="I24" s="3"/>
      <c r="J24" s="3"/>
      <c r="K24" s="3"/>
      <c r="L24" s="3"/>
      <c r="M24" s="3"/>
      <c r="N24" s="3"/>
      <c r="O24" s="429">
        <f>IF(AND(E24&lt;&gt;"bitte auswählen",OR(F24="bitte auswählen",G24="")),1,0)</f>
        <v>0</v>
      </c>
      <c r="P24" s="6"/>
      <c r="Q24" s="453"/>
      <c r="R24" s="483"/>
      <c r="S24" s="483"/>
      <c r="T24" s="483"/>
      <c r="U24" s="483"/>
      <c r="V24" s="483"/>
      <c r="W24" s="483"/>
      <c r="X24" s="483"/>
      <c r="Y24" s="483"/>
      <c r="Z24" s="483"/>
      <c r="AA24" s="483"/>
      <c r="AB24" s="483"/>
      <c r="AC24" s="483"/>
      <c r="AD24" s="483"/>
      <c r="AE24" s="483"/>
      <c r="AF24" s="483"/>
      <c r="AG24" s="483"/>
      <c r="AH24" s="483"/>
      <c r="AI24" s="483"/>
      <c r="AJ24" s="483"/>
      <c r="AK24" s="483"/>
      <c r="AL24" s="483"/>
      <c r="AM24" s="483"/>
    </row>
    <row r="25" spans="1:39" ht="16.5" customHeight="1" x14ac:dyDescent="0.2">
      <c r="A25" s="623"/>
      <c r="C25" s="847" t="str">
        <f>IF(E38&lt;&gt;"","Personalstelle 3 ("&amp;Personalausgaben!W22&amp;" Mt.)","ggf. Personalstelle 3")</f>
        <v>ggf. Personalstelle 3</v>
      </c>
      <c r="D25" s="848"/>
      <c r="E25" s="641" t="s">
        <v>63</v>
      </c>
      <c r="F25" s="641" t="s">
        <v>63</v>
      </c>
      <c r="G25" s="648"/>
      <c r="H25" s="3"/>
      <c r="I25" s="3"/>
      <c r="J25" s="3"/>
      <c r="K25" s="3"/>
      <c r="L25" s="3"/>
      <c r="M25" s="3"/>
      <c r="N25" s="3"/>
      <c r="O25" s="429">
        <f>IF(AND(E25&lt;&gt;"bitte auswählen",OR(F25="bitte auswählen",G25="")),1,0)</f>
        <v>0</v>
      </c>
      <c r="P25" s="6"/>
      <c r="Q25" s="453"/>
      <c r="R25" s="483"/>
      <c r="S25" s="483"/>
      <c r="T25" s="483"/>
      <c r="U25" s="483"/>
      <c r="V25" s="483"/>
      <c r="W25" s="483"/>
      <c r="X25" s="483"/>
      <c r="Y25" s="483"/>
      <c r="Z25" s="483"/>
      <c r="AA25" s="483"/>
      <c r="AB25" s="483"/>
      <c r="AC25" s="483"/>
      <c r="AD25" s="483"/>
      <c r="AE25" s="483"/>
      <c r="AF25" s="483"/>
      <c r="AG25" s="483"/>
      <c r="AH25" s="483"/>
      <c r="AI25" s="483"/>
      <c r="AJ25" s="483"/>
      <c r="AK25" s="483"/>
      <c r="AL25" s="483"/>
      <c r="AM25" s="483"/>
    </row>
    <row r="26" spans="1:39" ht="16.5" customHeight="1" thickBot="1" x14ac:dyDescent="0.25">
      <c r="A26" s="623"/>
      <c r="C26" s="953" t="str">
        <f>IF(E39&lt;&gt;"","Personalstelle 4 ("&amp;Personalausgaben!W23&amp;" Mt.)","ggf. Personalstelle 4")</f>
        <v>ggf. Personalstelle 4</v>
      </c>
      <c r="D26" s="954"/>
      <c r="E26" s="649" t="s">
        <v>63</v>
      </c>
      <c r="F26" s="649" t="s">
        <v>63</v>
      </c>
      <c r="G26" s="650"/>
      <c r="H26" s="3"/>
      <c r="I26" s="3"/>
      <c r="J26" s="3"/>
      <c r="K26" s="3"/>
      <c r="L26" s="3"/>
      <c r="M26" s="3"/>
      <c r="N26" s="3"/>
      <c r="O26" s="429">
        <f>IF(AND(E26&lt;&gt;"bitte auswählen",OR(F26="bitte auswählen",G26="")),1,0)</f>
        <v>0</v>
      </c>
      <c r="P26" s="6"/>
      <c r="Q26" s="453"/>
      <c r="R26" s="483"/>
      <c r="S26" s="483"/>
      <c r="T26" s="483"/>
      <c r="U26" s="483"/>
      <c r="V26" s="483"/>
      <c r="W26" s="483"/>
      <c r="X26" s="483"/>
      <c r="Y26" s="483"/>
      <c r="Z26" s="483"/>
      <c r="AA26" s="483"/>
      <c r="AB26" s="483"/>
      <c r="AC26" s="483"/>
      <c r="AD26" s="483"/>
      <c r="AE26" s="483"/>
      <c r="AF26" s="483"/>
      <c r="AG26" s="483"/>
      <c r="AH26" s="483"/>
      <c r="AI26" s="483"/>
      <c r="AJ26" s="483"/>
      <c r="AK26" s="483"/>
      <c r="AL26" s="483"/>
      <c r="AM26" s="483"/>
    </row>
    <row r="27" spans="1:39" ht="13.5" customHeight="1" x14ac:dyDescent="0.2">
      <c r="A27" s="623"/>
      <c r="C27" s="9"/>
      <c r="D27" s="9"/>
      <c r="E27" s="52"/>
      <c r="F27" s="53"/>
      <c r="G27" s="53"/>
      <c r="H27" s="54"/>
      <c r="I27" s="54"/>
      <c r="J27" s="54"/>
      <c r="K27" s="54"/>
      <c r="L27" s="54"/>
      <c r="M27" s="54"/>
      <c r="N27" s="46"/>
      <c r="O27" s="6"/>
      <c r="P27" s="6"/>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row>
    <row r="28" spans="1:39" ht="16.5" customHeight="1" thickBot="1" x14ac:dyDescent="0.25">
      <c r="A28" s="623"/>
      <c r="C28" s="776" t="s">
        <v>834</v>
      </c>
      <c r="D28" s="776"/>
      <c r="E28" s="776"/>
      <c r="F28" s="776"/>
      <c r="G28" s="776"/>
      <c r="H28" s="776"/>
      <c r="I28" s="776"/>
      <c r="J28" s="776"/>
      <c r="K28" s="776"/>
      <c r="L28" s="776"/>
      <c r="M28" s="776"/>
      <c r="N28" s="776"/>
      <c r="O28" s="6"/>
      <c r="P28" s="6"/>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row>
    <row r="29" spans="1:39" ht="22.5" customHeight="1" thickBot="1" x14ac:dyDescent="0.25">
      <c r="A29" s="623"/>
      <c r="C29" s="646"/>
      <c r="D29" s="647"/>
      <c r="E29" s="652" t="s">
        <v>832</v>
      </c>
      <c r="F29" s="653" t="s">
        <v>833</v>
      </c>
      <c r="G29" s="944"/>
      <c r="H29" s="944"/>
      <c r="I29" s="640"/>
      <c r="J29" s="640"/>
      <c r="K29" s="640"/>
      <c r="L29" s="640"/>
      <c r="M29" s="640"/>
      <c r="N29" s="640"/>
      <c r="O29" s="6"/>
      <c r="P29" s="6"/>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row>
    <row r="30" spans="1:39" ht="16.5" customHeight="1" x14ac:dyDescent="0.2">
      <c r="A30" s="623"/>
      <c r="B30" s="34"/>
      <c r="C30" s="942" t="s">
        <v>315</v>
      </c>
      <c r="D30" s="943"/>
      <c r="E30" s="690"/>
      <c r="F30" s="691"/>
      <c r="G30" s="776"/>
      <c r="H30" s="776"/>
      <c r="I30" s="640"/>
      <c r="J30" s="640"/>
      <c r="K30" s="640"/>
      <c r="L30" s="640"/>
      <c r="M30" s="640"/>
      <c r="N30" s="640"/>
      <c r="O30" s="6"/>
      <c r="P30" s="6"/>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row>
    <row r="31" spans="1:39" ht="16.5" customHeight="1" x14ac:dyDescent="0.2">
      <c r="A31" s="623"/>
      <c r="B31" s="34"/>
      <c r="C31" s="942" t="s">
        <v>316</v>
      </c>
      <c r="D31" s="943"/>
      <c r="E31" s="690"/>
      <c r="F31" s="691"/>
      <c r="G31" s="776"/>
      <c r="H31" s="776"/>
      <c r="I31" s="640"/>
      <c r="J31" s="640"/>
      <c r="K31" s="640"/>
      <c r="L31" s="640"/>
      <c r="M31" s="640"/>
      <c r="N31" s="640"/>
      <c r="O31" s="6"/>
      <c r="P31" s="6"/>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row>
    <row r="32" spans="1:39" ht="16.5" customHeight="1" thickBot="1" x14ac:dyDescent="0.25">
      <c r="A32" s="623"/>
      <c r="B32" s="34"/>
      <c r="C32" s="945" t="s">
        <v>317</v>
      </c>
      <c r="D32" s="946"/>
      <c r="E32" s="692"/>
      <c r="F32" s="693"/>
      <c r="G32" s="776"/>
      <c r="H32" s="776"/>
      <c r="I32" s="640"/>
      <c r="J32" s="640"/>
      <c r="K32" s="640"/>
      <c r="L32" s="640"/>
      <c r="M32" s="640"/>
      <c r="N32" s="640"/>
      <c r="O32" s="6"/>
      <c r="P32" s="6"/>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row>
    <row r="33" spans="1:39" ht="4.5" customHeight="1" x14ac:dyDescent="0.2">
      <c r="A33" s="623"/>
      <c r="C33" s="47"/>
      <c r="D33" s="47"/>
      <c r="E33" s="47"/>
      <c r="F33" s="47"/>
      <c r="G33" s="47"/>
      <c r="H33" s="47"/>
      <c r="I33" s="47"/>
      <c r="J33" s="47"/>
      <c r="K33" s="47"/>
      <c r="L33" s="47"/>
      <c r="M33" s="47"/>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row>
    <row r="34" spans="1:39" ht="75.75" customHeight="1" x14ac:dyDescent="0.2">
      <c r="A34" s="623"/>
      <c r="C34" s="855" t="s">
        <v>845</v>
      </c>
      <c r="D34" s="856"/>
      <c r="E34" s="856"/>
      <c r="F34" s="856"/>
      <c r="G34" s="856"/>
      <c r="H34" s="856"/>
      <c r="I34" s="856"/>
      <c r="J34" s="856"/>
      <c r="K34" s="856"/>
      <c r="L34" s="856"/>
      <c r="M34" s="856"/>
      <c r="N34" s="857"/>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row>
    <row r="35" spans="1:39" ht="6" customHeight="1" thickBot="1" x14ac:dyDescent="0.25">
      <c r="A35" s="62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row>
    <row r="36" spans="1:39" ht="16.5" customHeight="1" x14ac:dyDescent="0.2">
      <c r="A36" s="623"/>
      <c r="C36" s="889" t="s">
        <v>64</v>
      </c>
      <c r="D36" s="874"/>
      <c r="E36" s="874"/>
      <c r="F36" s="874"/>
      <c r="G36" s="874"/>
      <c r="H36" s="947" t="s">
        <v>74</v>
      </c>
      <c r="I36" s="948"/>
      <c r="J36" s="640"/>
      <c r="K36" s="900" t="s">
        <v>70</v>
      </c>
      <c r="L36" s="901"/>
      <c r="M36" s="901"/>
      <c r="N36" s="902"/>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row>
    <row r="37" spans="1:39" ht="16.5" customHeight="1" x14ac:dyDescent="0.2">
      <c r="A37" s="623"/>
      <c r="B37" s="3"/>
      <c r="C37" s="890"/>
      <c r="D37" s="891"/>
      <c r="E37" s="891"/>
      <c r="F37" s="891"/>
      <c r="G37" s="891"/>
      <c r="H37" s="949" t="s">
        <v>63</v>
      </c>
      <c r="I37" s="950"/>
      <c r="J37" s="640"/>
      <c r="K37" s="894"/>
      <c r="L37" s="895"/>
      <c r="M37" s="895"/>
      <c r="N37" s="896"/>
      <c r="O37" s="903">
        <f>IF(AND(menu!U4=TRUE,OR(H37="bitte auswählen",IF(H37="Sonstige",K37=""),IF(H37="Haustarifvertrag",K37=""))),1,0)</f>
        <v>1</v>
      </c>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row>
    <row r="38" spans="1:39" ht="6.75" customHeight="1" thickBot="1" x14ac:dyDescent="0.25">
      <c r="A38" s="623"/>
      <c r="B38" s="3"/>
      <c r="C38" s="892"/>
      <c r="D38" s="893"/>
      <c r="E38" s="893"/>
      <c r="F38" s="893"/>
      <c r="G38" s="893"/>
      <c r="H38" s="951"/>
      <c r="I38" s="952"/>
      <c r="J38" s="640"/>
      <c r="K38" s="897"/>
      <c r="L38" s="898"/>
      <c r="M38" s="898"/>
      <c r="N38" s="899"/>
      <c r="O38" s="90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row>
    <row r="39" spans="1:39" ht="6" customHeight="1" x14ac:dyDescent="0.2">
      <c r="A39" s="62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row>
    <row r="40" spans="1:39" ht="12.75" x14ac:dyDescent="0.2">
      <c r="A40" s="623"/>
      <c r="C40" s="888" t="s">
        <v>169</v>
      </c>
      <c r="D40" s="888"/>
      <c r="E40" s="888"/>
      <c r="F40" s="888"/>
      <c r="G40" s="888"/>
      <c r="H40" s="888"/>
      <c r="I40" s="888"/>
      <c r="J40" s="888"/>
      <c r="K40" s="888"/>
      <c r="L40" s="888"/>
      <c r="M40" s="888"/>
      <c r="N40" s="888"/>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row>
    <row r="41" spans="1:39" ht="4.5" customHeight="1" x14ac:dyDescent="0.2">
      <c r="A41" s="623"/>
      <c r="C41" s="7"/>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row>
    <row r="42" spans="1:39" x14ac:dyDescent="0.2">
      <c r="A42" s="623"/>
      <c r="C42" s="880" t="str">
        <f ca="1">Basisdaten!C38</f>
        <v>Vorhabenbeschreibung -  - Vers. 09/2023</v>
      </c>
      <c r="D42" s="881"/>
      <c r="E42" s="881"/>
      <c r="F42" s="881"/>
      <c r="G42" s="881"/>
      <c r="H42" s="881"/>
      <c r="I42" s="881"/>
      <c r="J42" s="881"/>
      <c r="K42" s="881"/>
      <c r="L42" s="881"/>
      <c r="M42" s="881"/>
      <c r="N42" s="881"/>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row>
    <row r="43" spans="1:39" ht="6.75" customHeight="1" x14ac:dyDescent="0.2">
      <c r="A43" s="623"/>
      <c r="N43" s="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row>
    <row r="44" spans="1:39" x14ac:dyDescent="0.2">
      <c r="A44" s="623"/>
      <c r="B44" s="623"/>
      <c r="C44" s="623"/>
      <c r="D44" s="623"/>
      <c r="E44" s="623"/>
      <c r="F44" s="623"/>
      <c r="G44" s="623"/>
      <c r="H44" s="623"/>
      <c r="I44" s="623"/>
      <c r="J44" s="624"/>
      <c r="K44" s="623"/>
      <c r="L44" s="623"/>
      <c r="M44" s="623"/>
      <c r="N44" s="459"/>
      <c r="O44" s="453"/>
      <c r="P44" s="45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row>
    <row r="45" spans="1:39" x14ac:dyDescent="0.2">
      <c r="A45" s="623"/>
      <c r="B45" s="623"/>
      <c r="C45" s="623"/>
      <c r="D45" s="623"/>
      <c r="E45" s="611"/>
      <c r="F45" s="611"/>
      <c r="G45" s="611"/>
      <c r="H45" s="611"/>
      <c r="I45" s="623"/>
      <c r="J45" s="624"/>
      <c r="K45" s="623"/>
      <c r="L45" s="623"/>
      <c r="M45" s="623"/>
      <c r="N45" s="459"/>
      <c r="O45" s="453"/>
      <c r="P45" s="45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row>
    <row r="46" spans="1:39" x14ac:dyDescent="0.2">
      <c r="A46" s="866"/>
      <c r="B46" s="866"/>
      <c r="C46" s="845"/>
      <c r="D46" s="845"/>
      <c r="E46" s="563"/>
      <c r="F46" s="563"/>
      <c r="G46" s="563"/>
      <c r="H46" s="563"/>
      <c r="I46" s="623"/>
      <c r="J46" s="624"/>
      <c r="K46" s="623"/>
      <c r="L46" s="623"/>
      <c r="M46" s="623"/>
      <c r="N46" s="460"/>
      <c r="O46" s="453"/>
      <c r="P46" s="45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row>
    <row r="47" spans="1:39" x14ac:dyDescent="0.2">
      <c r="A47" s="866"/>
      <c r="B47" s="866"/>
      <c r="C47" s="845"/>
      <c r="D47" s="845"/>
      <c r="E47" s="563"/>
      <c r="F47" s="563"/>
      <c r="G47" s="563"/>
      <c r="H47" s="563"/>
      <c r="I47" s="623"/>
      <c r="J47" s="624"/>
      <c r="K47" s="623"/>
      <c r="L47" s="623"/>
      <c r="M47" s="623"/>
      <c r="N47" s="460"/>
      <c r="O47" s="453"/>
      <c r="P47" s="45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row>
    <row r="48" spans="1:39" x14ac:dyDescent="0.2">
      <c r="A48" s="866"/>
      <c r="B48" s="866"/>
      <c r="C48" s="845"/>
      <c r="D48" s="845"/>
      <c r="E48" s="563"/>
      <c r="F48" s="563"/>
      <c r="G48" s="563"/>
      <c r="H48" s="563"/>
      <c r="I48" s="623"/>
      <c r="J48" s="624"/>
      <c r="K48" s="623"/>
      <c r="L48" s="623"/>
      <c r="M48" s="623"/>
      <c r="N48" s="453"/>
      <c r="O48" s="453"/>
      <c r="P48" s="45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row>
    <row r="49" spans="1:39" x14ac:dyDescent="0.2">
      <c r="A49" s="866"/>
      <c r="B49" s="866"/>
      <c r="C49" s="845"/>
      <c r="D49" s="845"/>
      <c r="E49" s="563"/>
      <c r="F49" s="563"/>
      <c r="G49" s="563"/>
      <c r="H49" s="563"/>
      <c r="I49" s="623"/>
      <c r="J49" s="624"/>
      <c r="K49" s="623"/>
      <c r="L49" s="623"/>
      <c r="M49" s="623"/>
      <c r="N49" s="623"/>
      <c r="O49" s="453"/>
      <c r="P49" s="45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3"/>
    </row>
    <row r="50" spans="1:39" x14ac:dyDescent="0.2">
      <c r="A50" s="866"/>
      <c r="B50" s="866"/>
      <c r="C50" s="845"/>
      <c r="D50" s="845"/>
      <c r="E50" s="563"/>
      <c r="F50" s="563"/>
      <c r="G50" s="563"/>
      <c r="H50" s="563"/>
      <c r="I50" s="623"/>
      <c r="J50" s="624"/>
      <c r="K50" s="623"/>
      <c r="L50" s="623"/>
      <c r="M50" s="623"/>
      <c r="N50" s="623"/>
      <c r="O50" s="453"/>
      <c r="P50" s="45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row>
    <row r="51" spans="1:39" ht="12" customHeight="1" x14ac:dyDescent="0.2">
      <c r="A51" s="866"/>
      <c r="B51" s="866"/>
      <c r="C51" s="845"/>
      <c r="D51" s="845"/>
      <c r="E51" s="563"/>
      <c r="F51" s="563"/>
      <c r="G51" s="563"/>
      <c r="H51" s="563"/>
      <c r="I51" s="461"/>
      <c r="J51" s="461"/>
      <c r="K51" s="461"/>
      <c r="L51" s="461"/>
      <c r="M51" s="461"/>
      <c r="N51" s="461"/>
      <c r="O51" s="453"/>
      <c r="P51" s="45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row>
    <row r="52" spans="1:39" x14ac:dyDescent="0.2">
      <c r="A52" s="866"/>
      <c r="B52" s="866"/>
      <c r="C52" s="845"/>
      <c r="D52" s="845"/>
      <c r="E52" s="563"/>
      <c r="F52" s="563"/>
      <c r="G52" s="563"/>
      <c r="H52" s="563"/>
      <c r="I52" s="461"/>
      <c r="J52" s="461"/>
      <c r="K52" s="461"/>
      <c r="L52" s="461"/>
      <c r="M52" s="461"/>
      <c r="N52" s="461"/>
      <c r="O52" s="453"/>
      <c r="P52" s="45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row>
    <row r="53" spans="1:39" x14ac:dyDescent="0.2">
      <c r="A53" s="866"/>
      <c r="B53" s="866"/>
      <c r="C53" s="845"/>
      <c r="D53" s="845"/>
      <c r="E53" s="563"/>
      <c r="F53" s="563"/>
      <c r="G53" s="563"/>
      <c r="H53" s="563"/>
      <c r="I53" s="461"/>
      <c r="J53" s="461"/>
      <c r="K53" s="461"/>
      <c r="L53" s="461"/>
      <c r="M53" s="461"/>
      <c r="N53" s="461"/>
      <c r="O53" s="453"/>
      <c r="P53" s="453"/>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3"/>
    </row>
    <row r="54" spans="1:39" x14ac:dyDescent="0.2">
      <c r="A54" s="866"/>
      <c r="B54" s="866"/>
      <c r="C54" s="845"/>
      <c r="D54" s="845"/>
      <c r="E54" s="563"/>
      <c r="F54" s="563"/>
      <c r="G54" s="563"/>
      <c r="H54" s="563"/>
      <c r="I54" s="461"/>
      <c r="J54" s="461"/>
      <c r="K54" s="461"/>
      <c r="L54" s="461"/>
      <c r="M54" s="461"/>
      <c r="N54" s="461"/>
      <c r="O54" s="453"/>
      <c r="P54" s="45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row>
    <row r="55" spans="1:39" x14ac:dyDescent="0.2">
      <c r="A55" s="866"/>
      <c r="B55" s="866"/>
      <c r="C55" s="845"/>
      <c r="D55" s="845"/>
      <c r="E55" s="563"/>
      <c r="F55" s="563"/>
      <c r="G55" s="563"/>
      <c r="H55" s="563"/>
      <c r="I55" s="461"/>
      <c r="J55" s="461"/>
      <c r="K55" s="461"/>
      <c r="L55" s="461"/>
      <c r="M55" s="461"/>
      <c r="N55" s="461"/>
      <c r="O55" s="453"/>
      <c r="P55" s="453"/>
      <c r="Q55" s="483"/>
      <c r="R55" s="483"/>
      <c r="S55" s="483"/>
      <c r="T55" s="483"/>
      <c r="U55" s="483"/>
      <c r="V55" s="483"/>
      <c r="W55" s="483"/>
      <c r="X55" s="483"/>
      <c r="Y55" s="483"/>
      <c r="Z55" s="483"/>
      <c r="AA55" s="483"/>
      <c r="AB55" s="483"/>
      <c r="AC55" s="483"/>
      <c r="AD55" s="483"/>
      <c r="AE55" s="483"/>
      <c r="AF55" s="483"/>
      <c r="AG55" s="483"/>
      <c r="AH55" s="483"/>
      <c r="AI55" s="483"/>
      <c r="AJ55" s="483"/>
      <c r="AK55" s="483"/>
      <c r="AL55" s="483"/>
      <c r="AM55" s="483"/>
    </row>
    <row r="56" spans="1:39" x14ac:dyDescent="0.2">
      <c r="A56" s="866"/>
      <c r="B56" s="866"/>
      <c r="C56" s="845"/>
      <c r="D56" s="845"/>
      <c r="E56" s="563"/>
      <c r="F56" s="563"/>
      <c r="G56" s="563"/>
      <c r="H56" s="563"/>
      <c r="I56" s="461"/>
      <c r="J56" s="461"/>
      <c r="K56" s="461"/>
      <c r="L56" s="461"/>
      <c r="M56" s="461"/>
      <c r="N56" s="461"/>
      <c r="O56" s="453"/>
      <c r="P56" s="45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row>
    <row r="57" spans="1:39" x14ac:dyDescent="0.2">
      <c r="A57" s="866"/>
      <c r="B57" s="866"/>
      <c r="C57" s="845"/>
      <c r="D57" s="845"/>
      <c r="E57" s="563"/>
      <c r="F57" s="563"/>
      <c r="G57" s="563"/>
      <c r="H57" s="563"/>
      <c r="I57" s="461"/>
      <c r="J57" s="461"/>
      <c r="K57" s="461"/>
      <c r="L57" s="461"/>
      <c r="M57" s="461"/>
      <c r="N57" s="461"/>
      <c r="O57" s="453"/>
      <c r="P57" s="45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row>
    <row r="58" spans="1:39" x14ac:dyDescent="0.2">
      <c r="A58" s="866"/>
      <c r="B58" s="866"/>
      <c r="C58" s="845"/>
      <c r="D58" s="845"/>
      <c r="E58" s="563"/>
      <c r="F58" s="563"/>
      <c r="G58" s="563"/>
      <c r="H58" s="563"/>
      <c r="I58" s="461"/>
      <c r="J58" s="461"/>
      <c r="K58" s="461"/>
      <c r="L58" s="461"/>
      <c r="M58" s="461"/>
      <c r="N58" s="461"/>
      <c r="O58" s="453"/>
      <c r="P58" s="45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row>
    <row r="59" spans="1:39" x14ac:dyDescent="0.2">
      <c r="A59" s="866"/>
      <c r="B59" s="866"/>
      <c r="C59" s="845"/>
      <c r="D59" s="845"/>
      <c r="E59" s="563"/>
      <c r="F59" s="563"/>
      <c r="G59" s="563"/>
      <c r="H59" s="563"/>
      <c r="I59" s="461"/>
      <c r="J59" s="461"/>
      <c r="K59" s="461"/>
      <c r="L59" s="461"/>
      <c r="M59" s="461"/>
      <c r="N59" s="461"/>
      <c r="O59" s="453"/>
      <c r="P59" s="45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row>
    <row r="60" spans="1:39" x14ac:dyDescent="0.2">
      <c r="A60" s="866"/>
      <c r="B60" s="866"/>
      <c r="C60" s="845"/>
      <c r="D60" s="845"/>
      <c r="E60" s="563"/>
      <c r="F60" s="563"/>
      <c r="G60" s="563"/>
      <c r="H60" s="563"/>
      <c r="I60" s="461"/>
      <c r="J60" s="461"/>
      <c r="K60" s="461"/>
      <c r="L60" s="461"/>
      <c r="M60" s="461"/>
      <c r="N60" s="461"/>
      <c r="O60" s="453"/>
      <c r="P60" s="45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row>
    <row r="61" spans="1:39" x14ac:dyDescent="0.2">
      <c r="A61" s="866"/>
      <c r="B61" s="866"/>
      <c r="C61" s="845"/>
      <c r="D61" s="845"/>
      <c r="E61" s="563"/>
      <c r="F61" s="563"/>
      <c r="G61" s="563"/>
      <c r="H61" s="563"/>
      <c r="I61" s="623"/>
      <c r="J61" s="624"/>
      <c r="K61" s="623"/>
      <c r="L61" s="623"/>
      <c r="M61" s="623"/>
      <c r="N61" s="623"/>
      <c r="O61" s="453"/>
      <c r="P61" s="45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row>
    <row r="62" spans="1:39" x14ac:dyDescent="0.2">
      <c r="A62" s="866"/>
      <c r="B62" s="866"/>
      <c r="C62" s="845"/>
      <c r="D62" s="845"/>
      <c r="E62" s="563"/>
      <c r="F62" s="563"/>
      <c r="G62" s="563"/>
      <c r="H62" s="563"/>
      <c r="I62" s="623"/>
      <c r="J62" s="624"/>
      <c r="K62" s="623"/>
      <c r="L62" s="623"/>
      <c r="M62" s="623"/>
      <c r="N62" s="623"/>
      <c r="O62" s="453"/>
      <c r="P62" s="45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row>
    <row r="63" spans="1:39" x14ac:dyDescent="0.2">
      <c r="A63" s="866"/>
      <c r="B63" s="866"/>
      <c r="C63" s="845"/>
      <c r="D63" s="845"/>
      <c r="E63" s="563"/>
      <c r="F63" s="563"/>
      <c r="G63" s="563"/>
      <c r="H63" s="563"/>
      <c r="I63" s="623"/>
      <c r="J63" s="624"/>
      <c r="K63" s="623"/>
      <c r="L63" s="623"/>
      <c r="M63" s="623"/>
      <c r="N63" s="623"/>
      <c r="O63" s="453"/>
      <c r="P63" s="45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row>
    <row r="64" spans="1:39" x14ac:dyDescent="0.2">
      <c r="A64" s="866"/>
      <c r="B64" s="866"/>
      <c r="C64" s="845"/>
      <c r="D64" s="845"/>
      <c r="E64" s="563"/>
      <c r="F64" s="563"/>
      <c r="G64" s="563"/>
      <c r="H64" s="563"/>
      <c r="I64" s="623"/>
      <c r="J64" s="624"/>
      <c r="K64" s="623"/>
      <c r="L64" s="623"/>
      <c r="M64" s="623"/>
      <c r="N64" s="623"/>
      <c r="O64" s="453"/>
      <c r="P64" s="45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row>
    <row r="65" spans="1:39" x14ac:dyDescent="0.2">
      <c r="A65" s="866"/>
      <c r="B65" s="866"/>
      <c r="C65" s="845"/>
      <c r="D65" s="845"/>
      <c r="E65" s="563"/>
      <c r="F65" s="563"/>
      <c r="G65" s="563"/>
      <c r="H65" s="563"/>
      <c r="I65" s="623"/>
      <c r="J65" s="624"/>
      <c r="K65" s="623"/>
      <c r="L65" s="623"/>
      <c r="M65" s="623"/>
      <c r="N65" s="623"/>
      <c r="O65" s="453"/>
      <c r="P65" s="45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row>
    <row r="66" spans="1:39" x14ac:dyDescent="0.2">
      <c r="A66" s="866"/>
      <c r="B66" s="866"/>
      <c r="C66" s="845"/>
      <c r="D66" s="845"/>
      <c r="E66" s="563"/>
      <c r="F66" s="563"/>
      <c r="G66" s="563"/>
      <c r="H66" s="563"/>
      <c r="I66" s="623"/>
      <c r="J66" s="624"/>
      <c r="K66" s="623"/>
      <c r="L66" s="623"/>
      <c r="M66" s="623"/>
      <c r="N66" s="623"/>
      <c r="O66" s="453"/>
      <c r="P66" s="45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row>
    <row r="67" spans="1:39" x14ac:dyDescent="0.2">
      <c r="A67" s="866"/>
      <c r="B67" s="866"/>
      <c r="C67" s="845"/>
      <c r="D67" s="845"/>
      <c r="E67" s="563"/>
      <c r="F67" s="563"/>
      <c r="G67" s="563"/>
      <c r="H67" s="563"/>
      <c r="I67" s="623"/>
      <c r="J67" s="624"/>
      <c r="K67" s="623"/>
      <c r="L67" s="623"/>
      <c r="M67" s="623"/>
      <c r="N67" s="623"/>
      <c r="O67" s="453"/>
      <c r="P67" s="45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row>
    <row r="68" spans="1:39" x14ac:dyDescent="0.2">
      <c r="A68" s="866"/>
      <c r="B68" s="866"/>
      <c r="C68" s="845"/>
      <c r="D68" s="845"/>
      <c r="E68" s="563"/>
      <c r="F68" s="563"/>
      <c r="G68" s="563"/>
      <c r="H68" s="563"/>
      <c r="I68" s="623"/>
      <c r="J68" s="624"/>
      <c r="K68" s="623"/>
      <c r="L68" s="623"/>
      <c r="M68" s="623"/>
      <c r="N68" s="623"/>
      <c r="O68" s="453"/>
      <c r="P68" s="45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row>
    <row r="69" spans="1:39" x14ac:dyDescent="0.2">
      <c r="A69" s="866"/>
      <c r="B69" s="866"/>
      <c r="C69" s="845"/>
      <c r="D69" s="845"/>
      <c r="E69" s="563"/>
      <c r="F69" s="563"/>
      <c r="G69" s="563"/>
      <c r="H69" s="563"/>
      <c r="I69" s="623"/>
      <c r="J69" s="624"/>
      <c r="K69" s="623"/>
      <c r="L69" s="623"/>
      <c r="M69" s="623"/>
      <c r="N69" s="623"/>
      <c r="O69" s="453"/>
      <c r="P69" s="453"/>
      <c r="Q69" s="483"/>
      <c r="R69" s="483"/>
      <c r="S69" s="483"/>
      <c r="T69" s="483"/>
      <c r="U69" s="483"/>
      <c r="V69" s="483"/>
      <c r="W69" s="483"/>
      <c r="X69" s="483"/>
      <c r="Y69" s="483"/>
      <c r="Z69" s="483"/>
      <c r="AA69" s="483"/>
      <c r="AB69" s="483"/>
      <c r="AC69" s="483"/>
      <c r="AD69" s="483"/>
      <c r="AE69" s="483"/>
      <c r="AF69" s="483"/>
      <c r="AG69" s="483"/>
      <c r="AH69" s="483"/>
      <c r="AI69" s="483"/>
      <c r="AJ69" s="483"/>
      <c r="AK69" s="483"/>
      <c r="AL69" s="483"/>
      <c r="AM69" s="483"/>
    </row>
    <row r="70" spans="1:39" x14ac:dyDescent="0.2">
      <c r="A70" s="866"/>
      <c r="B70" s="866"/>
      <c r="C70" s="845"/>
      <c r="D70" s="845"/>
      <c r="E70" s="563"/>
      <c r="F70" s="563"/>
      <c r="G70" s="563"/>
      <c r="H70" s="563"/>
      <c r="I70" s="623"/>
      <c r="J70" s="624"/>
      <c r="K70" s="623"/>
      <c r="L70" s="623"/>
      <c r="M70" s="623"/>
      <c r="N70" s="623"/>
      <c r="O70" s="453"/>
      <c r="P70" s="45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row>
    <row r="71" spans="1:39" x14ac:dyDescent="0.2">
      <c r="A71" s="866"/>
      <c r="B71" s="866"/>
      <c r="C71" s="845"/>
      <c r="D71" s="845"/>
      <c r="E71" s="563"/>
      <c r="F71" s="563"/>
      <c r="G71" s="563"/>
      <c r="H71" s="563"/>
      <c r="I71" s="623"/>
      <c r="J71" s="624"/>
      <c r="K71" s="623"/>
      <c r="L71" s="623"/>
      <c r="M71" s="623"/>
      <c r="N71" s="623"/>
      <c r="O71" s="453"/>
      <c r="P71" s="45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row>
    <row r="72" spans="1:39" x14ac:dyDescent="0.2">
      <c r="A72" s="866"/>
      <c r="B72" s="866"/>
      <c r="C72" s="845"/>
      <c r="D72" s="845"/>
      <c r="E72" s="563"/>
      <c r="F72" s="563"/>
      <c r="G72" s="563"/>
      <c r="H72" s="563"/>
      <c r="I72" s="623"/>
      <c r="J72" s="624"/>
      <c r="K72" s="623"/>
      <c r="L72" s="623"/>
      <c r="M72" s="623"/>
      <c r="N72" s="623"/>
      <c r="O72" s="453"/>
      <c r="P72" s="45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row>
    <row r="73" spans="1:39" x14ac:dyDescent="0.2">
      <c r="A73" s="866"/>
      <c r="B73" s="866"/>
      <c r="C73" s="845"/>
      <c r="D73" s="845"/>
      <c r="E73" s="563"/>
      <c r="F73" s="563"/>
      <c r="G73" s="563"/>
      <c r="H73" s="563"/>
      <c r="I73" s="623"/>
      <c r="J73" s="624"/>
      <c r="K73" s="623"/>
      <c r="L73" s="623"/>
      <c r="M73" s="623"/>
      <c r="N73" s="623"/>
      <c r="O73" s="453"/>
      <c r="P73" s="45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row>
    <row r="74" spans="1:39" x14ac:dyDescent="0.2">
      <c r="A74" s="866"/>
      <c r="B74" s="866"/>
      <c r="C74" s="845"/>
      <c r="D74" s="845"/>
      <c r="E74" s="563"/>
      <c r="F74" s="563"/>
      <c r="G74" s="563"/>
      <c r="H74" s="563"/>
      <c r="I74" s="623"/>
      <c r="J74" s="624"/>
      <c r="K74" s="623"/>
      <c r="L74" s="623"/>
      <c r="M74" s="623"/>
      <c r="N74" s="623"/>
      <c r="O74" s="453"/>
      <c r="P74" s="45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483"/>
    </row>
    <row r="75" spans="1:39" x14ac:dyDescent="0.2">
      <c r="A75" s="866"/>
      <c r="B75" s="866"/>
      <c r="C75" s="845"/>
      <c r="D75" s="845"/>
      <c r="E75" s="563"/>
      <c r="F75" s="563"/>
      <c r="G75" s="563"/>
      <c r="H75" s="563"/>
      <c r="I75" s="623"/>
      <c r="J75" s="624"/>
      <c r="K75" s="623"/>
      <c r="L75" s="623"/>
      <c r="M75" s="623"/>
      <c r="N75" s="623"/>
      <c r="O75" s="453"/>
      <c r="P75" s="45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483"/>
    </row>
    <row r="76" spans="1:39" x14ac:dyDescent="0.2">
      <c r="A76" s="866"/>
      <c r="B76" s="866"/>
      <c r="C76" s="845"/>
      <c r="D76" s="845"/>
      <c r="E76" s="563"/>
      <c r="F76" s="563"/>
      <c r="G76" s="563"/>
      <c r="H76" s="563"/>
      <c r="I76" s="623"/>
      <c r="J76" s="624"/>
      <c r="K76" s="623"/>
      <c r="L76" s="623"/>
      <c r="M76" s="623"/>
      <c r="N76" s="623"/>
      <c r="O76" s="453"/>
      <c r="P76" s="45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483"/>
    </row>
    <row r="77" spans="1:39" x14ac:dyDescent="0.2">
      <c r="A77" s="866"/>
      <c r="B77" s="866"/>
      <c r="C77" s="845"/>
      <c r="D77" s="845"/>
      <c r="E77" s="563"/>
      <c r="F77" s="563"/>
      <c r="G77" s="563"/>
      <c r="H77" s="563"/>
      <c r="I77" s="623"/>
      <c r="J77" s="624"/>
      <c r="K77" s="623"/>
      <c r="L77" s="623"/>
      <c r="M77" s="623"/>
      <c r="N77" s="623"/>
      <c r="O77" s="453"/>
      <c r="P77" s="45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483"/>
    </row>
    <row r="78" spans="1:39" x14ac:dyDescent="0.2">
      <c r="A78" s="866"/>
      <c r="B78" s="866"/>
      <c r="C78" s="845"/>
      <c r="D78" s="845"/>
      <c r="E78" s="563"/>
      <c r="F78" s="563"/>
      <c r="G78" s="563"/>
      <c r="H78" s="563"/>
      <c r="I78" s="623"/>
      <c r="J78" s="624"/>
      <c r="K78" s="623"/>
      <c r="L78" s="623"/>
      <c r="M78" s="623"/>
      <c r="N78" s="623"/>
      <c r="O78" s="453"/>
      <c r="P78" s="45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483"/>
    </row>
    <row r="79" spans="1:39" x14ac:dyDescent="0.2">
      <c r="A79" s="866"/>
      <c r="B79" s="866"/>
      <c r="C79" s="845"/>
      <c r="D79" s="845"/>
      <c r="E79" s="563"/>
      <c r="F79" s="563"/>
      <c r="G79" s="563"/>
      <c r="H79" s="563"/>
      <c r="I79" s="623"/>
      <c r="J79" s="624"/>
      <c r="K79" s="623"/>
      <c r="L79" s="623"/>
      <c r="M79" s="623"/>
      <c r="N79" s="623"/>
      <c r="O79" s="453"/>
      <c r="P79" s="45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row>
    <row r="80" spans="1:39" x14ac:dyDescent="0.2">
      <c r="A80" s="866"/>
      <c r="B80" s="866"/>
      <c r="C80" s="845"/>
      <c r="D80" s="845"/>
      <c r="E80" s="563"/>
      <c r="F80" s="563"/>
      <c r="G80" s="563"/>
      <c r="H80" s="563"/>
      <c r="I80" s="623"/>
      <c r="J80" s="624"/>
      <c r="K80" s="623"/>
      <c r="L80" s="623"/>
      <c r="M80" s="623"/>
      <c r="N80" s="623"/>
      <c r="O80" s="453"/>
      <c r="P80" s="453"/>
      <c r="Q80" s="623"/>
      <c r="R80" s="623"/>
      <c r="S80" s="623"/>
      <c r="T80" s="623"/>
      <c r="U80" s="623"/>
      <c r="V80" s="623"/>
      <c r="W80" s="623"/>
      <c r="X80" s="623"/>
      <c r="Y80" s="623"/>
      <c r="Z80" s="623"/>
      <c r="AA80" s="623"/>
      <c r="AB80" s="623"/>
      <c r="AC80" s="623"/>
      <c r="AD80" s="483"/>
      <c r="AE80" s="483"/>
      <c r="AF80" s="483"/>
      <c r="AG80" s="483"/>
      <c r="AH80" s="483"/>
      <c r="AI80" s="483"/>
      <c r="AJ80" s="483"/>
      <c r="AK80" s="483"/>
      <c r="AL80" s="483"/>
      <c r="AM80" s="483"/>
    </row>
    <row r="81" spans="1:39" x14ac:dyDescent="0.2">
      <c r="A81" s="866"/>
      <c r="B81" s="866"/>
      <c r="C81" s="845"/>
      <c r="D81" s="845"/>
      <c r="E81" s="563"/>
      <c r="F81" s="563"/>
      <c r="G81" s="563"/>
      <c r="H81" s="563"/>
      <c r="I81" s="623"/>
      <c r="J81" s="624"/>
      <c r="K81" s="623"/>
      <c r="L81" s="623"/>
      <c r="M81" s="623"/>
      <c r="N81" s="623"/>
      <c r="O81" s="623"/>
      <c r="P81" s="623"/>
      <c r="Q81" s="623"/>
      <c r="R81" s="623"/>
      <c r="S81" s="623"/>
      <c r="T81" s="623"/>
      <c r="U81" s="623"/>
      <c r="V81" s="623"/>
      <c r="W81" s="623"/>
      <c r="X81" s="623"/>
      <c r="Y81" s="623"/>
      <c r="Z81" s="623"/>
      <c r="AA81" s="623" t="s">
        <v>203</v>
      </c>
      <c r="AB81" s="623"/>
      <c r="AC81" s="623"/>
      <c r="AD81" s="483"/>
      <c r="AE81" s="483"/>
      <c r="AF81" s="483"/>
      <c r="AG81" s="483"/>
      <c r="AH81" s="483"/>
      <c r="AI81" s="483"/>
      <c r="AJ81" s="483"/>
      <c r="AK81" s="483"/>
      <c r="AL81" s="483"/>
      <c r="AM81" s="483"/>
    </row>
    <row r="82" spans="1:39" x14ac:dyDescent="0.2">
      <c r="A82" s="866"/>
      <c r="B82" s="866"/>
      <c r="C82" s="845"/>
      <c r="D82" s="845"/>
      <c r="E82" s="563"/>
      <c r="F82" s="563"/>
      <c r="G82" s="563"/>
      <c r="H82" s="563"/>
      <c r="I82" s="623"/>
      <c r="J82" s="624"/>
      <c r="K82" s="623"/>
      <c r="L82" s="623"/>
      <c r="M82" s="623"/>
      <c r="N82" s="623"/>
      <c r="O82" s="623"/>
      <c r="P82" s="623"/>
      <c r="Q82" s="623"/>
      <c r="R82" s="623"/>
      <c r="S82" s="623"/>
      <c r="T82" s="623"/>
      <c r="U82" s="623"/>
      <c r="V82" s="623"/>
      <c r="W82" s="623"/>
      <c r="X82" s="623"/>
      <c r="Y82" s="623"/>
      <c r="Z82" s="623"/>
      <c r="AA82" s="623"/>
      <c r="AB82" s="623"/>
      <c r="AC82" s="623"/>
      <c r="AD82" s="483"/>
      <c r="AE82" s="483"/>
      <c r="AF82" s="483"/>
      <c r="AG82" s="483"/>
      <c r="AH82" s="483"/>
      <c r="AI82" s="483"/>
      <c r="AJ82" s="483"/>
      <c r="AK82" s="483"/>
      <c r="AL82" s="483"/>
      <c r="AM82" s="483"/>
    </row>
    <row r="83" spans="1:39" x14ac:dyDescent="0.2">
      <c r="A83" s="866"/>
      <c r="B83" s="866"/>
      <c r="C83" s="561"/>
      <c r="D83" s="562"/>
      <c r="E83" s="623"/>
      <c r="F83" s="623"/>
      <c r="G83" s="623"/>
      <c r="H83" s="623"/>
      <c r="I83" s="623"/>
      <c r="J83" s="624"/>
      <c r="K83" s="623"/>
      <c r="L83" s="623"/>
      <c r="M83" s="623"/>
      <c r="N83" s="623"/>
      <c r="O83" s="623"/>
      <c r="P83" s="623"/>
      <c r="Q83" s="623"/>
      <c r="R83" s="623"/>
      <c r="S83" s="623"/>
      <c r="T83" s="623"/>
      <c r="U83" s="623"/>
      <c r="V83" s="623"/>
      <c r="W83" s="623"/>
      <c r="X83" s="623"/>
      <c r="Y83" s="623"/>
      <c r="Z83" s="623"/>
      <c r="AA83" s="623"/>
      <c r="AB83" s="623"/>
      <c r="AC83" s="623"/>
      <c r="AD83" s="483"/>
      <c r="AE83" s="483"/>
      <c r="AF83" s="483"/>
      <c r="AG83" s="483"/>
      <c r="AH83" s="483"/>
      <c r="AI83" s="483"/>
      <c r="AJ83" s="483"/>
      <c r="AK83" s="483"/>
      <c r="AL83" s="483"/>
      <c r="AM83" s="483"/>
    </row>
    <row r="84" spans="1:39" x14ac:dyDescent="0.2">
      <c r="A84" s="866"/>
      <c r="B84" s="866"/>
      <c r="C84" s="561"/>
      <c r="D84" s="562"/>
      <c r="E84" s="623"/>
      <c r="F84" s="623"/>
      <c r="G84" s="623"/>
      <c r="H84" s="623"/>
      <c r="I84" s="623"/>
      <c r="J84" s="624"/>
      <c r="K84" s="623"/>
      <c r="L84" s="623"/>
      <c r="M84" s="623"/>
      <c r="N84" s="623"/>
      <c r="O84" s="623"/>
      <c r="P84" s="623"/>
      <c r="Q84" s="623"/>
      <c r="R84" s="623"/>
      <c r="S84" s="623"/>
      <c r="T84" s="623"/>
      <c r="U84" s="623"/>
      <c r="V84" s="623"/>
      <c r="W84" s="623"/>
      <c r="X84" s="623"/>
      <c r="Y84" s="623"/>
      <c r="Z84" s="623"/>
      <c r="AA84" s="623"/>
      <c r="AB84" s="623"/>
      <c r="AC84" s="623"/>
      <c r="AD84" s="483"/>
      <c r="AE84" s="483"/>
      <c r="AF84" s="483"/>
      <c r="AG84" s="483"/>
      <c r="AH84" s="483"/>
      <c r="AI84" s="483"/>
      <c r="AJ84" s="483"/>
      <c r="AK84" s="483"/>
      <c r="AL84" s="483"/>
      <c r="AM84" s="483"/>
    </row>
    <row r="85" spans="1:39" x14ac:dyDescent="0.2">
      <c r="A85" s="866"/>
      <c r="B85" s="866"/>
      <c r="C85" s="561"/>
      <c r="D85" s="562"/>
      <c r="E85" s="623"/>
      <c r="F85" s="623"/>
      <c r="G85" s="623"/>
      <c r="H85" s="623"/>
      <c r="I85" s="623"/>
      <c r="J85" s="624"/>
      <c r="K85" s="623"/>
      <c r="L85" s="623"/>
      <c r="M85" s="623"/>
      <c r="N85" s="623"/>
      <c r="O85" s="623"/>
      <c r="P85" s="623"/>
      <c r="Q85" s="623"/>
      <c r="R85" s="623"/>
      <c r="S85" s="623"/>
      <c r="T85" s="623"/>
      <c r="U85" s="623"/>
      <c r="V85" s="623"/>
      <c r="W85" s="623"/>
      <c r="X85" s="623"/>
      <c r="Y85" s="623"/>
      <c r="Z85" s="623"/>
      <c r="AA85" s="623"/>
      <c r="AB85" s="623"/>
      <c r="AC85" s="623"/>
      <c r="AD85" s="483"/>
      <c r="AE85" s="483"/>
      <c r="AF85" s="483"/>
      <c r="AG85" s="483"/>
      <c r="AH85" s="483"/>
      <c r="AI85" s="483"/>
      <c r="AJ85" s="483"/>
      <c r="AK85" s="483"/>
      <c r="AL85" s="483"/>
      <c r="AM85" s="483"/>
    </row>
    <row r="86" spans="1:39" x14ac:dyDescent="0.2">
      <c r="A86" s="623"/>
      <c r="B86" s="623"/>
      <c r="C86" s="623"/>
      <c r="D86" s="623"/>
      <c r="E86" s="623"/>
      <c r="F86" s="623"/>
      <c r="G86" s="623"/>
      <c r="H86" s="623"/>
      <c r="I86" s="623"/>
      <c r="J86" s="624"/>
      <c r="K86" s="623"/>
      <c r="L86" s="623"/>
      <c r="M86" s="623"/>
      <c r="N86" s="623"/>
      <c r="O86" s="623"/>
      <c r="P86" s="623"/>
      <c r="Q86" s="623"/>
      <c r="R86" s="623"/>
      <c r="S86" s="623"/>
      <c r="T86" s="623"/>
      <c r="U86" s="623"/>
      <c r="V86" s="623"/>
      <c r="W86" s="623"/>
      <c r="X86" s="623"/>
      <c r="Y86" s="623"/>
      <c r="Z86" s="623"/>
      <c r="AA86" s="623"/>
      <c r="AB86" s="623"/>
      <c r="AC86" s="623"/>
      <c r="AD86" s="483"/>
      <c r="AE86" s="483"/>
      <c r="AF86" s="483"/>
      <c r="AG86" s="483"/>
      <c r="AH86" s="483"/>
      <c r="AI86" s="483"/>
      <c r="AJ86" s="483"/>
      <c r="AK86" s="483"/>
      <c r="AL86" s="483"/>
      <c r="AM86" s="483"/>
    </row>
  </sheetData>
  <sheetProtection password="C730" sheet="1" objects="1" scenarios="1" selectLockedCells="1"/>
  <mergeCells count="111">
    <mergeCell ref="C3:D4"/>
    <mergeCell ref="E3:G4"/>
    <mergeCell ref="C5:G6"/>
    <mergeCell ref="C7:E7"/>
    <mergeCell ref="C8:D8"/>
    <mergeCell ref="H8:N8"/>
    <mergeCell ref="H36:I36"/>
    <mergeCell ref="H37:I38"/>
    <mergeCell ref="D18:N19"/>
    <mergeCell ref="C28:N28"/>
    <mergeCell ref="C34:N34"/>
    <mergeCell ref="C26:D26"/>
    <mergeCell ref="C25:D25"/>
    <mergeCell ref="C21:E21"/>
    <mergeCell ref="C10:D10"/>
    <mergeCell ref="E10:G10"/>
    <mergeCell ref="C12:N12"/>
    <mergeCell ref="D14:N14"/>
    <mergeCell ref="D16:N16"/>
    <mergeCell ref="C36:G38"/>
    <mergeCell ref="K36:N36"/>
    <mergeCell ref="K37:N38"/>
    <mergeCell ref="C23:D23"/>
    <mergeCell ref="C24:D24"/>
    <mergeCell ref="O37:O38"/>
    <mergeCell ref="C30:D30"/>
    <mergeCell ref="G30:H30"/>
    <mergeCell ref="G31:H31"/>
    <mergeCell ref="G29:H29"/>
    <mergeCell ref="A48:B48"/>
    <mergeCell ref="C48:D48"/>
    <mergeCell ref="A49:B49"/>
    <mergeCell ref="C49:D49"/>
    <mergeCell ref="G32:H32"/>
    <mergeCell ref="C31:D31"/>
    <mergeCell ref="C32:D32"/>
    <mergeCell ref="A50:B50"/>
    <mergeCell ref="C50:D50"/>
    <mergeCell ref="C40:N40"/>
    <mergeCell ref="C42:N42"/>
    <mergeCell ref="A46:B46"/>
    <mergeCell ref="C46:D46"/>
    <mergeCell ref="A47:B47"/>
    <mergeCell ref="C47:D47"/>
    <mergeCell ref="A54:B54"/>
    <mergeCell ref="C54:D54"/>
    <mergeCell ref="A55:B55"/>
    <mergeCell ref="C55:D55"/>
    <mergeCell ref="A56:B56"/>
    <mergeCell ref="C56:D56"/>
    <mergeCell ref="A51:B51"/>
    <mergeCell ref="C51:D51"/>
    <mergeCell ref="A52:B52"/>
    <mergeCell ref="C52:D52"/>
    <mergeCell ref="A53:B53"/>
    <mergeCell ref="C53:D53"/>
    <mergeCell ref="A60:B60"/>
    <mergeCell ref="C60:D60"/>
    <mergeCell ref="A61:B61"/>
    <mergeCell ref="C61:D61"/>
    <mergeCell ref="A62:B62"/>
    <mergeCell ref="C62:D62"/>
    <mergeCell ref="A57:B57"/>
    <mergeCell ref="C57:D57"/>
    <mergeCell ref="A58:B58"/>
    <mergeCell ref="C58:D58"/>
    <mergeCell ref="A59:B59"/>
    <mergeCell ref="C59:D59"/>
    <mergeCell ref="A66:B66"/>
    <mergeCell ref="C66:D66"/>
    <mergeCell ref="A67:B67"/>
    <mergeCell ref="C67:D67"/>
    <mergeCell ref="A68:B68"/>
    <mergeCell ref="C68:D68"/>
    <mergeCell ref="A63:B63"/>
    <mergeCell ref="C63:D63"/>
    <mergeCell ref="A64:B64"/>
    <mergeCell ref="C64:D64"/>
    <mergeCell ref="A65:B65"/>
    <mergeCell ref="C65:D65"/>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75:B75"/>
    <mergeCell ref="C75:D75"/>
    <mergeCell ref="A76:B76"/>
    <mergeCell ref="C76:D76"/>
    <mergeCell ref="A85:B85"/>
    <mergeCell ref="A81:B81"/>
    <mergeCell ref="C81:D81"/>
    <mergeCell ref="A82:B82"/>
    <mergeCell ref="C82:D82"/>
    <mergeCell ref="A83:B83"/>
    <mergeCell ref="A84:B84"/>
    <mergeCell ref="A78:B78"/>
    <mergeCell ref="C78:D78"/>
    <mergeCell ref="A79:B79"/>
    <mergeCell ref="C79:D79"/>
    <mergeCell ref="A80:B80"/>
    <mergeCell ref="C80:D80"/>
  </mergeCells>
  <conditionalFormatting sqref="H37">
    <cfRule type="expression" dxfId="1896" priority="83">
      <formula>$H$37&lt;&gt;"bitte auswählen"</formula>
    </cfRule>
  </conditionalFormatting>
  <conditionalFormatting sqref="K37:N38">
    <cfRule type="expression" dxfId="1895" priority="84">
      <formula>$K$37&lt;&gt;""</formula>
    </cfRule>
  </conditionalFormatting>
  <conditionalFormatting sqref="E23:E26">
    <cfRule type="expression" dxfId="1894" priority="14">
      <formula>E23&lt;&gt;"bitte auswählen"</formula>
    </cfRule>
  </conditionalFormatting>
  <conditionalFormatting sqref="F23:F26">
    <cfRule type="expression" dxfId="1893" priority="10">
      <formula>F23&lt;&gt;"bitte auswählen"</formula>
    </cfRule>
    <cfRule type="expression" dxfId="1892" priority="11">
      <formula>AND(E23&lt;&gt;"bitte auswählen",F23="bitte auswählen")</formula>
    </cfRule>
  </conditionalFormatting>
  <conditionalFormatting sqref="G23:G26">
    <cfRule type="expression" dxfId="1891" priority="8">
      <formula>G23&lt;&gt;""</formula>
    </cfRule>
    <cfRule type="expression" dxfId="1890" priority="9">
      <formula>AND(E23&lt;&gt;"bitte auswählen",F23&lt;&gt;"bitte auswählen",G23="")</formula>
    </cfRule>
  </conditionalFormatting>
  <conditionalFormatting sqref="E30:E32">
    <cfRule type="expression" dxfId="1889" priority="7">
      <formula>E30&lt;&gt;""</formula>
    </cfRule>
  </conditionalFormatting>
  <conditionalFormatting sqref="F30:F32">
    <cfRule type="expression" dxfId="1888" priority="6">
      <formula>F30&lt;&gt;0</formula>
    </cfRule>
  </conditionalFormatting>
  <dataValidations xWindow="276" yWindow="650" count="6">
    <dataValidation type="textLength" operator="lessThan" allowBlank="1" showInputMessage="1" showErrorMessage="1" errorTitle="Achtung:" error="Bitte maximal 20 Zeichen eingeben" sqref="K37:N38">
      <formula1>20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E13"/>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dataValidation type="whole" allowBlank="1" showInputMessage="1" showErrorMessage="1" errorTitle="Fehler" error="Ungültige Eingabe. Maximal 40 Wochenstunden." sqref="G20 G27">
      <formula1>0</formula1>
      <formula2>40</formula2>
    </dataValidation>
    <dataValidation type="decimal" allowBlank="1" showInputMessage="1" showErrorMessage="1" errorTitle="Fehler" error="Ungültige Eingabe. Maximal 40 Wochenstunden." sqref="G23:G26">
      <formula1>0</formula1>
      <formula2>40</formula2>
    </dataValidation>
    <dataValidation allowBlank="1" sqref="H22:N26"/>
  </dataValidations>
  <printOptions horizontalCentered="1"/>
  <pageMargins left="0" right="0" top="0" bottom="0"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2</xdr:col>
                    <xdr:colOff>171450</xdr:colOff>
                    <xdr:row>17</xdr:row>
                    <xdr:rowOff>114300</xdr:rowOff>
                  </from>
                  <to>
                    <xdr:col>2</xdr:col>
                    <xdr:colOff>352425</xdr:colOff>
                    <xdr:row>18</xdr:row>
                    <xdr:rowOff>66675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2</xdr:col>
                    <xdr:colOff>180975</xdr:colOff>
                    <xdr:row>13</xdr:row>
                    <xdr:rowOff>161925</xdr:rowOff>
                  </from>
                  <to>
                    <xdr:col>2</xdr:col>
                    <xdr:colOff>361950</xdr:colOff>
                    <xdr:row>13</xdr:row>
                    <xdr:rowOff>323850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2</xdr:col>
                    <xdr:colOff>180975</xdr:colOff>
                    <xdr:row>15</xdr:row>
                    <xdr:rowOff>152400</xdr:rowOff>
                  </from>
                  <to>
                    <xdr:col>2</xdr:col>
                    <xdr:colOff>361950</xdr:colOff>
                    <xdr:row>15</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80" id="{A922FE84-CB42-4FFC-8BB6-BC3E4CE964EF}">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O10</xm:sqref>
        </x14:conditionalFormatting>
        <x14:conditionalFormatting xmlns:xm="http://schemas.microsoft.com/office/excel/2006/main">
          <x14:cfRule type="iconSet" priority="78" id="{64AB3BC0-BD78-4E38-BC6F-1F142A9DC9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O10</xm:sqref>
        </x14:conditionalFormatting>
        <x14:conditionalFormatting xmlns:xm="http://schemas.microsoft.com/office/excel/2006/main">
          <x14:cfRule type="expression" priority="76" id="{8D96885B-0C3B-4868-A964-A3C994BD2BB6}">
            <xm:f>menu!$U$4=FALSE</xm:f>
            <x14:dxf>
              <font>
                <color theme="0"/>
              </font>
              <fill>
                <patternFill>
                  <fgColor theme="0"/>
                  <bgColor theme="0"/>
                </patternFill>
              </fill>
              <border>
                <left/>
                <right/>
                <top/>
                <bottom/>
                <vertical/>
                <horizontal/>
              </border>
            </x14:dxf>
          </x14:cfRule>
          <xm:sqref>O37</xm:sqref>
        </x14:conditionalFormatting>
        <x14:conditionalFormatting xmlns:xm="http://schemas.microsoft.com/office/excel/2006/main">
          <x14:cfRule type="iconSet" priority="75" id="{E780A8F7-CABA-4A99-9C6E-0EBA1E3FDB2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O37</xm:sqref>
        </x14:conditionalFormatting>
        <x14:conditionalFormatting xmlns:xm="http://schemas.microsoft.com/office/excel/2006/main">
          <x14:cfRule type="expression" priority="90" id="{A76DCB17-A2EA-41FC-B1CB-E00985EA0F92}">
            <xm:f>OR($H$37="TVöD",$H$37=menu!$Q$18,$H$37=menu!$Q$19,$H$37=menu!$Q$21)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K36:N38</xm:sqref>
        </x14:conditionalFormatting>
        <x14:conditionalFormatting xmlns:xm="http://schemas.microsoft.com/office/excel/2006/main">
          <x14:cfRule type="expression" priority="74" id="{266B0A7A-C27A-4D37-A7EA-D6DAA43558BB}">
            <xm:f>menu!$B$44=TRUE</xm:f>
            <x14:dxf>
              <fill>
                <patternFill patternType="solid">
                  <fgColor rgb="FFEBF1DE"/>
                  <bgColor theme="6" tint="0.79998168889431442"/>
                </patternFill>
              </fill>
            </x14:dxf>
          </x14:cfRule>
          <xm:sqref>C18:N19</xm:sqref>
        </x14:conditionalFormatting>
        <x14:conditionalFormatting xmlns:xm="http://schemas.microsoft.com/office/excel/2006/main">
          <x14:cfRule type="expression" priority="70" id="{838D43D7-72F0-4904-B0D4-F9BA3C2F30E4}">
            <xm:f>menu!$B$45=TRUE</xm:f>
            <x14:dxf>
              <fill>
                <patternFill patternType="solid">
                  <fgColor rgb="FFEBF1DE"/>
                  <bgColor theme="6" tint="0.79998168889431442"/>
                </patternFill>
              </fill>
            </x14:dxf>
          </x14:cfRule>
          <xm:sqref>C14:N14</xm:sqref>
        </x14:conditionalFormatting>
        <x14:conditionalFormatting xmlns:xm="http://schemas.microsoft.com/office/excel/2006/main">
          <x14:cfRule type="expression" priority="69" id="{C896DF43-D429-475B-A1F8-655CAB9D7DCA}">
            <xm:f>menu!$B$46=TRUE</xm:f>
            <x14:dxf>
              <fill>
                <patternFill patternType="solid">
                  <fgColor rgb="FFEBF1DE"/>
                  <bgColor theme="6" tint="0.79998168889431442"/>
                </patternFill>
              </fill>
            </x14:dxf>
          </x14:cfRule>
          <xm:sqref>C16:N16</xm:sqref>
        </x14:conditionalFormatting>
        <x14:conditionalFormatting xmlns:xm="http://schemas.microsoft.com/office/excel/2006/main">
          <x14:cfRule type="expression" priority="68" id="{EC14759A-4573-46CB-A5E6-CF48A3DFE83C}">
            <xm:f>$E$10&lt;&gt;menu!$A$124</xm:f>
            <x14:dxf>
              <font>
                <color theme="1"/>
              </font>
              <fill>
                <patternFill>
                  <bgColor rgb="FFEBF1DE"/>
                </patternFill>
              </fill>
            </x14:dxf>
          </x14:cfRule>
          <xm:sqref>E10:G10</xm:sqref>
        </x14:conditionalFormatting>
        <x14:conditionalFormatting xmlns:xm="http://schemas.microsoft.com/office/excel/2006/main">
          <x14:cfRule type="iconSet" priority="57" id="{3DE75A4F-673C-4657-9657-3424025D7A7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O14</xm:sqref>
        </x14:conditionalFormatting>
        <x14:conditionalFormatting xmlns:xm="http://schemas.microsoft.com/office/excel/2006/main">
          <x14:cfRule type="iconSet" priority="56" id="{838D7E5A-8C87-493F-B583-F184E63F59C3}">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O16</xm:sqref>
        </x14:conditionalFormatting>
        <x14:conditionalFormatting xmlns:xm="http://schemas.microsoft.com/office/excel/2006/main">
          <x14:cfRule type="expression" priority="55" id="{B5E81581-D7F6-427E-9492-D92D46E7DB2F}">
            <xm:f>menu!$U$4=FALSE</xm:f>
            <x14:dxf>
              <font>
                <color theme="0"/>
              </font>
              <fill>
                <patternFill>
                  <fgColor theme="0"/>
                  <bgColor theme="0"/>
                </patternFill>
              </fill>
              <border>
                <left/>
                <right/>
                <top/>
                <bottom/>
                <vertical/>
                <horizontal/>
              </border>
            </x14:dxf>
          </x14:cfRule>
          <xm:sqref>O18:O19</xm:sqref>
        </x14:conditionalFormatting>
        <x14:conditionalFormatting xmlns:xm="http://schemas.microsoft.com/office/excel/2006/main">
          <x14:cfRule type="iconSet" priority="54" id="{653FCC86-2C72-4823-A69F-02D903E0DD80}">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O18:O19</xm:sqref>
        </x14:conditionalFormatting>
        <x14:conditionalFormatting xmlns:xm="http://schemas.microsoft.com/office/excel/2006/main">
          <x14:cfRule type="expression" priority="53" id="{8DB77CCC-EE03-47EB-A9CA-8CBCF4C32CAE}">
            <xm:f>'\Users\nils.radeisen\Desktop\221101_Formulare Neu\KSM\[4.1.8a_VHB_Ausgaben_Erstellung_V2.xlsx]menu'!#REF!=FALSE</xm:f>
            <x14:dxf>
              <font>
                <color theme="0"/>
              </font>
              <fill>
                <patternFill>
                  <fgColor theme="0"/>
                  <bgColor theme="0"/>
                </patternFill>
              </fill>
              <border>
                <left/>
                <right/>
                <top/>
                <bottom/>
                <vertical/>
                <horizontal/>
              </border>
            </x14:dxf>
          </x14:cfRule>
          <xm:sqref>C12:N12</xm:sqref>
        </x14:conditionalFormatting>
        <x14:conditionalFormatting xmlns:xm="http://schemas.microsoft.com/office/excel/2006/main">
          <x14:cfRule type="expression" priority="49" id="{EA15320B-A0D4-4606-9117-AB959F4AC075}">
            <xm:f>menu!$U$4=FALSE</xm:f>
            <x14:dxf>
              <font>
                <color theme="0"/>
              </font>
              <fill>
                <patternFill>
                  <fgColor theme="0"/>
                  <bgColor theme="0"/>
                </patternFill>
              </fill>
              <border>
                <left/>
                <right/>
                <top/>
                <bottom/>
                <vertical/>
                <horizontal/>
              </border>
            </x14:dxf>
          </x14:cfRule>
          <xm:sqref>C34</xm:sqref>
        </x14:conditionalFormatting>
        <x14:conditionalFormatting xmlns:xm="http://schemas.microsoft.com/office/excel/2006/main">
          <x14:cfRule type="iconSet" priority="32" id="{1A66A911-96F2-4C9F-B1E5-E2350B5319D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O23</xm:sqref>
        </x14:conditionalFormatting>
        <x14:conditionalFormatting xmlns:xm="http://schemas.microsoft.com/office/excel/2006/main">
          <x14:cfRule type="iconSet" priority="38" id="{A7FE236C-2F60-4D14-95B0-49E781C22C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O23:O26</xm:sqref>
        </x14:conditionalFormatting>
        <x14:conditionalFormatting xmlns:xm="http://schemas.microsoft.com/office/excel/2006/main">
          <x14:cfRule type="iconSet" priority="39" id="{DB275025-20D3-4E64-9B0F-A1307948F6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O23:O26</xm:sqref>
        </x14:conditionalFormatting>
        <x14:conditionalFormatting xmlns:xm="http://schemas.microsoft.com/office/excel/2006/main">
          <x14:cfRule type="expression" priority="18" id="{46ED3C52-AFC6-4DA9-8A99-2029208BEA21}">
            <xm:f>menu!$U$4=FALSE</xm:f>
            <x14:dxf>
              <font>
                <color theme="0"/>
              </font>
              <fill>
                <patternFill>
                  <fgColor theme="0"/>
                  <bgColor theme="0"/>
                </patternFill>
              </fill>
              <border>
                <left/>
                <right/>
                <top/>
                <bottom/>
                <vertical/>
                <horizontal/>
              </border>
            </x14:dxf>
          </x14:cfRule>
          <xm:sqref>R22</xm:sqref>
        </x14:conditionalFormatting>
        <x14:conditionalFormatting xmlns:xm="http://schemas.microsoft.com/office/excel/2006/main">
          <x14:cfRule type="iconSet" priority="43" id="{A9F37FDB-D1FB-43E3-935E-32DE99B637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O25:O26</xm:sqref>
        </x14:conditionalFormatting>
        <x14:conditionalFormatting xmlns:xm="http://schemas.microsoft.com/office/excel/2006/main">
          <x14:cfRule type="expression" priority="3" id="{EFC6FCFC-9C6E-449C-BAD3-9E7DF9E3089D}">
            <xm:f>AND(E30="",Personalausgaben!$K$8&gt;0)</xm:f>
            <x14:dxf>
              <fill>
                <patternFill>
                  <bgColor rgb="FFE3B5A2"/>
                </patternFill>
              </fill>
            </x14:dxf>
          </x14:cfRule>
          <xm:sqref>E30:E32</xm:sqref>
        </x14:conditionalFormatting>
        <x14:conditionalFormatting xmlns:xm="http://schemas.microsoft.com/office/excel/2006/main">
          <x14:cfRule type="expression" priority="4" id="{32BC590E-775B-428E-9F64-853E6755009E}">
            <xm:f>AND(F30="",Personalausgaben!$L$8&gt;0)</xm:f>
            <x14:dxf>
              <fill>
                <patternFill>
                  <bgColor rgb="FFE3B5A2"/>
                </patternFill>
              </fill>
            </x14:dxf>
          </x14:cfRule>
          <xm:sqref>F30:F32</xm:sqref>
        </x14:conditionalFormatting>
        <x14:conditionalFormatting xmlns:xm="http://schemas.microsoft.com/office/excel/2006/main">
          <x14:cfRule type="expression" priority="5" id="{BBD74692-BE43-4546-80BC-9D15FAD82F71}">
            <xm:f>AND(E30&gt;0,Personalausgaben!$K$8=0)</xm:f>
            <x14:dxf>
              <fill>
                <patternFill>
                  <bgColor rgb="FFE3B5A2"/>
                </patternFill>
              </fill>
            </x14:dxf>
          </x14:cfRule>
          <xm:sqref>E30:E32</xm:sqref>
        </x14:conditionalFormatting>
        <x14:conditionalFormatting xmlns:xm="http://schemas.microsoft.com/office/excel/2006/main">
          <x14:cfRule type="expression" priority="2" id="{E63F820D-3CB0-479D-94EB-DA94EB675FFD}">
            <xm:f>AND(F30&gt;0,Personalausgaben!$L$8=0)</xm:f>
            <x14:dxf>
              <fill>
                <patternFill>
                  <bgColor rgb="FFE3B5A2"/>
                </patternFill>
              </fill>
            </x14:dxf>
          </x14:cfRule>
          <xm:sqref>F30:F32</xm:sqref>
        </x14:conditionalFormatting>
        <x14:conditionalFormatting xmlns:xm="http://schemas.microsoft.com/office/excel/2006/main">
          <x14:cfRule type="expression" priority="1" id="{E045D229-1DA8-4ABA-A724-2E6A5E477222}">
            <xm:f>menu!$I$47=2</xm:f>
            <x14:dxf>
              <fill>
                <patternFill patternType="lightUp"/>
              </fill>
            </x14:dxf>
          </x14:cfRule>
          <xm:sqref>C32:F32</xm:sqref>
        </x14:conditionalFormatting>
      </x14:conditionalFormattings>
    </ext>
    <ext xmlns:x14="http://schemas.microsoft.com/office/spreadsheetml/2009/9/main" uri="{CCE6A557-97BC-4b89-ADB6-D9C93CAAB3DF}">
      <x14:dataValidations xmlns:xm="http://schemas.microsoft.com/office/excel/2006/main" xWindow="276" yWindow="650" count="4">
        <x14:dataValidation type="list" allowBlank="1" showInputMessage="1" showErrorMessage="1">
          <x14:formula1>
            <xm:f>menu!$Q$18:$Q$23</xm:f>
          </x14:formula1>
          <xm:sqref>H37</xm:sqref>
        </x14:dataValidation>
        <x14:dataValidation type="list" allowBlank="1" showInputMessage="1" showErrorMessage="1">
          <x14:formula1>
            <xm:f>IF(menu!$I$21=2,menu!$K$18:$K$24,menu!$K$18:$K$20)</xm:f>
          </x14:formula1>
          <xm:sqref>F23:F26</xm:sqref>
        </x14:dataValidation>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menu!$A$17:$A$23</xm:f>
          </x14:formula1>
          <xm:sqref>E23:E26</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14:formula1>
            <xm:f>IF(Basisdaten!I27="Erstvorhaben",menu!$A$124:$A$125,menu!$A$124:$A$126)</xm:f>
          </x14:formula1>
          <xm:sqref>E10:G10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22</vt:i4>
      </vt:variant>
    </vt:vector>
  </HeadingPairs>
  <TitlesOfParts>
    <vt:vector size="48" baseType="lpstr">
      <vt:lpstr>Basisdaten</vt:lpstr>
      <vt:lpstr>Vorhabenbeschreibung</vt:lpstr>
      <vt:lpstr>Inhalte und Handlungsfelder</vt:lpstr>
      <vt:lpstr>TVÖD_Obergrenzen</vt:lpstr>
      <vt:lpstr>Dashboard</vt:lpstr>
      <vt:lpstr>Texte</vt:lpstr>
      <vt:lpstr>ausgabenexport</vt:lpstr>
      <vt:lpstr>Personal_Alt</vt:lpstr>
      <vt:lpstr>Personal</vt:lpstr>
      <vt:lpstr>Personalausgaben</vt:lpstr>
      <vt:lpstr>Arbeitsplan</vt:lpstr>
      <vt:lpstr>Erfolgskontrollplan</vt:lpstr>
      <vt:lpstr>Tabelle1</vt:lpstr>
      <vt:lpstr>Erst-,Anschlussvorhaben</vt:lpstr>
      <vt:lpstr>Pauschalen</vt:lpstr>
      <vt:lpstr>Begl_Öffentlichkeitsarbeit</vt:lpstr>
      <vt:lpstr>Akteursbeteiligung</vt:lpstr>
      <vt:lpstr>Akteursbeteiligung_Alt</vt:lpstr>
      <vt:lpstr>prof_Prozessunterstützung</vt:lpstr>
      <vt:lpstr>weitere Sachausgaben</vt:lpstr>
      <vt:lpstr>Dropdownlisten</vt:lpstr>
      <vt:lpstr>Dienstreisen und Qualifizierung</vt:lpstr>
      <vt:lpstr>Konzeptfertigstellung</vt:lpstr>
      <vt:lpstr>Ausgabenübersicht</vt:lpstr>
      <vt:lpstr>menu</vt:lpstr>
      <vt:lpstr>Anmerkungen</vt:lpstr>
      <vt:lpstr>bahncard100</vt:lpstr>
      <vt:lpstr>bahncard25</vt:lpstr>
      <vt:lpstr>Akteursbeteiligung!Druckbereich</vt:lpstr>
      <vt:lpstr>Akteursbeteiligung_Alt!Druckbereich</vt:lpstr>
      <vt:lpstr>Anmerkungen!Druckbereich</vt:lpstr>
      <vt:lpstr>Arbeitsplan!Druckbereich</vt:lpstr>
      <vt:lpstr>Ausgabenübersicht!Druckbereich</vt:lpstr>
      <vt:lpstr>Basisdaten!Druckbereich</vt:lpstr>
      <vt:lpstr>Begl_Öffentlichkeitsarbeit!Druckbereich</vt:lpstr>
      <vt:lpstr>'Dienstreisen und Qualifizierung'!Druckbereich</vt:lpstr>
      <vt:lpstr>Erfolgskontrollplan!Druckbereich</vt:lpstr>
      <vt:lpstr>'Erst-,Anschlussvorhaben'!Druckbereich</vt:lpstr>
      <vt:lpstr>'Inhalte und Handlungsfelder'!Druckbereich</vt:lpstr>
      <vt:lpstr>Konzeptfertigstellung!Druckbereich</vt:lpstr>
      <vt:lpstr>Pauschalen!Druckbereich</vt:lpstr>
      <vt:lpstr>Personal!Druckbereich</vt:lpstr>
      <vt:lpstr>Personal_Alt!Druckbereich</vt:lpstr>
      <vt:lpstr>Personalausgaben!Druckbereich</vt:lpstr>
      <vt:lpstr>prof_Prozessunterstützung!Druckbereich</vt:lpstr>
      <vt:lpstr>Tabelle1!Druckbereich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4.1.8b Klimaschutzmanagement_Anschlussvorhaben</dc:title>
  <dc:subject>Nationale Klimaschutzinitiative - Kommunalrichtlinie</dc:subject>
  <cp:keywords>Klimaschutz; NKI; Kommunalrichtlinie; Kommune; Projektförderung; Förderschwerpunkt; Klimaschutzmanagement, integriert; Klimaschutzkonzept; Personalförderung; Dienstleister; Maßnahmenumsetzung</cp:keywords>
  <cp:lastModifiedBy>Niels Kirstein</cp:lastModifiedBy>
  <cp:lastPrinted>2021-09-07T10:51:15Z</cp:lastPrinted>
  <dcterms:created xsi:type="dcterms:W3CDTF">2019-01-14T11:03:48Z</dcterms:created>
  <dcterms:modified xsi:type="dcterms:W3CDTF">2023-11-07T15:46:01Z</dcterms:modified>
</cp:coreProperties>
</file>