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codeName="DieseArbeitsmappe"/>
  <mc:AlternateContent xmlns:mc="http://schemas.openxmlformats.org/markup-compatibility/2006">
    <mc:Choice Requires="x15">
      <x15ac:absPath xmlns:x15ac="http://schemas.microsoft.com/office/spreadsheetml/2010/11/ac" url="T:\NKI-Auftrag\07_Arbeitsgruppen\02_KKS\02_VN_Stichprobenverfahren\04_Dokumente\05_Beleglisten (klimaschutz.de)\Final\"/>
    </mc:Choice>
  </mc:AlternateContent>
  <xr:revisionPtr revIDLastSave="0" documentId="8_{82D02221-4464-4E80-82ED-934D9D87CE9C}" xr6:coauthVersionLast="47" xr6:coauthVersionMax="47" xr10:uidLastSave="{00000000-0000-0000-0000-000000000000}"/>
  <workbookProtection workbookAlgorithmName="SHA-512" workbookHashValue="ljGMNh3W4wYgPxfBZEWVlGdFuEFdi7kCCxrdB1ktkZoUzQWJiUlvS746rrMF2fV0GykRSxofHVOS4miu80xo+Q==" workbookSaltValue="YNMap9TJUsevF9cI3mM0MA==" workbookSpinCount="100000" lockStructure="1"/>
  <bookViews>
    <workbookView xWindow="-120" yWindow="-120" windowWidth="29040" windowHeight="15720" tabRatio="694" xr2:uid="{00000000-000D-0000-FFFF-FFFF00000000}"/>
  </bookViews>
  <sheets>
    <sheet name="START" sheetId="1" r:id="rId1"/>
    <sheet name="Pos.0812" sheetId="9" r:id="rId2"/>
    <sheet name="Pos.0817" sheetId="51" r:id="rId3"/>
    <sheet name="Pos.0831" sheetId="54" r:id="rId4"/>
    <sheet name="Pos.0835" sheetId="46" r:id="rId5"/>
    <sheet name="Pos.0843" sheetId="55" r:id="rId6"/>
    <sheet name="Pos.0846" sheetId="56" r:id="rId7"/>
    <sheet name="Pos.0850" sheetId="57" r:id="rId8"/>
    <sheet name="Hilfsblatt_Hinweise" sheetId="53" state="veryHidden" r:id="rId9"/>
    <sheet name="Hilfsblatt_Spalten" sheetId="24" state="veryHidden" r:id="rId10"/>
    <sheet name="Hilfsblatt_Prüfung" sheetId="34" state="veryHidden" r:id="rId11"/>
    <sheet name="Hilfsblatt_Changelog" sheetId="59" state="veryHidden" r:id="rId12"/>
  </sheets>
  <definedNames>
    <definedName name="aktiv" localSheetId="1">Pos.0812!$E$6</definedName>
    <definedName name="aktiv" localSheetId="2">Pos.0817!$E$6</definedName>
    <definedName name="aktiv" localSheetId="3">Pos.0831!$E$5</definedName>
    <definedName name="aktiv" localSheetId="4">Pos.0835!$E$5</definedName>
    <definedName name="aktiv" localSheetId="5">Pos.0843!$E$5</definedName>
    <definedName name="aktiv" localSheetId="6">Pos.0846!$E$5</definedName>
    <definedName name="aktiv" localSheetId="7">Pos.0850!$E$5</definedName>
    <definedName name="Anlass">START!$F$11</definedName>
    <definedName name="Auswahl_FSP">START!$F$8</definedName>
    <definedName name="Auswahl_Vst">START!$F$10</definedName>
    <definedName name="Beginn_LZ">START!$F$9</definedName>
    <definedName name="DD_Anlass">Hilfsblatt_Prüfung!$C$29:$C$32</definedName>
    <definedName name="DD_FSP_Auswahl">Hilfsblatt_Spalten!$A$2:$A$31</definedName>
    <definedName name="DD_janein">Hilfsblatt_Prüfung!$D$14:$D$16</definedName>
    <definedName name="DD_Vorsteuer">Hilfsblatt_Prüfung!$B$14:$B$17</definedName>
    <definedName name="DD_zwf">Hilfsblatt_Prüfung!$C$14:$C$16</definedName>
    <definedName name="_xlnm.Print_Area" localSheetId="11">Hilfsblatt_Changelog!$A$1:$J$19</definedName>
    <definedName name="_xlnm.Print_Area" localSheetId="10">Hilfsblatt_Prüfung!$A$1:$F$34</definedName>
    <definedName name="_xlnm.Print_Area" localSheetId="1">Pos.0812!$B$2:$H$100</definedName>
    <definedName name="_xlnm.Print_Area" localSheetId="2">Pos.0817!$B$2:$H$100</definedName>
    <definedName name="_xlnm.Print_Area" localSheetId="3">Pos.0831!$B$2:$R$34</definedName>
    <definedName name="_xlnm.Print_Area" localSheetId="4">Pos.0835!$B$2:$R$69</definedName>
    <definedName name="_xlnm.Print_Area" localSheetId="5">Pos.0843!$B$2:$R$34</definedName>
    <definedName name="_xlnm.Print_Area" localSheetId="6">Pos.0846!$B$2:$R$34</definedName>
    <definedName name="_xlnm.Print_Area" localSheetId="7">Pos.0850!$B$2:$R$34</definedName>
    <definedName name="_xlnm.Print_Area" localSheetId="0">START!$B$2:$O$89</definedName>
    <definedName name="Ende_LZ">START!$H$9</definedName>
    <definedName name="FKZ">START!$F$6</definedName>
    <definedName name="Gesamtausgaben_bewilligt">START!$F$22</definedName>
    <definedName name="Gesamtausgaben_nachgewiesen">START!$J$22</definedName>
    <definedName name="Gesamtausgaben_zwf">START!$K$22</definedName>
    <definedName name="Hilfetext_Betrag_VNZA">Hilfsblatt_Prüfung!$C$23</definedName>
    <definedName name="Hilfetext_Betrag_ZNZA">Hilfsblatt_Prüfung!$C$25</definedName>
    <definedName name="Matrix_Anlass">Hilfsblatt_Prüfung!$C$29:$D$32</definedName>
    <definedName name="Matrix_FSP_Hinweise">Hilfsblatt_Hinweise!$A$2:$EM$46</definedName>
    <definedName name="Matrix_Prüfung">Hilfsblatt_Prüfung!$B$2:$E$8</definedName>
    <definedName name="Name_Belegliste">START!$D$3</definedName>
    <definedName name="Pos0812_Ausgaben">Pos.0812!$D$9:$G$98</definedName>
    <definedName name="Pos0817_Ausgaben">Pos.0817!$D$9:$G$98</definedName>
    <definedName name="Pos0831_Ausgaben">Pos.0831!$D$9:$G$33,Pos.0831!$I$9:$M$33,Pos.0831!$P$9:$Q$33</definedName>
    <definedName name="Pos0835_Ausgaben">Pos.0835!$D$9:$G$68,Pos.0835!$I$9:$M$68,Pos.0835!$P$9:$Q$68</definedName>
    <definedName name="Pos0843_Ausgaben">Pos.0843!$D$9:$G$33,Pos.0843!$I$9:$M$33,Pos.0843!$P$9:$Q$33</definedName>
    <definedName name="Pos0846_Ausgaben">Pos.0846!$D$9:$G$33,Pos.0846!$I$9:$M$33,Pos.0846!$P$9:$Q$33</definedName>
    <definedName name="Pos0850_Ausgaben">Pos.0850!$D$9:$G$33,Pos.0850!$I$9:$M$33,Pos.0850!$P$9:$Q$33</definedName>
    <definedName name="Prüfung" localSheetId="1">Pos.0812!$H$99</definedName>
    <definedName name="Prüfung" localSheetId="2">Pos.0817!$H$99</definedName>
    <definedName name="Prüfung" localSheetId="3">Pos.0831!$R$34</definedName>
    <definedName name="Prüfung" localSheetId="4">Pos.0835!$R$69</definedName>
    <definedName name="Prüfung" localSheetId="5">Pos.0843!$R$34</definedName>
    <definedName name="Prüfung" localSheetId="6">Pos.0846!$R$34</definedName>
    <definedName name="Prüfung" localSheetId="7">Pos.0850!$R$34</definedName>
    <definedName name="Prüfung" localSheetId="0">START!$J$11</definedName>
    <definedName name="Prüfung_gesamt">Hilfsblatt_Prüfung!$D$10</definedName>
    <definedName name="START_Pos_GFP">START!$F$15:$F$21</definedName>
    <definedName name="Tab_inkorrekt">Hilfsblatt_Prüfung!$F$10</definedName>
    <definedName name="teil_Vst_prozent">START!$H$10</definedName>
    <definedName name="Version">START!$E$89</definedName>
    <definedName name="VNZA">Hilfsblatt_Prüfung!$C$32</definedName>
    <definedName name="Zahlungsbetrag" localSheetId="1">Pos.0812!$G$99</definedName>
    <definedName name="Zahlungsbetrag" localSheetId="2">Pos.0817!$G$99</definedName>
    <definedName name="Zahlungsbetrag" localSheetId="3">Pos.0831!$J$34</definedName>
    <definedName name="Zahlungsbetrag" localSheetId="4">Pos.0835!$J$69</definedName>
    <definedName name="Zahlungsbetrag" localSheetId="5">Pos.0843!$J$34</definedName>
    <definedName name="Zahlungsbetrag" localSheetId="6">Pos.0846!$J$34</definedName>
    <definedName name="Zahlungsbetrag" localSheetId="7">Pos.0850!$J$34</definedName>
    <definedName name="ZE_Name">START!$F$7</definedName>
    <definedName name="zwf_Ausgaben" localSheetId="3">Pos.0831!$O$34</definedName>
    <definedName name="zwf_Ausgaben" localSheetId="4">Pos.0835!$O$69</definedName>
    <definedName name="zwf_Ausgaben" localSheetId="5">Pos.0843!$O$34</definedName>
    <definedName name="zwf_Ausgaben" localSheetId="6">Pos.0846!$O$34</definedName>
    <definedName name="zwf_Ausgaben" localSheetId="7">Pos.0850!$O$34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 r="J27" i="1" l="1"/>
  <c r="J9" i="1" l="1"/>
  <c r="I7" i="1" l="1"/>
  <c r="C5" i="57" l="1"/>
  <c r="C5" i="56"/>
  <c r="C5" i="55"/>
  <c r="C5" i="54"/>
  <c r="C6" i="51"/>
  <c r="C6" i="9"/>
  <c r="C5" i="46"/>
  <c r="H12" i="54" l="1"/>
  <c r="H13" i="54"/>
  <c r="H14" i="54"/>
  <c r="H15" i="54"/>
  <c r="H16" i="54"/>
  <c r="H17" i="54"/>
  <c r="H18" i="54"/>
  <c r="H19" i="54"/>
  <c r="H20" i="54"/>
  <c r="H21" i="54"/>
  <c r="H22" i="54"/>
  <c r="H10" i="54"/>
  <c r="H11" i="54"/>
  <c r="H10" i="57"/>
  <c r="H11" i="57"/>
  <c r="H12" i="57"/>
  <c r="H13" i="57"/>
  <c r="H14" i="57"/>
  <c r="H15" i="57"/>
  <c r="H16" i="57"/>
  <c r="H17" i="57"/>
  <c r="H18" i="57"/>
  <c r="H19" i="57"/>
  <c r="H20" i="57"/>
  <c r="H21" i="57"/>
  <c r="H22" i="57"/>
  <c r="H23" i="57"/>
  <c r="H24" i="57"/>
  <c r="H25" i="57"/>
  <c r="H26" i="57"/>
  <c r="H27" i="57"/>
  <c r="H28" i="57"/>
  <c r="H29" i="57"/>
  <c r="H30" i="57"/>
  <c r="H31" i="57"/>
  <c r="H32" i="57"/>
  <c r="H33" i="57"/>
  <c r="H9" i="57"/>
  <c r="H10" i="56"/>
  <c r="H11" i="56"/>
  <c r="H12" i="56"/>
  <c r="H13" i="56"/>
  <c r="H14" i="56"/>
  <c r="H15" i="56"/>
  <c r="H16" i="56"/>
  <c r="H17" i="56"/>
  <c r="H18" i="56"/>
  <c r="H19" i="56"/>
  <c r="H20" i="56"/>
  <c r="H21" i="56"/>
  <c r="H22" i="56"/>
  <c r="H23" i="56"/>
  <c r="H24" i="56"/>
  <c r="H25" i="56"/>
  <c r="H26" i="56"/>
  <c r="H27" i="56"/>
  <c r="H28" i="56"/>
  <c r="H29" i="56"/>
  <c r="H30" i="56"/>
  <c r="H31" i="56"/>
  <c r="H32" i="56"/>
  <c r="H33" i="56"/>
  <c r="H9" i="56"/>
  <c r="H10" i="55"/>
  <c r="H11" i="55"/>
  <c r="H12" i="55"/>
  <c r="H13" i="55"/>
  <c r="H14" i="55"/>
  <c r="H15" i="55"/>
  <c r="H16" i="55"/>
  <c r="H17" i="55"/>
  <c r="H18" i="55"/>
  <c r="H19" i="55"/>
  <c r="H20" i="55"/>
  <c r="H21" i="55"/>
  <c r="H22" i="55"/>
  <c r="H23" i="55"/>
  <c r="H24" i="55"/>
  <c r="H25" i="55"/>
  <c r="H26" i="55"/>
  <c r="H27" i="55"/>
  <c r="H28" i="55"/>
  <c r="H29" i="55"/>
  <c r="H30" i="55"/>
  <c r="H31" i="55"/>
  <c r="H32" i="55"/>
  <c r="H33" i="55"/>
  <c r="H9" i="55"/>
  <c r="H23" i="54"/>
  <c r="H24" i="54"/>
  <c r="H25" i="54"/>
  <c r="H26" i="54"/>
  <c r="H27" i="54"/>
  <c r="H28" i="54"/>
  <c r="H29" i="54"/>
  <c r="H30" i="54"/>
  <c r="H31" i="54"/>
  <c r="H32" i="54"/>
  <c r="H33" i="54"/>
  <c r="H9" i="54"/>
  <c r="C31" i="34" l="1"/>
  <c r="C30" i="34"/>
  <c r="D42" i="1" l="1"/>
  <c r="I6" i="1"/>
  <c r="I8" i="1"/>
  <c r="H12" i="46"/>
  <c r="H13" i="46"/>
  <c r="H14" i="46"/>
  <c r="H15" i="46"/>
  <c r="H16" i="46"/>
  <c r="H17" i="46"/>
  <c r="H18" i="46"/>
  <c r="H19" i="46"/>
  <c r="H20" i="46"/>
  <c r="H21" i="46"/>
  <c r="H22" i="46"/>
  <c r="H23" i="46"/>
  <c r="H24" i="46"/>
  <c r="H25" i="46"/>
  <c r="H26" i="46"/>
  <c r="H27" i="46"/>
  <c r="H28" i="46"/>
  <c r="H29" i="46"/>
  <c r="H30" i="46"/>
  <c r="H31" i="46"/>
  <c r="H32" i="46"/>
  <c r="H33" i="46"/>
  <c r="H34" i="46"/>
  <c r="H35" i="46"/>
  <c r="H36" i="46"/>
  <c r="H37" i="46"/>
  <c r="H38" i="46"/>
  <c r="H39" i="46"/>
  <c r="H40" i="46"/>
  <c r="H41" i="46"/>
  <c r="H42" i="46"/>
  <c r="H43" i="46"/>
  <c r="H44" i="46"/>
  <c r="H45" i="46"/>
  <c r="H46" i="46"/>
  <c r="H47" i="46"/>
  <c r="H48" i="46"/>
  <c r="H49" i="46"/>
  <c r="H50" i="46"/>
  <c r="H51" i="46"/>
  <c r="H52" i="46"/>
  <c r="H53" i="46"/>
  <c r="H54" i="46"/>
  <c r="H55" i="46"/>
  <c r="H56" i="46"/>
  <c r="H57" i="46"/>
  <c r="H58" i="46"/>
  <c r="H59" i="46"/>
  <c r="H60" i="46"/>
  <c r="H61" i="46"/>
  <c r="H62" i="46"/>
  <c r="H63" i="46"/>
  <c r="H64" i="46"/>
  <c r="H65" i="46"/>
  <c r="H66" i="46"/>
  <c r="H67" i="46"/>
  <c r="H68" i="46"/>
  <c r="H10" i="46"/>
  <c r="H11" i="46"/>
  <c r="H9" i="46"/>
  <c r="I11" i="1" l="1"/>
  <c r="D31" i="34" l="1"/>
  <c r="D30" i="34"/>
  <c r="J14" i="1" l="1"/>
  <c r="K14" i="1"/>
  <c r="ED2" i="53"/>
  <c r="CZ2" i="53"/>
  <c r="BX2" i="53"/>
  <c r="EI2" i="53"/>
  <c r="BN2" i="53"/>
  <c r="CU2" i="53"/>
  <c r="BI2" i="53"/>
  <c r="BS2" i="53"/>
  <c r="CM2" i="53"/>
  <c r="DJ2" i="53"/>
  <c r="CC2" i="53"/>
  <c r="AY2" i="53"/>
  <c r="CR2" i="53"/>
  <c r="BD2" i="53"/>
  <c r="AE2" i="53"/>
  <c r="DO2" i="53"/>
  <c r="CH2" i="53"/>
  <c r="DY2" i="53"/>
  <c r="DT2" i="53"/>
  <c r="AT2" i="53"/>
  <c r="AJ2" i="53"/>
  <c r="Z2" i="53"/>
  <c r="U2" i="53"/>
  <c r="K2" i="53"/>
  <c r="P2" i="53"/>
  <c r="AO2" i="53"/>
  <c r="DE2" i="53"/>
  <c r="F2" i="53"/>
  <c r="C3" i="57" l="1"/>
  <c r="C3" i="55"/>
  <c r="C3" i="56" l="1"/>
  <c r="C3" i="54"/>
  <c r="C3" i="51"/>
  <c r="C3" i="46"/>
  <c r="C3" i="9"/>
  <c r="K34" i="57"/>
  <c r="F34" i="57"/>
  <c r="H34" i="57"/>
  <c r="K8" i="57"/>
  <c r="C4" i="57"/>
  <c r="K34" i="56"/>
  <c r="F34" i="56"/>
  <c r="H34" i="56"/>
  <c r="K8" i="56"/>
  <c r="C4" i="56"/>
  <c r="K34" i="55"/>
  <c r="F34" i="55"/>
  <c r="H34" i="55"/>
  <c r="K8" i="55"/>
  <c r="C4" i="55"/>
  <c r="K34" i="54"/>
  <c r="F34" i="54"/>
  <c r="K8" i="54"/>
  <c r="C4" i="54"/>
  <c r="H34" i="54" l="1"/>
  <c r="E4" i="57"/>
  <c r="E4" i="56"/>
  <c r="E4" i="55"/>
  <c r="E4" i="54"/>
  <c r="I10" i="1" l="1"/>
  <c r="I9" i="1" l="1"/>
  <c r="G99" i="51" l="1"/>
  <c r="C4" i="51"/>
  <c r="C4" i="9"/>
  <c r="K69" i="46"/>
  <c r="F69" i="46"/>
  <c r="K8" i="46"/>
  <c r="C4" i="46"/>
  <c r="E4" i="51" l="1"/>
  <c r="E4" i="9"/>
  <c r="E4" i="46"/>
  <c r="H69" i="46"/>
  <c r="E8" i="34" l="1"/>
  <c r="E5" i="57" s="1"/>
  <c r="M7" i="56"/>
  <c r="M34" i="56" s="1"/>
  <c r="M7" i="55"/>
  <c r="M34" i="55" s="1"/>
  <c r="M7" i="54"/>
  <c r="M34" i="54" s="1"/>
  <c r="E6" i="34"/>
  <c r="E5" i="55" s="1"/>
  <c r="E4" i="34"/>
  <c r="E5" i="54" s="1"/>
  <c r="E7" i="34"/>
  <c r="E5" i="56" s="1"/>
  <c r="E5" i="34"/>
  <c r="E5" i="46" s="1"/>
  <c r="M7" i="57"/>
  <c r="M34" i="57" s="1"/>
  <c r="E3" i="34"/>
  <c r="M7" i="46"/>
  <c r="M69" i="46" s="1"/>
  <c r="E2" i="34"/>
  <c r="A2" i="53"/>
  <c r="G4" i="9" l="1"/>
  <c r="E6" i="9"/>
  <c r="G4" i="51"/>
  <c r="E6" i="51"/>
  <c r="D43" i="1"/>
  <c r="C20" i="1"/>
  <c r="H10" i="51" l="1"/>
  <c r="H18" i="51"/>
  <c r="H26" i="51"/>
  <c r="H34" i="51"/>
  <c r="H42" i="51"/>
  <c r="H50" i="51"/>
  <c r="H58" i="51"/>
  <c r="H66" i="51"/>
  <c r="H74" i="51"/>
  <c r="H82" i="51"/>
  <c r="H90" i="51"/>
  <c r="H98" i="51"/>
  <c r="H46" i="51"/>
  <c r="H78" i="51"/>
  <c r="H86" i="51"/>
  <c r="H32" i="51"/>
  <c r="H88" i="51"/>
  <c r="H49" i="51"/>
  <c r="H11" i="51"/>
  <c r="H19" i="51"/>
  <c r="H27" i="51"/>
  <c r="H35" i="51"/>
  <c r="H43" i="51"/>
  <c r="H51" i="51"/>
  <c r="H59" i="51"/>
  <c r="H67" i="51"/>
  <c r="H75" i="51"/>
  <c r="H83" i="51"/>
  <c r="H91" i="51"/>
  <c r="H30" i="51"/>
  <c r="H62" i="51"/>
  <c r="H94" i="51"/>
  <c r="H95" i="51"/>
  <c r="H72" i="51"/>
  <c r="H41" i="51"/>
  <c r="H65" i="51"/>
  <c r="H12" i="51"/>
  <c r="H20" i="51"/>
  <c r="H28" i="51"/>
  <c r="H36" i="51"/>
  <c r="H44" i="51"/>
  <c r="H52" i="51"/>
  <c r="H60" i="51"/>
  <c r="H68" i="51"/>
  <c r="H76" i="51"/>
  <c r="H84" i="51"/>
  <c r="H92" i="51"/>
  <c r="H38" i="51"/>
  <c r="H70" i="51"/>
  <c r="H71" i="51"/>
  <c r="H40" i="51"/>
  <c r="H33" i="51"/>
  <c r="H89" i="51"/>
  <c r="H13" i="51"/>
  <c r="H21" i="51"/>
  <c r="H29" i="51"/>
  <c r="H37" i="51"/>
  <c r="H45" i="51"/>
  <c r="H53" i="51"/>
  <c r="H61" i="51"/>
  <c r="H69" i="51"/>
  <c r="H77" i="51"/>
  <c r="H85" i="51"/>
  <c r="H93" i="51"/>
  <c r="H14" i="51"/>
  <c r="H54" i="51"/>
  <c r="H87" i="51"/>
  <c r="H48" i="51"/>
  <c r="H96" i="51"/>
  <c r="H57" i="51"/>
  <c r="H22" i="51"/>
  <c r="H80" i="51"/>
  <c r="H73" i="51"/>
  <c r="H15" i="51"/>
  <c r="H23" i="51"/>
  <c r="H31" i="51"/>
  <c r="H39" i="51"/>
  <c r="H47" i="51"/>
  <c r="H55" i="51"/>
  <c r="H63" i="51"/>
  <c r="H79" i="51"/>
  <c r="H64" i="51"/>
  <c r="H25" i="51"/>
  <c r="H97" i="51"/>
  <c r="H16" i="51"/>
  <c r="H24" i="51"/>
  <c r="H56" i="51"/>
  <c r="H17" i="51"/>
  <c r="H81" i="51"/>
  <c r="H9" i="51"/>
  <c r="H9" i="9"/>
  <c r="H10" i="9"/>
  <c r="H18" i="9"/>
  <c r="H26" i="9"/>
  <c r="H34" i="9"/>
  <c r="H42" i="9"/>
  <c r="H50" i="9"/>
  <c r="H58" i="9"/>
  <c r="H66" i="9"/>
  <c r="H74" i="9"/>
  <c r="H82" i="9"/>
  <c r="H90" i="9"/>
  <c r="H98" i="9"/>
  <c r="H49" i="9"/>
  <c r="H11" i="9"/>
  <c r="H19" i="9"/>
  <c r="H27" i="9"/>
  <c r="H35" i="9"/>
  <c r="H43" i="9"/>
  <c r="H51" i="9"/>
  <c r="H59" i="9"/>
  <c r="H67" i="9"/>
  <c r="H75" i="9"/>
  <c r="H83" i="9"/>
  <c r="H91" i="9"/>
  <c r="H17" i="9"/>
  <c r="H81" i="9"/>
  <c r="H12" i="9"/>
  <c r="H20" i="9"/>
  <c r="H28" i="9"/>
  <c r="H36" i="9"/>
  <c r="H44" i="9"/>
  <c r="H52" i="9"/>
  <c r="H60" i="9"/>
  <c r="H68" i="9"/>
  <c r="H76" i="9"/>
  <c r="H84" i="9"/>
  <c r="H92" i="9"/>
  <c r="H33" i="9"/>
  <c r="H13" i="9"/>
  <c r="H21" i="9"/>
  <c r="H29" i="9"/>
  <c r="H37" i="9"/>
  <c r="H45" i="9"/>
  <c r="H53" i="9"/>
  <c r="H61" i="9"/>
  <c r="H69" i="9"/>
  <c r="H77" i="9"/>
  <c r="H85" i="9"/>
  <c r="H93" i="9"/>
  <c r="H25" i="9"/>
  <c r="H14" i="9"/>
  <c r="H22" i="9"/>
  <c r="H30" i="9"/>
  <c r="H38" i="9"/>
  <c r="H46" i="9"/>
  <c r="H54" i="9"/>
  <c r="H62" i="9"/>
  <c r="H70" i="9"/>
  <c r="H78" i="9"/>
  <c r="H86" i="9"/>
  <c r="H94" i="9"/>
  <c r="H57" i="9"/>
  <c r="H73" i="9"/>
  <c r="H15" i="9"/>
  <c r="H23" i="9"/>
  <c r="H31" i="9"/>
  <c r="H39" i="9"/>
  <c r="H47" i="9"/>
  <c r="H55" i="9"/>
  <c r="H63" i="9"/>
  <c r="H71" i="9"/>
  <c r="H79" i="9"/>
  <c r="H87" i="9"/>
  <c r="H95" i="9"/>
  <c r="H41" i="9"/>
  <c r="H97" i="9"/>
  <c r="H16" i="9"/>
  <c r="H24" i="9"/>
  <c r="H32" i="9"/>
  <c r="H40" i="9"/>
  <c r="H48" i="9"/>
  <c r="H56" i="9"/>
  <c r="H64" i="9"/>
  <c r="H72" i="9"/>
  <c r="H80" i="9"/>
  <c r="H88" i="9"/>
  <c r="H96" i="9"/>
  <c r="H65" i="9"/>
  <c r="H89" i="9"/>
  <c r="G20" i="1"/>
  <c r="C19" i="1"/>
  <c r="H99" i="51" l="1"/>
  <c r="H99" i="9"/>
  <c r="G19" i="1"/>
  <c r="C17" i="1"/>
  <c r="D2" i="34"/>
  <c r="D3" i="34"/>
  <c r="F2" i="34" l="1"/>
  <c r="F3" i="34"/>
  <c r="G99" i="9"/>
  <c r="G17" i="1"/>
  <c r="C21" i="1"/>
  <c r="G21" i="1" l="1"/>
  <c r="C16" i="1"/>
  <c r="J16" i="1"/>
  <c r="G16" i="1" l="1"/>
  <c r="K7" i="56"/>
  <c r="K7" i="55"/>
  <c r="L7" i="55"/>
  <c r="I16" i="1"/>
  <c r="K16" i="1"/>
  <c r="R9" i="55" l="1"/>
  <c r="N9" i="55" s="1"/>
  <c r="O9" i="55" s="1"/>
  <c r="R11" i="55"/>
  <c r="N11" i="55" s="1"/>
  <c r="O11" i="55" s="1"/>
  <c r="R12" i="55"/>
  <c r="N12" i="55" s="1"/>
  <c r="O12" i="55" s="1"/>
  <c r="R14" i="55"/>
  <c r="N14" i="55" s="1"/>
  <c r="O14" i="55" s="1"/>
  <c r="R17" i="55"/>
  <c r="N17" i="55" s="1"/>
  <c r="O17" i="55" s="1"/>
  <c r="R10" i="55"/>
  <c r="N10" i="55" s="1"/>
  <c r="O10" i="55" s="1"/>
  <c r="R19" i="55"/>
  <c r="N19" i="55" s="1"/>
  <c r="O19" i="55" s="1"/>
  <c r="R20" i="55"/>
  <c r="N20" i="55" s="1"/>
  <c r="O20" i="55" s="1"/>
  <c r="R13" i="55"/>
  <c r="N13" i="55" s="1"/>
  <c r="O13" i="55" s="1"/>
  <c r="R22" i="55"/>
  <c r="N22" i="55" s="1"/>
  <c r="O22" i="55" s="1"/>
  <c r="R18" i="55"/>
  <c r="N18" i="55" s="1"/>
  <c r="O18" i="55" s="1"/>
  <c r="R27" i="55"/>
  <c r="N27" i="55" s="1"/>
  <c r="O27" i="55" s="1"/>
  <c r="R28" i="55"/>
  <c r="N28" i="55" s="1"/>
  <c r="O28" i="55" s="1"/>
  <c r="R23" i="55"/>
  <c r="N23" i="55" s="1"/>
  <c r="O23" i="55" s="1"/>
  <c r="R26" i="55"/>
  <c r="N26" i="55" s="1"/>
  <c r="O26" i="55" s="1"/>
  <c r="R21" i="55"/>
  <c r="N21" i="55" s="1"/>
  <c r="O21" i="55" s="1"/>
  <c r="R29" i="55"/>
  <c r="N29" i="55" s="1"/>
  <c r="O29" i="55" s="1"/>
  <c r="R15" i="55"/>
  <c r="N15" i="55" s="1"/>
  <c r="O15" i="55" s="1"/>
  <c r="R30" i="55"/>
  <c r="N30" i="55" s="1"/>
  <c r="O30" i="55" s="1"/>
  <c r="R31" i="55"/>
  <c r="N31" i="55" s="1"/>
  <c r="O31" i="55" s="1"/>
  <c r="R24" i="55"/>
  <c r="N24" i="55" s="1"/>
  <c r="O24" i="55" s="1"/>
  <c r="R25" i="55"/>
  <c r="N25" i="55" s="1"/>
  <c r="O25" i="55" s="1"/>
  <c r="R33" i="55"/>
  <c r="N33" i="55" s="1"/>
  <c r="O33" i="55" s="1"/>
  <c r="R16" i="55"/>
  <c r="N16" i="55" s="1"/>
  <c r="O16" i="55" s="1"/>
  <c r="R32" i="55"/>
  <c r="N32" i="55" s="1"/>
  <c r="O32" i="55" s="1"/>
  <c r="N16" i="1"/>
  <c r="N8" i="55"/>
  <c r="O8" i="55" s="1"/>
  <c r="O16" i="1"/>
  <c r="L34" i="55"/>
  <c r="L7" i="56"/>
  <c r="R15" i="56" l="1"/>
  <c r="R13" i="56"/>
  <c r="R21" i="56"/>
  <c r="R9" i="56"/>
  <c r="R31" i="56"/>
  <c r="R29" i="56"/>
  <c r="R14" i="56"/>
  <c r="R10" i="56"/>
  <c r="R24" i="56"/>
  <c r="R22" i="56"/>
  <c r="R19" i="56"/>
  <c r="R32" i="56"/>
  <c r="R28" i="56"/>
  <c r="R18" i="56"/>
  <c r="R17" i="56"/>
  <c r="R30" i="56"/>
  <c r="R33" i="56"/>
  <c r="R26" i="56"/>
  <c r="R25" i="56"/>
  <c r="R23" i="56"/>
  <c r="R20" i="56"/>
  <c r="R11" i="56"/>
  <c r="R12" i="56"/>
  <c r="R16" i="56"/>
  <c r="R27" i="56"/>
  <c r="N34" i="55"/>
  <c r="O34" i="55"/>
  <c r="N8" i="56"/>
  <c r="O8" i="56" s="1"/>
  <c r="R34" i="55"/>
  <c r="L34" i="56"/>
  <c r="K7" i="57"/>
  <c r="L7" i="57"/>
  <c r="K19" i="1"/>
  <c r="I19" i="1"/>
  <c r="D6" i="34"/>
  <c r="R9" i="57" l="1"/>
  <c r="N9" i="57" s="1"/>
  <c r="R23" i="57"/>
  <c r="R31" i="57"/>
  <c r="R25" i="57"/>
  <c r="R10" i="57"/>
  <c r="R24" i="57"/>
  <c r="R13" i="57"/>
  <c r="R18" i="57"/>
  <c r="R17" i="57"/>
  <c r="R15" i="57"/>
  <c r="R27" i="57"/>
  <c r="R22" i="57"/>
  <c r="R26" i="57"/>
  <c r="R12" i="57"/>
  <c r="R32" i="57"/>
  <c r="R29" i="57"/>
  <c r="R11" i="57"/>
  <c r="R20" i="57"/>
  <c r="R33" i="57"/>
  <c r="R21" i="57"/>
  <c r="R19" i="57"/>
  <c r="R28" i="57"/>
  <c r="R14" i="57"/>
  <c r="R30" i="57"/>
  <c r="R16" i="57"/>
  <c r="N19" i="1"/>
  <c r="F6" i="34"/>
  <c r="N16" i="56"/>
  <c r="O16" i="56" s="1"/>
  <c r="N21" i="56"/>
  <c r="O21" i="56" s="1"/>
  <c r="N23" i="56"/>
  <c r="O23" i="56" s="1"/>
  <c r="N15" i="56"/>
  <c r="O15" i="56" s="1"/>
  <c r="N27" i="56"/>
  <c r="O27" i="56" s="1"/>
  <c r="N10" i="56"/>
  <c r="O10" i="56" s="1"/>
  <c r="N22" i="56"/>
  <c r="O22" i="56" s="1"/>
  <c r="N20" i="56"/>
  <c r="O20" i="56" s="1"/>
  <c r="N11" i="56"/>
  <c r="O11" i="56" s="1"/>
  <c r="N31" i="56"/>
  <c r="O31" i="56" s="1"/>
  <c r="N18" i="56"/>
  <c r="O18" i="56" s="1"/>
  <c r="N14" i="56"/>
  <c r="O14" i="56" s="1"/>
  <c r="N32" i="56"/>
  <c r="O32" i="56" s="1"/>
  <c r="N24" i="56"/>
  <c r="O24" i="56" s="1"/>
  <c r="N13" i="56"/>
  <c r="N30" i="56"/>
  <c r="O30" i="56" s="1"/>
  <c r="N28" i="56"/>
  <c r="O28" i="56" s="1"/>
  <c r="N12" i="56"/>
  <c r="O12" i="56" s="1"/>
  <c r="N26" i="56"/>
  <c r="O26" i="56" s="1"/>
  <c r="N17" i="56"/>
  <c r="O17" i="56" s="1"/>
  <c r="N25" i="56"/>
  <c r="O25" i="56" s="1"/>
  <c r="N29" i="56"/>
  <c r="O29" i="56" s="1"/>
  <c r="N19" i="56"/>
  <c r="O19" i="56" s="1"/>
  <c r="N33" i="56"/>
  <c r="O33" i="56" s="1"/>
  <c r="N9" i="56"/>
  <c r="O9" i="56" s="1"/>
  <c r="O19" i="1"/>
  <c r="J34" i="55"/>
  <c r="L34" i="57"/>
  <c r="N8" i="57"/>
  <c r="O8" i="57" s="1"/>
  <c r="R34" i="56"/>
  <c r="I20" i="1"/>
  <c r="J19" i="1"/>
  <c r="D7" i="34"/>
  <c r="F7" i="34" l="1"/>
  <c r="N10" i="57"/>
  <c r="O10" i="57" s="1"/>
  <c r="N14" i="57"/>
  <c r="O14" i="57" s="1"/>
  <c r="N11" i="57"/>
  <c r="O11" i="57" s="1"/>
  <c r="N15" i="57"/>
  <c r="O15" i="57" s="1"/>
  <c r="N20" i="57"/>
  <c r="O20" i="57" s="1"/>
  <c r="N18" i="57"/>
  <c r="O18" i="57" s="1"/>
  <c r="N17" i="57"/>
  <c r="O17" i="57" s="1"/>
  <c r="N27" i="57"/>
  <c r="O27" i="57" s="1"/>
  <c r="N23" i="57"/>
  <c r="O23" i="57" s="1"/>
  <c r="N26" i="57"/>
  <c r="O26" i="57" s="1"/>
  <c r="N13" i="57"/>
  <c r="O13" i="57" s="1"/>
  <c r="N33" i="57"/>
  <c r="O33" i="57" s="1"/>
  <c r="N25" i="57"/>
  <c r="O25" i="57" s="1"/>
  <c r="N29" i="57"/>
  <c r="O29" i="57" s="1"/>
  <c r="N12" i="57"/>
  <c r="O12" i="57" s="1"/>
  <c r="N22" i="57"/>
  <c r="O22" i="57" s="1"/>
  <c r="N30" i="57"/>
  <c r="O30" i="57" s="1"/>
  <c r="N31" i="57"/>
  <c r="O31" i="57" s="1"/>
  <c r="N19" i="57"/>
  <c r="O19" i="57" s="1"/>
  <c r="N21" i="57"/>
  <c r="O21" i="57" s="1"/>
  <c r="N24" i="57"/>
  <c r="O24" i="57" s="1"/>
  <c r="N16" i="57"/>
  <c r="O16" i="57" s="1"/>
  <c r="N28" i="57"/>
  <c r="O28" i="57" s="1"/>
  <c r="N32" i="57"/>
  <c r="O32" i="57" s="1"/>
  <c r="N34" i="56"/>
  <c r="O13" i="56"/>
  <c r="O34" i="56" s="1"/>
  <c r="O9" i="57"/>
  <c r="J34" i="56"/>
  <c r="R34" i="57"/>
  <c r="K7" i="54"/>
  <c r="K7" i="46"/>
  <c r="K20" i="1"/>
  <c r="J20" i="1"/>
  <c r="I21" i="1"/>
  <c r="D8" i="34"/>
  <c r="N20" i="1" l="1"/>
  <c r="F8" i="34"/>
  <c r="N34" i="57"/>
  <c r="O34" i="57"/>
  <c r="O20" i="1"/>
  <c r="J34" i="57"/>
  <c r="L7" i="54"/>
  <c r="K21" i="1"/>
  <c r="J21" i="1"/>
  <c r="R20" i="54" l="1"/>
  <c r="N20" i="54" s="1"/>
  <c r="O20" i="54" s="1"/>
  <c r="R12" i="54"/>
  <c r="N12" i="54" s="1"/>
  <c r="O12" i="54" s="1"/>
  <c r="R30" i="54"/>
  <c r="N30" i="54" s="1"/>
  <c r="O30" i="54" s="1"/>
  <c r="R21" i="54"/>
  <c r="N21" i="54" s="1"/>
  <c r="O21" i="54" s="1"/>
  <c r="R28" i="54"/>
  <c r="N28" i="54" s="1"/>
  <c r="O28" i="54" s="1"/>
  <c r="R31" i="54"/>
  <c r="N31" i="54" s="1"/>
  <c r="O31" i="54" s="1"/>
  <c r="R22" i="54"/>
  <c r="N22" i="54" s="1"/>
  <c r="O22" i="54" s="1"/>
  <c r="R14" i="54"/>
  <c r="N14" i="54" s="1"/>
  <c r="O14" i="54" s="1"/>
  <c r="R16" i="54"/>
  <c r="N16" i="54" s="1"/>
  <c r="O16" i="54" s="1"/>
  <c r="R32" i="54"/>
  <c r="N32" i="54" s="1"/>
  <c r="O32" i="54" s="1"/>
  <c r="R26" i="54"/>
  <c r="R29" i="54"/>
  <c r="N29" i="54" s="1"/>
  <c r="O29" i="54" s="1"/>
  <c r="R9" i="54"/>
  <c r="N9" i="54" s="1"/>
  <c r="R15" i="54"/>
  <c r="N15" i="54" s="1"/>
  <c r="O15" i="54" s="1"/>
  <c r="R23" i="54"/>
  <c r="N23" i="54" s="1"/>
  <c r="O23" i="54" s="1"/>
  <c r="R17" i="54"/>
  <c r="N17" i="54" s="1"/>
  <c r="O17" i="54" s="1"/>
  <c r="R13" i="54"/>
  <c r="N13" i="54" s="1"/>
  <c r="O13" i="54" s="1"/>
  <c r="R10" i="54"/>
  <c r="N10" i="54" s="1"/>
  <c r="O10" i="54" s="1"/>
  <c r="R24" i="54"/>
  <c r="N24" i="54" s="1"/>
  <c r="O24" i="54" s="1"/>
  <c r="R19" i="54"/>
  <c r="N19" i="54" s="1"/>
  <c r="O19" i="54" s="1"/>
  <c r="R18" i="54"/>
  <c r="N18" i="54" s="1"/>
  <c r="O18" i="54" s="1"/>
  <c r="R33" i="54"/>
  <c r="N33" i="54" s="1"/>
  <c r="O33" i="54" s="1"/>
  <c r="R25" i="54"/>
  <c r="N25" i="54" s="1"/>
  <c r="O25" i="54" s="1"/>
  <c r="R11" i="54"/>
  <c r="N11" i="54" s="1"/>
  <c r="O11" i="54" s="1"/>
  <c r="R27" i="54"/>
  <c r="N27" i="54" s="1"/>
  <c r="O27" i="54" s="1"/>
  <c r="N21" i="1"/>
  <c r="N26" i="54"/>
  <c r="O26" i="54" s="1"/>
  <c r="O21" i="1"/>
  <c r="N8" i="54"/>
  <c r="O8" i="54" s="1"/>
  <c r="L34" i="54"/>
  <c r="L7" i="46"/>
  <c r="R42" i="46" l="1"/>
  <c r="N42" i="46" s="1"/>
  <c r="O42" i="46" s="1"/>
  <c r="R49" i="46"/>
  <c r="N49" i="46" s="1"/>
  <c r="O49" i="46" s="1"/>
  <c r="R67" i="46"/>
  <c r="N67" i="46" s="1"/>
  <c r="O67" i="46" s="1"/>
  <c r="R20" i="46"/>
  <c r="N20" i="46" s="1"/>
  <c r="O20" i="46" s="1"/>
  <c r="R38" i="46"/>
  <c r="N38" i="46" s="1"/>
  <c r="O38" i="46" s="1"/>
  <c r="R29" i="46"/>
  <c r="N29" i="46" s="1"/>
  <c r="O29" i="46" s="1"/>
  <c r="R17" i="46"/>
  <c r="N17" i="46" s="1"/>
  <c r="O17" i="46" s="1"/>
  <c r="R12" i="46"/>
  <c r="N12" i="46" s="1"/>
  <c r="O12" i="46" s="1"/>
  <c r="R50" i="46"/>
  <c r="N50" i="46" s="1"/>
  <c r="O50" i="46" s="1"/>
  <c r="R11" i="46"/>
  <c r="N11" i="46" s="1"/>
  <c r="O11" i="46" s="1"/>
  <c r="R14" i="46"/>
  <c r="R28" i="46"/>
  <c r="N28" i="46" s="1"/>
  <c r="O28" i="46" s="1"/>
  <c r="R62" i="46"/>
  <c r="N62" i="46" s="1"/>
  <c r="O62" i="46" s="1"/>
  <c r="R37" i="46"/>
  <c r="N37" i="46" s="1"/>
  <c r="O37" i="46" s="1"/>
  <c r="R57" i="46"/>
  <c r="N57" i="46" s="1"/>
  <c r="O57" i="46" s="1"/>
  <c r="R53" i="46"/>
  <c r="N53" i="46" s="1"/>
  <c r="O53" i="46" s="1"/>
  <c r="R58" i="46"/>
  <c r="N58" i="46" s="1"/>
  <c r="O58" i="46" s="1"/>
  <c r="R19" i="46"/>
  <c r="N19" i="46" s="1"/>
  <c r="O19" i="46" s="1"/>
  <c r="R54" i="46"/>
  <c r="N54" i="46" s="1"/>
  <c r="O54" i="46" s="1"/>
  <c r="R36" i="46"/>
  <c r="N36" i="46" s="1"/>
  <c r="O36" i="46" s="1"/>
  <c r="R47" i="46"/>
  <c r="N47" i="46" s="1"/>
  <c r="O47" i="46" s="1"/>
  <c r="R45" i="46"/>
  <c r="R22" i="46"/>
  <c r="N22" i="46" s="1"/>
  <c r="O22" i="46" s="1"/>
  <c r="R64" i="46"/>
  <c r="R48" i="46"/>
  <c r="R9" i="46"/>
  <c r="N9" i="46" s="1"/>
  <c r="R66" i="46"/>
  <c r="R27" i="46"/>
  <c r="N27" i="46" s="1"/>
  <c r="O27" i="46" s="1"/>
  <c r="R31" i="46"/>
  <c r="R44" i="46"/>
  <c r="N44" i="46" s="1"/>
  <c r="O44" i="46" s="1"/>
  <c r="R16" i="46"/>
  <c r="N16" i="46" s="1"/>
  <c r="O16" i="46" s="1"/>
  <c r="R61" i="46"/>
  <c r="N61" i="46" s="1"/>
  <c r="O61" i="46" s="1"/>
  <c r="R15" i="46"/>
  <c r="N15" i="46" s="1"/>
  <c r="O15" i="46" s="1"/>
  <c r="R10" i="46"/>
  <c r="N10" i="46" s="1"/>
  <c r="R30" i="46"/>
  <c r="N30" i="46" s="1"/>
  <c r="O30" i="46" s="1"/>
  <c r="R35" i="46"/>
  <c r="N35" i="46" s="1"/>
  <c r="O35" i="46" s="1"/>
  <c r="R63" i="46"/>
  <c r="N63" i="46" s="1"/>
  <c r="O63" i="46" s="1"/>
  <c r="R52" i="46"/>
  <c r="N52" i="46" s="1"/>
  <c r="O52" i="46" s="1"/>
  <c r="R56" i="46"/>
  <c r="N56" i="46" s="1"/>
  <c r="O56" i="46" s="1"/>
  <c r="R46" i="46"/>
  <c r="N46" i="46" s="1"/>
  <c r="O46" i="46" s="1"/>
  <c r="R32" i="46"/>
  <c r="N32" i="46" s="1"/>
  <c r="O32" i="46" s="1"/>
  <c r="R59" i="46"/>
  <c r="N59" i="46" s="1"/>
  <c r="O59" i="46" s="1"/>
  <c r="R18" i="46"/>
  <c r="N18" i="46" s="1"/>
  <c r="O18" i="46" s="1"/>
  <c r="R23" i="46"/>
  <c r="N23" i="46" s="1"/>
  <c r="O23" i="46" s="1"/>
  <c r="R43" i="46"/>
  <c r="N43" i="46" s="1"/>
  <c r="O43" i="46" s="1"/>
  <c r="R40" i="46"/>
  <c r="N40" i="46" s="1"/>
  <c r="O40" i="46" s="1"/>
  <c r="R60" i="46"/>
  <c r="N60" i="46" s="1"/>
  <c r="O60" i="46" s="1"/>
  <c r="R41" i="46"/>
  <c r="N41" i="46" s="1"/>
  <c r="O41" i="46" s="1"/>
  <c r="R39" i="46"/>
  <c r="R33" i="46"/>
  <c r="N33" i="46" s="1"/>
  <c r="O33" i="46" s="1"/>
  <c r="R26" i="46"/>
  <c r="N26" i="46" s="1"/>
  <c r="O26" i="46" s="1"/>
  <c r="R24" i="46"/>
  <c r="N24" i="46" s="1"/>
  <c r="O24" i="46" s="1"/>
  <c r="R51" i="46"/>
  <c r="N51" i="46" s="1"/>
  <c r="O51" i="46" s="1"/>
  <c r="R25" i="46"/>
  <c r="N25" i="46" s="1"/>
  <c r="O25" i="46" s="1"/>
  <c r="R68" i="46"/>
  <c r="N68" i="46" s="1"/>
  <c r="R13" i="46"/>
  <c r="N13" i="46" s="1"/>
  <c r="O13" i="46" s="1"/>
  <c r="R55" i="46"/>
  <c r="N55" i="46" s="1"/>
  <c r="O55" i="46" s="1"/>
  <c r="R65" i="46"/>
  <c r="N65" i="46" s="1"/>
  <c r="O65" i="46" s="1"/>
  <c r="R34" i="46"/>
  <c r="N34" i="46" s="1"/>
  <c r="O34" i="46" s="1"/>
  <c r="R21" i="46"/>
  <c r="N21" i="46" s="1"/>
  <c r="O21" i="46" s="1"/>
  <c r="O9" i="54"/>
  <c r="O34" i="54" s="1"/>
  <c r="N34" i="54"/>
  <c r="R34" i="54"/>
  <c r="L69" i="46"/>
  <c r="N8" i="46"/>
  <c r="O8" i="46" s="1"/>
  <c r="K17" i="1"/>
  <c r="I17" i="1"/>
  <c r="D4" i="34"/>
  <c r="N17" i="1" l="1"/>
  <c r="F4" i="34"/>
  <c r="N48" i="46"/>
  <c r="O48" i="46" s="1"/>
  <c r="N31" i="46"/>
  <c r="O31" i="46" s="1"/>
  <c r="N14" i="46"/>
  <c r="O14" i="46" s="1"/>
  <c r="N45" i="46"/>
  <c r="O45" i="46" s="1"/>
  <c r="N39" i="46"/>
  <c r="O39" i="46" s="1"/>
  <c r="N66" i="46"/>
  <c r="O66" i="46" s="1"/>
  <c r="N64" i="46"/>
  <c r="O64" i="46" s="1"/>
  <c r="O10" i="46"/>
  <c r="O17" i="1"/>
  <c r="J34" i="54"/>
  <c r="O9" i="46"/>
  <c r="C18" i="1"/>
  <c r="J17" i="1"/>
  <c r="G18" i="1" l="1"/>
  <c r="C15" i="1"/>
  <c r="J15" i="1"/>
  <c r="F22" i="1" l="1"/>
  <c r="G15" i="1"/>
  <c r="G22" i="1" s="1"/>
  <c r="K15" i="1"/>
  <c r="I15" i="1"/>
  <c r="N15" i="1" l="1"/>
  <c r="O15" i="1"/>
  <c r="N69" i="46"/>
  <c r="R69" i="46"/>
  <c r="I18" i="1"/>
  <c r="D5" i="34"/>
  <c r="F5" i="34" l="1"/>
  <c r="F10" i="34" s="1"/>
  <c r="O68" i="46"/>
  <c r="O69" i="46" s="1"/>
  <c r="J69" i="46"/>
  <c r="I22" i="1"/>
  <c r="J11" i="1" s="1"/>
  <c r="K18" i="1"/>
  <c r="J18" i="1"/>
  <c r="D9" i="34"/>
  <c r="N18" i="1" l="1"/>
  <c r="J22" i="1"/>
  <c r="O18" i="1"/>
  <c r="D25" i="1" s="1" a="1"/>
  <c r="D25" i="1" s="1"/>
  <c r="K22" i="1"/>
  <c r="D26" i="1" s="1"/>
  <c r="D10" i="34"/>
  <c r="D24" i="1" s="1"/>
</calcChain>
</file>

<file path=xl/sharedStrings.xml><?xml version="1.0" encoding="utf-8"?>
<sst xmlns="http://schemas.openxmlformats.org/spreadsheetml/2006/main" count="1051" uniqueCount="326">
  <si>
    <t>Förderkennzeichen</t>
  </si>
  <si>
    <t>bis</t>
  </si>
  <si>
    <t>Nr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</si>
  <si>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</si>
  <si>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</si>
  <si>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</si>
  <si>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</si>
  <si>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</si>
  <si>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</si>
  <si>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</si>
  <si>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</si>
  <si>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</si>
  <si>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</si>
  <si>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</si>
  <si>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</si>
  <si>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</si>
  <si>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</si>
  <si>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</si>
  <si>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</si>
  <si>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</si>
  <si>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</si>
  <si>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</si>
  <si>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</si>
  <si>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</si>
  <si>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</si>
  <si>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</si>
  <si>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</si>
  <si>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</si>
  <si>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</si>
  <si>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</si>
  <si>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</si>
  <si>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</si>
  <si>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</si>
  <si>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t>
  </si>
  <si>
    <t>Höhe [%]</t>
  </si>
  <si>
    <t>Firma XY GmbH</t>
  </si>
  <si>
    <t>Beispiel: 012345-6</t>
  </si>
  <si>
    <t>Bewilligungszeitraum vom</t>
  </si>
  <si>
    <t>Gegenstände bis 800/410/400 €</t>
  </si>
  <si>
    <t>Vergabe von Aufträgen</t>
  </si>
  <si>
    <t>Sonstige allgemeine Verwaltungsausgaben</t>
  </si>
  <si>
    <t>Dienstreisen</t>
  </si>
  <si>
    <t>Gegenstände &gt; 800/410/400 €</t>
  </si>
  <si>
    <t>Zurück zum Tabellenblatt START</t>
  </si>
  <si>
    <t>Link zum Tabellenblatt</t>
  </si>
  <si>
    <t>[1]
 Zahlungsempfänger</t>
  </si>
  <si>
    <t>Herr/Frau Mustermann</t>
  </si>
  <si>
    <t>31</t>
  </si>
  <si>
    <t>32</t>
  </si>
  <si>
    <t>33</t>
  </si>
  <si>
    <t>34</t>
  </si>
  <si>
    <t>35</t>
  </si>
  <si>
    <t>36</t>
  </si>
  <si>
    <t>37</t>
  </si>
  <si>
    <t>38</t>
  </si>
  <si>
    <t>39</t>
  </si>
  <si>
    <t>40</t>
  </si>
  <si>
    <t>[3]
Zahlungs-
datum</t>
  </si>
  <si>
    <t>Gehalt Monat Januar</t>
  </si>
  <si>
    <t>[2]
Zahlungsgrund</t>
  </si>
  <si>
    <t>Beschäftigte E12 - E15</t>
  </si>
  <si>
    <t>Beschäftigte E1- E11</t>
  </si>
  <si>
    <t>[4] 
Zahlungsbetrag</t>
  </si>
  <si>
    <t>z.B. Druckkosten</t>
  </si>
  <si>
    <t>z.B. Stadtfest</t>
  </si>
  <si>
    <t>Ja, teilweise</t>
  </si>
  <si>
    <t>Bitte auswählen</t>
  </si>
  <si>
    <t>Trinkwasser</t>
  </si>
  <si>
    <t>41</t>
  </si>
  <si>
    <t>42</t>
  </si>
  <si>
    <t>43</t>
  </si>
  <si>
    <t>44</t>
  </si>
  <si>
    <t>45</t>
  </si>
  <si>
    <t>46</t>
  </si>
  <si>
    <t>47</t>
  </si>
  <si>
    <t>48</t>
  </si>
  <si>
    <t>Sanierung Innen- und Hallenbeleuchtung</t>
  </si>
  <si>
    <t>Nachaltige Mobilität</t>
  </si>
  <si>
    <t>Fokusberatung</t>
  </si>
  <si>
    <t>Einstiegs- und Orientierungsberatung</t>
  </si>
  <si>
    <t>Energiemanagementsysteme</t>
  </si>
  <si>
    <t>Umweltmanagementsysteme</t>
  </si>
  <si>
    <t>Einführung Energiesparmodelle</t>
  </si>
  <si>
    <t>Kommunale Netzwerke Gewinnungsphase</t>
  </si>
  <si>
    <t>Kommunale Netzwerke Netzwerkphase</t>
  </si>
  <si>
    <t>Machbarkeitsstudien</t>
  </si>
  <si>
    <t>Klimaschutzkonzepte und Klimaschutzmanagement</t>
  </si>
  <si>
    <t>Erstellung Fokuskonzepte</t>
  </si>
  <si>
    <t>Einsatz Umsetzungsmanagement</t>
  </si>
  <si>
    <t>JA</t>
  </si>
  <si>
    <t>NEIN</t>
  </si>
  <si>
    <t xml:space="preserve">0831 Spalte 8 </t>
  </si>
  <si>
    <t xml:space="preserve">0835 Spalte 8 </t>
  </si>
  <si>
    <t xml:space="preserve">0843 Spalte 8 </t>
  </si>
  <si>
    <t xml:space="preserve">0846 Spalte 8 </t>
  </si>
  <si>
    <t>0846Spalte 9</t>
  </si>
  <si>
    <t xml:space="preserve">0843 Spalte 10 </t>
  </si>
  <si>
    <t xml:space="preserve">0843 Spalte 9 </t>
  </si>
  <si>
    <t xml:space="preserve">0835 Spalte 10 </t>
  </si>
  <si>
    <t xml:space="preserve">0850 Spalte 8 </t>
  </si>
  <si>
    <t>0850 Spalte 9</t>
  </si>
  <si>
    <t>0850 Spalte 10</t>
  </si>
  <si>
    <t xml:space="preserve">0846Spalte 10 </t>
  </si>
  <si>
    <t xml:space="preserve">0835 Spalte 9 </t>
  </si>
  <si>
    <t>Ausgaben für Leuchtenköpfe brutto von [7]</t>
  </si>
  <si>
    <t>Ausgaben für Steuerung brutto von [7]</t>
  </si>
  <si>
    <t>Kostengruppe 492 und 496 brutto von [7]</t>
  </si>
  <si>
    <t>Kostengruppe 444 und 445 brutto von [7]</t>
  </si>
  <si>
    <t>Kostengruppe 353 und 364 brutto von [7]</t>
  </si>
  <si>
    <t>zuwendungs- fähige Ausgaben brutto von [7]</t>
  </si>
  <si>
    <t>Ausgaben für Beratung von [7]</t>
  </si>
  <si>
    <t>Ausgaben für Umweltgutachter von [7]</t>
  </si>
  <si>
    <t>Ausgaben für Erstzertifizierung von [7]</t>
  </si>
  <si>
    <t xml:space="preserve">[1]
</t>
  </si>
  <si>
    <t xml:space="preserve">[2]
</t>
  </si>
  <si>
    <t xml:space="preserve">[3] 
</t>
  </si>
  <si>
    <t xml:space="preserve">[4] 
</t>
  </si>
  <si>
    <t xml:space="preserve">[5] 
</t>
  </si>
  <si>
    <t xml:space="preserve">[6] 
</t>
  </si>
  <si>
    <t xml:space="preserve">[7] 
</t>
  </si>
  <si>
    <t>[8]</t>
  </si>
  <si>
    <t>Überweisungs-
summe lt. Zahlungsbeleg</t>
  </si>
  <si>
    <t xml:space="preserve"> Rechnungs-
nummer </t>
  </si>
  <si>
    <t xml:space="preserve"> Auftragnehmer</t>
  </si>
  <si>
    <t>Rechnungs-
betrag 
netto</t>
  </si>
  <si>
    <t>Mwst.</t>
  </si>
  <si>
    <t>Rechnungs-betrag brutto</t>
  </si>
  <si>
    <t xml:space="preserve"> [11]
</t>
  </si>
  <si>
    <t xml:space="preserve">[12]
</t>
  </si>
  <si>
    <t xml:space="preserve">[13]
</t>
  </si>
  <si>
    <t>Zahlungsgrund</t>
  </si>
  <si>
    <t xml:space="preserve">[14]
</t>
  </si>
  <si>
    <t>Bemerkungen</t>
  </si>
  <si>
    <t>[9]</t>
  </si>
  <si>
    <t>[10]</t>
  </si>
  <si>
    <t>zuwendungs- fähige Ausgaben von [7] (brutto)</t>
  </si>
  <si>
    <t>zuwendungs-
fähige Ausgaben von [7] abzgl. Vorsteuer</t>
  </si>
  <si>
    <t>Ausgewählte Klimaschutzmaßnahme</t>
  </si>
  <si>
    <t>Integrierte Vorreiterkonzepte</t>
  </si>
  <si>
    <t>Kommunale Wärmeplanung</t>
  </si>
  <si>
    <t>Sanierung Lichtsignalanlagen</t>
  </si>
  <si>
    <t>Abfallwirtschaft</t>
  </si>
  <si>
    <t>Abwasserbewirtschaftung</t>
  </si>
  <si>
    <t>Ausgaben für begl. ÖA Hauptvorhaben brutto von [7]</t>
  </si>
  <si>
    <t>Ausgaben für externe Dienstleister und/oder begl. ÖA Hauptvorhaben brutto von [7]</t>
  </si>
  <si>
    <t>Ausgaben für Personal brutto von [7]</t>
  </si>
  <si>
    <t>Ausgaben für Fahrten Gewinnungs-versuche brutto von [7]</t>
  </si>
  <si>
    <t>Ausgaben für das Netzwerkmanagement brutto von [7]</t>
  </si>
  <si>
    <t>Ausgaben für fachliche Beratung brutto von [7]</t>
  </si>
  <si>
    <t>Sonstige Ausgaben brutto von [7]</t>
  </si>
  <si>
    <t>Ausgaben für LP1+2 (inkl. Inhalte gem. TA) brutto von [7]</t>
  </si>
  <si>
    <t>Ausgaben für LP3+ggf. 4 (inkl. Inhalte gem. TA brutto von [7]</t>
  </si>
  <si>
    <t>Ausgaben für Untersuchungen/ Erkundungen/ Messungen brutto von [7]</t>
  </si>
  <si>
    <t>Klimaschutzkoordination</t>
  </si>
  <si>
    <t>Augaben für begleitende ÖA brutto von [7]</t>
  </si>
  <si>
    <t>Ausgaben für Akteursbeteiligung brutto von [7]</t>
  </si>
  <si>
    <t>Ausgaben für die Erstellung von Bilanzen brutto von [7]</t>
  </si>
  <si>
    <t>Ausgaben für Prozessunterstützung brutto von [7]</t>
  </si>
  <si>
    <t>Ausgaben für Dienstreisen brutto von [7]</t>
  </si>
  <si>
    <t>Ausgaben für ÖA brutto von [7]</t>
  </si>
  <si>
    <t xml:space="preserve">Ausgaben für ÖA brutto von [7]
</t>
  </si>
  <si>
    <t>Ausgaben für Prozessunterstützung/ THG-Bilanzierung/ Potenzialanalyse und Szenarienentwicklung brutto von [7]</t>
  </si>
  <si>
    <t>Ausgaben für Geschäftsbedarf brutto von [7]</t>
  </si>
  <si>
    <t>Ausgaben für Literatur brutto von [7]</t>
  </si>
  <si>
    <t>Ausgaben für Porto brutto von [7]</t>
  </si>
  <si>
    <t>Ausgaben für Dienstleister brutto von [7]</t>
  </si>
  <si>
    <t>Augaben für Akteursbeteiligung (Dienstleister) brutto von [7]</t>
  </si>
  <si>
    <t>Ausgaben für Konzepterstellung und Endredaktion Konzept brutto von [7]</t>
  </si>
  <si>
    <t>Augaben für Akteursbeteiligung brutto von [7]</t>
  </si>
  <si>
    <t>Ausgaben für Material brutto von [7]</t>
  </si>
  <si>
    <t>Ausgaben für Lohn brutto von [7]</t>
  </si>
  <si>
    <t>Ausgaben für Baustelleneinrichtung und/oder begl. ÖA brutto von [7]</t>
  </si>
  <si>
    <t>Investitionsausgaben brutto von [7]</t>
  </si>
  <si>
    <t>Installationsausgaben brutto von [7]</t>
  </si>
  <si>
    <t>weitere investive Vorhaben - Beckenpumpen</t>
  </si>
  <si>
    <t>weitere investive Vorhaben - Elektrogeräte</t>
  </si>
  <si>
    <t>weitere investive Vorhaben - GLT</t>
  </si>
  <si>
    <t>weitere investive Vorhaben - Verschattung</t>
  </si>
  <si>
    <t>weitere investive Vorhaben - Warmwasserbereitung</t>
  </si>
  <si>
    <t>Allgemeine Hinweise</t>
  </si>
  <si>
    <t>Pos.0812</t>
  </si>
  <si>
    <t>Pos.0817</t>
  </si>
  <si>
    <t>Pos.0831</t>
  </si>
  <si>
    <t>Pos.0834</t>
  </si>
  <si>
    <t>Pos.0835</t>
  </si>
  <si>
    <t>Pos.0843</t>
  </si>
  <si>
    <t>Pos.0846</t>
  </si>
  <si>
    <t>Pos.0850</t>
  </si>
  <si>
    <t>Prüfung_Gesamt</t>
  </si>
  <si>
    <t>DD_Vorsteuer</t>
  </si>
  <si>
    <t>Ja, voll</t>
  </si>
  <si>
    <t>Nein</t>
  </si>
  <si>
    <t xml:space="preserve"> - </t>
  </si>
  <si>
    <t>Ausgaben für Info-Veranstaltung/ Werbematerial brutto von [7]</t>
  </si>
  <si>
    <t>Ausgaben für Messtechnik und/oder Zertifizierung brutto von [7]</t>
  </si>
  <si>
    <t>Ausgaben für Installation der Messtechnik und/oder Software brutto von [7]</t>
  </si>
  <si>
    <t>Ausgaben für Beratertage (ext. Dienstleister) und/oder Gebäudebewertung brutto von [7]</t>
  </si>
  <si>
    <t>Ausgaben für Umsetzung Starterpaket brutto von [7]</t>
  </si>
  <si>
    <t>Ausgaben für ÖA Starterpaket brutto von [7]</t>
  </si>
  <si>
    <t>Ausgaben für Geschäftsbedarf und/oder Literatur und/oder Porto brutto von [7]</t>
  </si>
  <si>
    <t>Ausgaben für Umsetzung Starterpaket (bei pauschalisiertem Ansatz) brutto von [7]</t>
  </si>
  <si>
    <t>Ausgaben für ÖA Starterpaket (bei pauschalisiertem Ansatz) brutto von [7]</t>
  </si>
  <si>
    <t>Sanierung / Nachrüstung (Ersteinbau) RLT-Anlagen</t>
  </si>
  <si>
    <t>START</t>
  </si>
  <si>
    <r>
      <t xml:space="preserve">AZA-Positionen gemäß Gesamtfinanzierungsplan
</t>
    </r>
    <r>
      <rPr>
        <sz val="8"/>
        <rFont val="Arial"/>
        <family val="2"/>
      </rPr>
      <t xml:space="preserve">(s. Anlage zum Zuwendungsbescheid) </t>
    </r>
  </si>
  <si>
    <r>
      <t xml:space="preserve">bewilligte Ausgaben gemäß Gesamtfinanzierungsplan
 </t>
    </r>
    <r>
      <rPr>
        <sz val="8"/>
        <rFont val="Arial"/>
        <family val="2"/>
      </rPr>
      <t>(s. Anlage zum Zuwendungsbescheid)</t>
    </r>
    <r>
      <rPr>
        <sz val="10"/>
        <rFont val="Arial"/>
        <family val="2"/>
      </rPr>
      <t xml:space="preserve">
</t>
    </r>
  </si>
  <si>
    <t>DD_janein</t>
  </si>
  <si>
    <t>Prüfung</t>
  </si>
  <si>
    <t>Aktiv</t>
  </si>
  <si>
    <t xml:space="preserve">——————————————————
Maximal zuwendungsfähige Ausgaben
——————————————————
•  Beratung durch fachkundige externe Dienstleister im Umfang von bis zu 20 Tagen
    -   Die Beratertage müssen zur Hälfte in direkter Kommunikation mit dem Antragsteller zwecks effektiver Einbindung vor Ort oder in digitaler Form stattfinden. 
    -   Bereits innerhalb des Bewilligungszeitraums ist mindestens eine Klimaschutzmaßnahme in die Umsetzung zu bringen.
    -   Der Bewilligungszeitraum beträgt in der Regel 18 Monate. Gefördert wird eine Einstiegs- und Orientierungsberatung zum Klimaschutz durch fachkundige externe Dienstleister. 
    -   Ziel einer Beratung kann auch die Erstellung einer Treibhausgas-Bilanz und -Potenzialanalyse sein.
•  Voraussetzung ist:
    -   Der Antragsteller verfügt über kein integriertes Klimaschutzkonzept.
</t>
  </si>
  <si>
    <t>——————————————————
Nicht zuwendungsfähige Ausgaben
——————————————————
Bitte beachten Sie, dass u.a. folgende Ausgaben grundsätzlich nicht zuwendungsfähig sind:
•  Grundstückskosten
•  Finanzierungskosten
•  Planungsleistungen
•  Baunebenkosten
•  Eigenleistungen, auch durch nicht rechtlich selbständige Eigenbetriebe
•  landschaftspflegerische Ausgleichs- und Ersatzmaßnahmen (gemäß BNatSchG)
•  Altlastensanierung  und -entsorgung, Kampfmittelräumung
•  Ausgaben, die nicht der Errichtung der Radinfrastruktur/Mobilitätsstation zuzurechnen sind</t>
  </si>
  <si>
    <t xml:space="preserve">——————————————————
Maximal zuwendungsfähige Ausgaben
——————————————————
•  Auschließlich außenliegender Sonnenschutz wie Markisen, Rollos, Sonnenschutz in Form von Textilbehängen, Sonnensegeln oder Lamellensystemen, Jalousien, Raffstore
•  Steuerungs- und Regelungstechnik (bspw. Tageslichtlenkung)
•  Installationsmaterial
•  Montage der neuen Anlage und Komponenten
——————————————————
Nicht zuwendungsfähige Ausgaben
——————————————————
•  Innenliegender Sonnenschutz
•  Sonnenschutzfolien, Sonnenschutzisoliergläser
•  Sonnenschutz im Zwischenraum der Verglasung
•  Sonnenschutzelemente in der Fassade
</t>
  </si>
  <si>
    <t xml:space="preserve">——————————————————
Maximal zuwendungsfähige Ausgaben
——————————————————
•  Beratung durch fachkundige externe Dienstleister im Umfang von bis zu 20 Tagen
    -   Die Beratertage müssen zur Hälfte in direkter Kommunikation mit dem Antragsteller zwecks effektiver Einbindung vor Ort oder in digitaler Form stattfinden. 
    -   Bereits innerhalb des Bewilligungszeitraums ist mindestens eine Klimaschutzmaßnahme in die Umsetzung zu bringen.
    -   Der Bewilligungszeitraum beträgt in der Regel 18 Monate. Gefördert werden Fokusberatungen im Bereich Klimaschutz durch fachkundige externe Dienstleister.
•  Voraussetzungen sind:
    -   Das Thema der Fokusberatung liegt im direkten Einflussbereich des Antragstellers, das heißt, dass durch Maßnahmen des Antragstellers eine Treibhausgasminderung erreicht wird.
   -   Es werden Themen angesprochen, in denen der Antragsteller als Verbraucher und Vorbild (z. B. eigener Energieverbrauch, nachhaltige Beschaffung, Strategie für nachhaltige finanzielle Anlagen und Beteiligungen) auftritt oder im Fall von Kommunen regulierend tätig ist (z. B. Bebauungsplanung, Flächennutzungsplanung). 
</t>
  </si>
  <si>
    <t>——————————————————
Maximal zuwendungsfähige Ausgaben
——————————————————
•  raumlufttechnische Geräte mit Wärmerückgewinnung
•  Heizregister (Wärmeübertragung), Kühlregister
•  Zu- und Abluftsysteme, bestehend aus einem Luftleitungsnetz und ihren Einbauten (Lüftungskanäle und -rohre mit Formstücke, Einlässe, Auslässe, Gitter, Klappen, Diffusor, Ventile, Filter, Befeuchter, Schalldämpfer, Medien- und Stromanschlüsse, Ventilatoren, Schalldämpfer, Volumenstromregler, Dämmung
•  Mess-, Steuer- und Regelungstechnik zur direkten Steuerung (Feldgeräte, Schaltschrank, Gebäudeautomation zur unmittelbaren Steuerung, Elektroverkabelung)
•  im Kanal- und Rohrleitungsnetz eingebaute Mess-, Absperr-, Sicherheitsamaturen
•  Montage der neuen Anlage und Komponenten sowie Demontage und Entsorgung der alten Anlage und Komponenten
•  Inbetriebnahme, Probebetrieb, Einweisung, AbnahmenReinigung von Luftleitungsnetzen
•  Einsatz von Krähnen, Hebezeugen und Gerüsten
•  nur bei Nachrüstung/Ersteinbau: Kernbohrungen und fachgerechter Verschluss derselben
——————————————————
Nicht zuwendungsfähige Ausgaben
——————————————————
Bitte beachten Sie, dass u.a. folgende Ausgaben grundsätzlich nicht zuwendungsfähig sind:
•  Brandschutzanlagen, Brandschutzklappen
•  Heizungsanlagen
•  Kühlanlagen
•  sämtliche Bau-und Nebenleistungen
•  Kernbohrungen, Durchbrüche verschließen, Putz-, Dach- und Malerarbeiten, Betonsockel, Schutt, sämtliche Sicherungsmaßnahmen sowie Baustelleneinrichtungen (bspw. Absperrungen), Fahrtkosten, Übernachtungskosten
•  Dokumentation, Anlagenschaltbilder, Beschriftungen
•  Fern-Übertragung von Meldungen, Messungen, Anlagenzuständen (Aufschalten auf GLT), Stromversorgung</t>
  </si>
  <si>
    <t>——————————————————
Maximal zuwendungsfähige Ausgaben
——————————————————
•  Pumpen für das Beckenwasser (mit Frequenzumrichter)
•  Anschluss-/Anpassungsarbeiten an das vorhandene Netz
•  Armaturen und Zubehör zum unmittelbaren Anschluss
•  Montage der neuen Anlage und Komponenten
•  Demontage und Entsorgung der alten Anlage und Komponenten
——————————————————
Nicht zuwendungsfähige Ausgaben
——————————————————
•  neues Rohrleitungsnetz
•  Pumpen für Sekundärkreisläufe
•  Filter(-anlagen)
•  Wasserspeicher
•  Anlagen zur Erwärmung des Beckenwassers
•  Analytik/Treibwasserpumpe, Dosierung
•  sämtliche Bau-und Nebenleistungen wie z. B. Kernbohrungen; Durchbrüche verschließen; Putz-, Dach- und Malerarbeiten, Sicherungsmaßnahmen (wie z.B. Absperrungen), Fahrtkosten, Übernachtungskosten
•  Dokumentation, Anlagenschaltbilder
•  Fern-Übertragung von Meldungen, Messungen, Anlagenzuständen</t>
  </si>
  <si>
    <t xml:space="preserve">——————————————————
Maximal zuwendungsfähige Ausgaben
——————————————————
•  Kühl-, Gefriergeräte (auch Kombi-Geräte)
•  Backöfen, Konvektomaten (Kombidämpfer), Heißluftöfen
•  Abzugshauben
•  Geschirrspüler
•  Waschmaschinen, Trockner
•  Montage und Anschluss der neuen Geräte
•  Demontage und Entsorgung der Altgeräte
——————————————————
Nicht zuwendungsfähige Ausgaben
——————————————————
•  Warmwasserspeicher, Durchlauferhitzer, Beheizte Essenausgabe (Teller), Würstchenwärmer, Wasserbad, Speiseausgabewagen
•  sämtliche Bau-und Nebenleistungen wie z. B. Kernbohrungen; Durchbrüche verschließen; Putz-, Dach- und Malerarbeiten, Sicherungsmaßnahmen (wie z. B. Absperrungen), Fahrtkosten, Übernachtungskosten
</t>
  </si>
  <si>
    <t xml:space="preserve">——————————————————
Maximal zuwendungsfähige Ausgaben
——————————————————
•  Montage der neuen Anlage und Komponenten
•  Demontage und Entsorgung der alten Anlage und Komponenten
•  Einsatz von Hebezeugen und Gerüsten
——————————————————
Nicht zuwendungsfähige Ausgaben
——————————————————
•  sämtliche Bau-und Nebenleistungen wie z. B. Kernbohrungen; Durchbrüche verschließen; Putz-, Dach- und Malerarbeiten, Sicherungsmaßnahmen (wie z. B. Absperrungen), Fahrtkosten, Übernachtungskosten
</t>
  </si>
  <si>
    <t xml:space="preserve">——————————————————
Maximal zuwendungsfähige Ausgaben
——————————————————
•  Montage der neuen Anlage und Komponenten
•  Demontage und Entsorgung der alten Anlage und Komponenten
•  Bei der Sanierung und Anpassung ineffizienter zentraler Warmwasserbereitungsanlagen
    -   Komponenten zur Speicherung, Verteilung und Übergabe
    -   Anpassung Speichergröße
    -   Minimierung der Leitungslängen, Reduzierung Leitungen und Leitungslängen
    -   Einsatz von Frischwasserstationen
    -   Dämmung
    -   Reduzierung von Armaturen; neue wassersparende Armaturen
•  Beim Rückbau ineffizienter zentraler Warmwasserbereitungssysteme
    -   elektrische Durchlauferhitzer der Energieeffizienzklasse A
——————————————————
Nicht zuwendungsfähige Ausgaben
——————————————————
•  Wärmeerzeugungsanlagen
•  Erweiterung Stromanschluss, Elektrozuleitungen
•  sämtliche Bau-und Nebenleistungen wie z. B. Kernbohrungen; Durchbrüche verschließen; Putz-, Dach- und Malerarbeiten, Sicherungsmaßnahmen (wie z. B. Absperrungen), Fahrtkosten, Übernachtungskosten
</t>
  </si>
  <si>
    <t>Belegliste zum Zwischen- oder Verwendungsnachweis</t>
  </si>
  <si>
    <t>nicht zwf.</t>
  </si>
  <si>
    <t>DD_zwf</t>
  </si>
  <si>
    <t>zwf.</t>
  </si>
  <si>
    <t>teilw. zwf.</t>
  </si>
  <si>
    <t>——————————————————
Maximal zuwendungsfähige Ausgaben
——————————————————
Die max. Zuwendungshöhe richtet sich nach der Kommunalrichtlinie, auf deren Basis Ihr Vorhaben bewilligt wurde:
•  Antragstellung vor dem 01.01.2022: max. Zuwendungshöhe 3.000,00 €
•  Antragstellung ab dem 01.01.2022:  max. Zuwendungshöhe 5.000,00 €
—————————————————————————————————————
Zuwendungsfähig im Rahmen der Gewinnungsphase sind Ausgaben für:
—————————————————————————————————————
•  Personal, d.h. das Netzwerkmanagement (bei Vorhaben, die gemäß der Kommunalrichtlinie vom 22.07.2020 mit Antragstellung vor dem 01.01.2022 bewilligt wurden: max.1.000,00 €)
•  Fahrten zu Gewinnungsgesprächen
•  Werbematerial zur Gewinnung von Netzwerkteilnehmenden
•  Durchführung von Informationsveranstaltungen zur Gewinnung von Netzwerkteilnehmenden
——————————————————
Hinweise zum Ausfüllen: 
——————————————————
•  Im Tabellenblatt „Pos. 0835“ ist pro Zeile eine Rechnung einzutragen. Zur eindeutigen Zuordnung der entstandenen zuwendungsfähigen Ausgaben ist in den Spalten [8], [9] und [10] anzugeben, ob es sich um Ausgaben für Personal, Informationsveranstaltungen/Werbematerial oder für Fahrten zu Gewinnungsversuchen handelt.
•  Bei Rechnungen, die mehrere Leistungen umfassen, sind die Beträge der einzelnen Leistungen aufzuschlüsseln. Hier ist in Spalte [13]/Zahlungsgrund eindeutig zu benennen, welche Leistung erbracht und abgerechnet wurde. Die Angaben können in Spalte [14]/Bemerkungen detaillierter ergänzt werden.
•  In Spalte [2] ist der Auftragnehmer bzw. der Rechnungsersteller zu nennen. Bei der Angabe der Personalausgaben ist hier der Zuwendungsempfänger einzutragen. Bei der Angabe von Ausgaben für Fahrten zu Gewinnungsgesprächen ist z.B. ein ÖPNV-Unternehmen einzutragen, bei dem Ausgaben für Nahverkehrstickets angefallen sind.</t>
  </si>
  <si>
    <t>——————————————————
Maximal zuwendungsfähige Ausgaben
——————————————————
sind in der für Ihr Vorhaben gültigen Fassung der Kommunalrichtlinie aufgeführt (https://www.klimaschutz.de/de/foerderprogramme), welche sich nach dem Antragsdatum richtet.
——————————————————
Nicht zuwendungsfähige Ausgaben
——————————————————
•  Ausgaben, die keine direkt Klimaschutzwirkung haben
•  Ausgaben, die nicht bewilligt worden sind</t>
  </si>
  <si>
    <t>Ausgaben Dienstreisen brutto von [7]</t>
  </si>
  <si>
    <t xml:space="preserve">Ausgaben für Weiterqualifizierung brutto von [7]
</t>
  </si>
  <si>
    <t>Ausgaben für Fach- und Infoveranstaltungen brutto von [7]</t>
  </si>
  <si>
    <t xml:space="preserve">——————————————————
Maximal zuwendungsfähige Ausgaben
——————————————————
•  Einsatz fachkundiger externer Dienstleister zur:
    -   Unterstützung beim Aufbau des Umweltmanagementsystems im Umfang von bis zu 20 Beratungstagen.
    -   Durchführung einer externen Begutachtung (Validierung) durch einen unabhängigen, staatlich zugelassenen Umweltgutachter.
    -   Erstzertifizierung (Registrierung) des Umweltmanagementsystems nach der europäischen EMAS-Verordnung (EG) Nr. 1221/2009.
——————————————————
Tabellenblatt „Pos. 0835"
——————————————————
•  Die entstandenen Ausgaben in dem Tabellenblatt der  „Pos. 0835“ sind in den Spalten [8], [9] und [10] eindeutig Beratung, Umweltgutachten, und Erstzertifizierung zuzuordnen. </t>
  </si>
  <si>
    <t xml:space="preserve">——————————————————
Maximal zuwendungsfähige Ausgaben
——————————————————
Die Höhe der maximal zuwendungsfähigen Ausgaben sind für bestimmte Ausgabenarten begrenzt und richten sich nach der Kommunalrichtlinie, auf deren Basis Ihr Vorhaben bewilligt wurde:
•  Antragstellung vor 2019
    Ausgabenkategorie 
    -   begl. ÖA Hauptvorhaben:    Summe der entspr. Ausgaben in Pos 0835/0831/0850  =  max. 1.000 €/teilnehmende Einrichtung
•  Antragstellung 01.01.2019-31.12.2021
    Ausgabenkategorie 
    -   begl. ÖA Hauptvorhaben:    Summe der entspr. Ausgaben in Pos 0835/0831/0850  =  max. 5.000 €/Vorhaben
    -   ÖA Starterpaket:    Summe aus entspr. Ausgaben entweder in Pos. 0835/0831/0850 oder komplett aus F0843 =  max. 1.000 €/teilnehmende Einrichtung
•  Antragstellung ab 01.01.2022
    Ausgabenkategorie 
    -   begl. ÖA Hauptvorhaben:    Summe der entspr. Ausgaben in Pos 0835/0831/0850  =  max. 5.000 €/Vorhaben
    -   Umsetzung Starterpaket:    Summe aus entspr. Ausgaben entweder in Pos. 0835/0831/0850 oder komplett aus F0843 =  max. 5.000 €/teilnehmende Einrichtung
    -   ÖA Starterpaket:    Summe aus entspr. Ausgaben entweder in Pos. 0835/0831/0850 oder komplett aus F0843 =  max. 1.000 €/teilnehmende Einrichtung
——————————————————
Hinweise zum Ausfüllen: 
——————————————————
•  Bitte definieren Sie bei Pos. 0831 und Pos. 0835 in der Spalte "Zahlungsgrund" ggf. die Art der Ausgabe auf der Rechnung - externer Dienstleister und/oder begl. ÖA im Hauptvorhaben und benennen Sie die Ausgabenhöhe für die jeweilige Art der Ausgabe in der Spalte "Bemerkungen", sofern beide Ausgabenarten auf derselben Rechnung enthalten sind.
•  Pos. 0843 ist eine Summenposition, die sich aus den Positionen F0838-F0842 speist. Bitte definieren Sie in der Spalte "Zahlungsgrund" ggf. die Art der Ausgabe - Geschäftsbedarf und/oder Literatur und/oder Porto. Ausgaben für Geschäftsbedarf (Pos. F0839), Literatur (Pos. F0840) und Porto (Pos. 0841) sind nur bei Einsatz von zusätzlichem, internem Fachpersonal zuwendungsfähig.
•  Pos. F0846 ist eine Summenposition, die sich aus Positionen F0844-F0845 (Dienstreisen) ergibt. Diese sind nur bei zusätzlichem, internem Personal zuwendungsfähig. Dienstreisen sind im Zahlungsgrund aufzuschlüsseln nach Zweck der Reise.
</t>
  </si>
  <si>
    <t xml:space="preserve">——————————————————
Maximal zuwendungsfähige Ausgaben
——————————————————
sind in der für Ihr Vorhaben gültigen Fassung der Kommunalrichtlinie aufgeführt (https://www.klimaschutz.de/de/foerderprogramme), welche sich nach dem Antragsdatum richtet.
——————————————————
Nicht zuwendungsfähige Ausgaben
——————————————————
•  Maßnahmen, die nicht explizit in dem beantragten Förderschwerpunkt genannt werden, z.B.
    -   Begleitendende Öffentlichkeitsarbeit
    -   Planungsleistungen nach HOAI 5-9
    -   Investive Umsetzungsmaßnahmen
    -   Beratungsleistungen, die nicht der Erstellung der Studie dienen
•  Pauschalisierte Ansätze für Nebenkosten, „Unvorhergesehenes“, „Sonstiges“
——————————————————
Tabellenblatt „Pos. 0835"
——————————————————
•  Die entstandenen Ausgaben in dem Tabellenblatt der  „Pos. 0835“ sind in den Spalten [8], [9] und [10] eindeutig Ausgaben für LP1+2 (inkl. Inhalte gem. TA) , Ausgaben für LP3+ggf. 4 (inkl. Inhalte gem. TA), und Ausgaben für Untersuchungen/ Erkundungen/ Messungen brutto zuzuordnen. </t>
  </si>
  <si>
    <t xml:space="preserve">——————————————————
Maximal zuwendungsfähige Ausgaben
——————————————————
Bitte beachten Sie die in der für Sie geltenden Kommunalrichtlinie festgelegten Obergrenzen für die einzelnen Bereiche.
——————————————————
Hinweise zum Ausfüllen: 
——————————————————
Pos. 0831 und Pos. 0835 
•  Die entstandenen Ausgaben  in den Spalten [8], [9] und [10] sind eindeutig Ausgaben für Dienstleister, Akteursbeteiligung (Dienstleister) und begleitendene Öffentlichkeitsarbeit zuzuordnen. 
•  Bitte weisen die Ausgaben für die Akteursbeteiligung (Tätigkeitsfeld 4a Organisation und Durchführung von Veranstaltungen zur Akteursbeteiligung des Dienstleisters) separat in einer Zeile aus. 
</t>
  </si>
  <si>
    <t xml:space="preserve">——————————————————
Maximal zuwendungsfähige Ausgaben
——————————————————
•  Förderfähige Maßnahmen im Rahmen der Konzepterstellung durch den Einsatz eines fachkundigen externen Dienstleisters, darunter zählen 
    -   die Bestandsanalyse und u. Energie- und THG-Bilanzierung, Potenzialanalyse, Strategie und Maßnahmenkatalog, Darstellung der Akteurbeteiligung im Konzept, Kommunikationsstrategie, Verstetigungsstrategie, Controlling-Konzept
    -   Organisation und Durchführung von Veranstaltungen zur Akteursbeteiligung (max. 10.000,00 € brutto)
    -   Endreaktion und Druck des Konzeptes (max. 5.000,00 € brutto)
    -   Begleitende Öffentlichkeitsarbeit (max. 5.000,00 brutto,  jedoch inklusive möglicher Sachausgaben/Gegenstände, die für die begleitende Öffentlichkeitsarbeit  zusätzlich angeschafft werden und nicht zwingend mit der Beauftragung des externe Dienstleister zusammenhängen)
——————————————————
Nicht zuwendungsfähige Ausgaben
——————————————————
•  Unter anderem nicht zuwendungsfähig sind:
    -   Maßnahmen, die nicht explizit in dem beantragten Förderschwerpunkt genannt wurden
    -   Pauschalisierte Ansätze für Nebenkosten, Unvorhergesehenes, Sonstiges
    -   Planungsleistungen nach HOAI 1-9
    -   Investive Umsetzungsmaßnahmen
    -   Beratungsleistungen, die nicht der Erstellung des Konzeptes dienen
    -   Ausgaben für mobile Endgeräte, Tablets etc. sowie Laptops 
——————————————————
Hinweise zum Ausfüllen: 
——————————————————
•  In den Tabellenblätter „Pos. 0831“ und  „Pos. 0835“ ist pro Zeile eine Rechnung einzutragen. Zur eindeutigen Zuordnung der entstandenen zuwendungsfähigen Ausgaben ist in den Spalten [8], [9] und [10] anzugeben, ob es sich um Ausgaben für Konzepterstellung, Konzeptfertigstellung (Endredaktion Konzept), Akteursbeteiligung oder Öffentlichkeitsarbeit handelt.
•  Bei Rechnungen, die mehrere Leistungen umfassen, sind die Beträge der einzelnen Leistungen aufzuschlüsseln. Hier ist in Spalte [13]/Zahlungsgrund eindeutig zu benennen, welche Leistung erbracht und abgerechnet wurde. Die Angaben können in Spalte [14]/Bemerkungen detaillierter ergänzt werden.
</t>
  </si>
  <si>
    <t>Datum Rechnungs- ausgleich
(Wertstellung)</t>
  </si>
  <si>
    <t>——————————————————
Maximal zuwendungsfähige Ausgaben
——————————————————
In den Tabellenblättern der "Pos. 0831",  „Pos. 0835“ und "Pos.0850" sind pro Zeile eine Rechnung einzutragen. Die entstandenen zuwendungsfähigen Ausgaben sind in den Spalten 8, 9 und 10 eindeutig der Öffentlichkeitsarbeit (8), Akteursbeteiligung (9), Prozessunterstützung (10) zuzuordnen. Bei Rechnungen, die mehrere der genannten Arbeitstage (AT) für die jeweilige Leistung in einer der aufgeführten Rechnung umfassen, sind die Beträge der einzelnen Leistung in den Spalte 8, 9 und 10 aufzuschlüsseln.
In der Spalte Bemerkung (14) sind die Ausgaben insbesondere aus Spalte 10 (Prozessunterstützung, THG-Bilanz, Potenzialanalyse u. Szenarienentwicklung) aufzuschlüsseln. Dabei muss aus den Angaben aus der Bemerkungsspalte eindeutig die Anzahl der AT und die Höhe des abgerechneten Tagessatzes für die jeweilige Leistung in der aufgeführten Rechnung hervorgehen, falls zutreffend.
Ein Beispiel:
—————
Prozessunterstützung 5 AT zu je 890,00 € brutto
Ebenfalls sind in der Spalte Bemerkung (14) die Ausgaben für Öffentlichkeitsarbeit (8) und Akteursbeteiligung (9) für die jeweilige Rechnung kurz und verständlich zu erklären.
Ausfüllhilfe Beispiel:
—————
Öffentlichkeitsarbeit (8) •  Druck Flyer und Plakate für Klimaschutzaktionstag
Akteursbeteiligung (9) •  Unterstützung externer Dienstleister für Workshop und erste Auftaktveranstaltung</t>
  </si>
  <si>
    <t>Montage- u. Demontage- ausgaben und/oder Ausgaben für photometrische Messung  brutto von [7]</t>
  </si>
  <si>
    <r>
      <t xml:space="preserve">——————————————————
Maximal zuwendungsfähige Ausgaben
——————————————————
•  kompletter Leuchtenkopf bestehend aus einem Träger für das Leuchtmittel sowie Leuchtmittel, Reflektor/Optik, Abdeckung und Gehäuse
•  Steuerungs-/Regelungstechnik
•  De-/Montage von förderfähigen Komponenten durch externes Personal
•  Durchführung einer photometrischen Messung (wenn beantragt und bewilligt)
——————————————————
Nicht zuwendungsfähige Ausgaben
——————————————————
•  De-/Montage von Lichtmasten bzw. kompletten Laternen
•  Tiefbauarbeiten (Erdarbeiten)
•  Arbeiten zur Kabelverlegung (außer unmittelbarer Anschluss des Leuchtenkopfes)
•  Kabel und Leitungen
•  Umrüstsätze, Leuchtmitteltausch, LED-Module
•  Wartungsarbeiten und Maßnahmen im Rahmen einer Instandhaltung
•  De-/Montage von Sicherungskästen, Kabelübergangskästen, Stromkästen, o.ä.
•  Personalausgaben für eigene Beschäftigte
•  Ausgaben für Planung, Projektleitung und Dokumentation
——————————————————
Tabellenblatt „Pos. 0835"
——————————————————
</t>
    </r>
    <r>
      <rPr>
        <sz val="10"/>
        <color rgb="FFC00000"/>
        <rFont val="Arial"/>
        <family val="2"/>
      </rPr>
      <t xml:space="preserve">
</t>
    </r>
    <r>
      <rPr>
        <sz val="10"/>
        <color theme="1"/>
        <rFont val="Arial"/>
        <family val="2"/>
      </rPr>
      <t xml:space="preserve">•  Die entstandenen Ausgaben sind in den Spalten [8], [9] und [10] eindeutig Montage- u. Demontage, photometrischer Messung, Leuchtenköpfe und Steuerung zuzuordnen. 
•  Bei Rechnungen, die mehrere der genannten Leistungen umfassen, sind die Beträge der einzelnen Leistungen in den Spalten [8], [9] und [10] aufzuschlüsseln. Dabei sollte beachtet werden, dass die Spalte 8 mit zwei Ausgabenarten belegt sind. In Spalte [13]/Zahlungsgrund ist daher eindeutig zu benennen, welche Leistungen erbracht und abgerechnet wurden. Die Angaben können in Spalte [14]/Bemerkungen detaillierter ergänzt werden. </t>
    </r>
  </si>
  <si>
    <r>
      <t xml:space="preserve">——————————————————
Maximal zuwendungsfähige Ausgaben
——————————————————
Die Höhe der maximal zuwendungsfähigen Ausgaben sind für bestimmte Ausgabenarten begrenzt und richten sich nach der Kommunalrichtlinie, auf deren Basis Ihr Vorhaben bewilligt wurde:
•  Antragstellung bis 31.12.2021
   Ausgabenart (Tabellenblatt):    
    -   Externer Dienstleister (0835)    45 Beratertage
    -   Gebäudebewertung* (0835)    100
    -   Messtechnik (0831/0835/0850)    10.000 €
    -   Software (0835)    5.000 €
    -   Dienstreisen** (0846)    15 Tage
•  Antragstellung ab 01.01.2022   
   Ausgabenart (Tabellenblatt):    
    -   Externer Dienstleister (0835)    45 (bzw. ggf. 20) Beratertage  
    -   Gebäudebewertung* (0835)    100
    -   Messtechnik (0831/0835/0850)    50.000 €
    -   Software (0835)    20.000 €
    -   Dienstreisen** (0846)    15 Tage
* Maximal 100 Gebäudebewertungen (Antragstellung bis 01.01.2022 für Gebäude bis Baujahr 2002, Antragstellung ab 01.01.2022 für Gebäude mit Bauantrag bis 2009)
maximale Ausgabenhöhe je nach Bruttogeschossfläche (bis 1.000 m² 1.200 €/Gebäude, bis 3.000 m² 1.800 €/Gebäude, ab 3.000 m² 2.400 €/Gebäude)
** Dienstreisen ausschließlich zum Zweck der Weiterqualifizierung
——————————————————
Tabellenblatt „Pos. 0831" und „Pos. 0835"
——————————————————
•  Die entstandenen Ausgaben in den Tabellenblättern „Pos. 0831" und  „Pos. 0835“ sind in den Spalten [8], [9] und [10] eindeutig Messtechnik, Installationsausgaben, Software, Beratungsleistungen, Zertifizierung  und Gebäudebewertungen zuzuordnen. 
•  Bei Rechnungen, die mehrere der genannten Leistungen umfassen, sind die Beträge der einzelnen Leistungen in den Spalten [8], [9] und [10] aufzuschlüsseln. Dabei sollte beachtet werden, dass die Spalten jeweils mit zwei Ausgabenarten belegt sind. In Spalte [13]/Zahlungsgrund ist daher eindeutig zu benennen, welche Leistungen erbracht und abgerechnet wurden. Die Angaben können in Spalte [14]/Bemerkungen detaillierter ergänzt werden. 
</t>
    </r>
    <r>
      <rPr>
        <sz val="10"/>
        <color theme="1"/>
        <rFont val="Arial"/>
        <family val="2"/>
      </rPr>
      <t xml:space="preserve">•  Zuwendungsfähig sind bis zu 45 Beratungstage eines externen Dienstleisters. Soweit bereits ein Teilkonzept Liegenschaften gefördert wurde, sind bis zu 20 Beratungstage zuwendungsfähig. 
•  Es sind Gebäudebewertungen anzugeben, wie viele Gebäude mit welcher Bruttogeschossfläche abgerechnet wurden.
-------------------------------------
 Tabellenblatt „Pos. 0846
-------------------------------------
•  Dienstreisen für zusätzliche Weiterqualifizierungen an bis zu 15 Tagen zuwendungsfähig. </t>
    </r>
  </si>
  <si>
    <r>
      <t xml:space="preserve">——————————————————
Maximal zuwendungsfähige Ausgaben
——————————————————
Bitte beachten Sie die in der für Sie geltenden Kommunalrichtlinie festgelegten Obergrenzen für die einzelnen Bereiche.
——————————————————
Hinweise zum Ausfüllen: 
——————————————————
Pos. 0831 und Pos. 0835 
•  Die entstandenen Ausgaben  in den Spalten [8], [9] und [10] sind eindeutig Ausgaben für Erstellung von Bilanzen, begleitende Öffentlichkeitsarbeit und Ausgaben für professionelle Prozessunterstützung brutto zuzuordnen. 
•  Ausgaben für Catering, Verpflegung, Getränke, o.ä. sind grundsätzlich nicht zuwendungsfähig. 
Pos. 0846 - Dienstreisen
•  Grundsätzlich sind nur Dienstreisen zu den Organisationseinheiten zuwendungsfähig.
</t>
    </r>
    <r>
      <rPr>
        <sz val="10"/>
        <color theme="1"/>
        <rFont val="Arial"/>
        <family val="2"/>
      </rPr>
      <t xml:space="preserve">
•  Bitte geben Sie die Dauer der Dienstreisen in Tagen in der Spalte [11] Bemerkungen an. </t>
    </r>
    <r>
      <rPr>
        <sz val="10"/>
        <rFont val="Arial"/>
        <family val="2"/>
      </rPr>
      <t xml:space="preserve">
</t>
    </r>
  </si>
  <si>
    <t>Messtechnik brutto von [7]</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</si>
  <si>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</si>
  <si>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</si>
  <si>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</si>
  <si>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</si>
  <si>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</si>
  <si>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</si>
  <si>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</si>
  <si>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</si>
  <si>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</si>
  <si>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</si>
  <si>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</si>
  <si>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</si>
  <si>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</si>
  <si>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</si>
  <si>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</si>
  <si>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</si>
  <si>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</si>
  <si>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</si>
  <si>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</si>
  <si>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</si>
  <si>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</si>
  <si>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</si>
  <si>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</si>
  <si>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</si>
  <si>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</si>
  <si>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</si>
  <si>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</si>
  <si>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</si>
  <si>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</si>
  <si>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</si>
  <si>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</si>
  <si>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</si>
  <si>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</si>
  <si>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</si>
  <si>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</si>
  <si>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</si>
  <si>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</si>
  <si>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</si>
  <si>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</si>
  <si>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</si>
  <si>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</si>
  <si>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</si>
  <si>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 xml:space="preserve">zuwendungs- fähige Ausgaben brutto von [7]
</t>
  </si>
  <si>
    <t>——————————————————
Maximal zuwendungsfähige Ausgaben
——————————————————
Die Höhe der Zuwendung wird anhand der nachgewiesenen zuwendungsfähigen Ausgaben multipliziert mit der bewilligten Förderquote festgelegt; maximal bis zur Höhe der bewilligten Zuwendung gemäß Zuwendungsbescheid.
Die maximale Zuwendung gemäß Kommunalrichtlinie beträgt 200.000 €.
Zuwendungsfähig sind Ausgaben, die direkt der Treibhausgas-Einsparung einer Maßnahme zuzuordnen sind sowie Ausgaben für Unsterstützungsleistungen externer Dienstleister im laufenden Vorhaben.
——————————————————
Nicht zuwendungsfähige Ausgaben
——————————————————
Ausgaben, die keiner direkten THG-Einsparung zuzuordnen sind (z.B. Ausgaben für allg. Elektroarbeiten, Sanitärinstallationen, Nebenkosten, optische Renovierungsarbeiten,  Ersatzneubauten, Unvorhergesehenes, Sonstiges etc.)
Ausgaben für Planungsleistungen, Beratungsleitstungen die nicht der direkten Unsterstützung der Maßnahme dienen, Öffentlichkeitsarbeit etc.
——————————————————
Hinweise zum Ausfüllen: 
——————————————————
In den Tabellenblättern der "Pos. 0831" und "Pos.0850" sind investive Ausgaben aufzuführen
Im Tabellenblatt der "Pos. 0835" sind sowohl Investitions- als auch Istallationsausgaben aufzuführen, sofern diese mit Unterstützung durch einen externen Dienstleister getätigt wurden.</t>
  </si>
  <si>
    <t>Sanierung Außen- und Straßenbeleuchtung (inkl. Flutlichtanlagen)</t>
  </si>
  <si>
    <t>Ihre Angabe der zuwendungsfähigen Ausgaben</t>
  </si>
  <si>
    <t xml:space="preserve">——————————————————
Maximal zuwendungsfähige Ausgaben
——————————————————
Die Höhe der max. zuwendungsfähigen Sachausgaben im Rahmen der Konzepterstellung mit Klimaschutzmanagement:
•  begleitende Öffentlichkeitsarbeit i.H.v. 5.000€
•  Akteursbeteiligung i.H.v. 10.000 €
•  Prozessunterstützung 5 Arbeitstage (AT)/Jahr bzw. max. 10 Tage im Bewilligungszeitraum
•  Unterstützung eines externen Dienstleisters für THG-Bilanz sowie Szenarienentwicklung u. Potenzialanalyse
———————
Erläuterungen:
———————
In den Tabellenblättern der "Pos. 0812"/"Pos. 0817" sind Personalausgaben nicht kumuliert, sondern getrennt je Monat aufzuschlüsseln
In den Tabellenblättern der "Pos. 0831",  „Pos. 0835“ und "Pos.0850" ist pro Zeile eine Rechnung einzutragen. Die entstandenen zuwendungsfähigen Ausgaben sind in den Spalten 8, 9 und 10 eindeutig der Öffentlichkeitsarbeit (8), Akteursbeteiligung (9), Prozessunterstützung, THG-Bilanz, Potenzialanalyse u. Szenarienentwicklung (10) zuzuordnen. Bei Rechnungen, die mehrere der genannten Leistungen umfassen, sind die Beträge der einzelnen Leistungen in den Spalten 8, 9 und 10 aufzuschlüsseln (Bsp. Rechnung umfasst Beträge für Akteursbeteiligung und für Erstellung der THG-Bilanz - die jeweiligen Beträge sind in den Spalten 9 und 10 aufzuschlüsseln).
Im Tabellenblatt der "Pos. 0846" ist pro Zeile eine Rechnung einzutragen. Dienstreisen sind in den Spalten 8, 9 und 10 eindeutig aufzuschlüsseln nach dem Zweck:  Netzwerktreffen/Alltagsgeschäft (8), Weiterqualifizierungen (9), Fachtagungen/Infoveranstaltungen (10).
In der Spalte Bemerkungen (14) können alle Ausgaben näher beschrieben werden, so dass ohne weitere Rückfragen der Zweck der Ausgaben direkt ersichtlich ist.                                        Für Dienstreisen/"Pos. 0846" ist die Dauer in Arbeitstagen (AT) anzugeben.
Ausgaben für Öffentlichkeitsarbeit (8) und Akteursbeteiligung (9) sind für die jeweilige Rechnung kurz und verständlich zu erklären. 
Ausgaben für Prozessunterstützung, THG-Bilanz, Potenzialanalyse u. Szenarienentwicklung (10) sind mit Angabe des Tagessatzes und der Anzahl der Arbeitstage (AT) aufzuschlüsseln.
——————————————————————
Ausfüllhilfen/Beispiele für das Feld Bemerkungen:                                                                                                                                                                                                                               
——————————————————————
Zu „Pos. 0835“  Prozessunterstützung, THG-Bilanz, Potenzialanalyse u. Szenarienentwicklung (10): 
Prozessunterstützung •  5 AT zu je 890,00 € brutto
THG-Bilanz •  8 AT zu 890,00 € brutto
Potenzialanalyse und Szenarienentwicklung •  12 AT zu 890,00 € brutto
——————————————————————
Zu „Pos. 0835“ Öffentlichkeitsarbeit (8) und Akteursbeteiligung (9) :                                                                                                                                                                                                                                  Öffentlichkeitsarbeit (8) •  Druck Flyer und Plakate für Klimaschutzaktionstag
Akteursbeteiligung (9) •  Unterstützung externer Dienstleister für Workshop und erste Auftaktveranstaltung
——————————————————————
Zu „Pos. 0846“ Netzwerktreffen/Alltagsgeschäft (8), Weiterqualifizierungen (9), Fachtagungen/Infoveranstaltungen (10):                                                                                                                                                                                                                                  
Netzwerktreffen/Alltagsgeschäft (8) •  2 AT                                                                                                                                                                                                                                                                                       
Fachtagungen/Infoveranstaltungen (10) • 1 AT                                                                                                                                                                                                                     
</t>
  </si>
  <si>
    <t>Rechenzentren</t>
  </si>
  <si>
    <t xml:space="preserve">——————————————————
Zuwendungsfähige Ausgaben
——————————————————
•  Investitionen inkl. Demontage und fachgerechter Entsorgung der zu ersetzenden Anlagenkomponenten
•  Installation durch qualifiziertes externes Fachpersonal
•  energetische Optimierung des Rechenzentrums 
•  Durchführung von Mitarbeiterschulungen 
——————————————————
Nicht zuwendungsfähige Ausgaben
——————————————————
•  Computer-Arbeitsplätze
•  Rohbau- und Innenausbaumaßnahmen
•  Projektleitung
</t>
  </si>
  <si>
    <t>Matrix_Anlass</t>
  </si>
  <si>
    <t>DD_Anlass</t>
  </si>
  <si>
    <t>gesamt</t>
  </si>
  <si>
    <t>Hilfetext_Betrag_VNZA</t>
  </si>
  <si>
    <t>Hilfetext_Betrag_ZNZA</t>
  </si>
  <si>
    <t>Diesen Betrag in Spalte 3 des ZNZA eintragen</t>
  </si>
  <si>
    <t>Diesen Betrag in Spalte 2 des VNZA eintragen</t>
  </si>
  <si>
    <t>Vorsteuerabzugsberechtigung</t>
  </si>
  <si>
    <t>i</t>
  </si>
  <si>
    <r>
      <rPr>
        <sz val="26"/>
        <color theme="3" tint="0.39997558519241921"/>
        <rFont val="Symbol"/>
        <family val="1"/>
        <charset val="2"/>
      </rPr>
      <t xml:space="preserve"> </t>
    </r>
    <r>
      <rPr>
        <sz val="26"/>
        <color theme="3" tint="0.39997558519241921"/>
        <rFont val="Arial"/>
        <family val="2"/>
      </rPr>
      <t xml:space="preserve">  ⚠</t>
    </r>
  </si>
  <si>
    <t>zuwendungsfähige Ausgaben von [7] (brutto)</t>
  </si>
  <si>
    <t>Übersicht der Ausgabenpositionen</t>
  </si>
  <si>
    <t>Name Zuwendungsempfänger</t>
  </si>
  <si>
    <r>
      <t xml:space="preserve">Anlass zur Vorlage beim Projektträger
</t>
    </r>
    <r>
      <rPr>
        <sz val="8"/>
        <color theme="1"/>
        <rFont val="Arial"/>
        <family val="2"/>
      </rPr>
      <t>(für Vorlagepflicht bei Zwischennachweisen wird nur das jeweilige Haushaltsjahr aufsummiert)</t>
    </r>
  </si>
  <si>
    <t>Basisdaten</t>
  </si>
  <si>
    <t>Summe</t>
  </si>
  <si>
    <t>Verwendungsnachweis (VNZA)</t>
  </si>
  <si>
    <t xml:space="preserve">0831 Spalte 9 </t>
  </si>
  <si>
    <t xml:space="preserve">0831 Spalte 10 </t>
  </si>
  <si>
    <t>Tabellenblatt ausfüllen</t>
  </si>
  <si>
    <t>Pos. 0835 
•  Die entstandenen Ausgaben in den Spalten [8], [9] und [10] sind eindeutig Ausgaben für Baustelleneinrichtung/ Inbetriebnahme brutto, Investitionsausgaben brutto und Installationsausgaben  brutto zuzuordnen. 
————————————————————————————————————————————
                                               4.2.6.a: (Grüngut)
————————————————————————————————————————————                                         
Nicht zuwendungsfähige Ausgaben
——————————————————
•  Maßnahmen, die nicht in explizit in dem beantragten Förderschwerpunkt genannt wurden
•  Pauschalisierte Ansätze für Nebenkosten, Unvorhergesehenes, Sonstiges
•  Ingenieurdienstleistungen (Planungsleistungen, Erstellung von Ausschreibungsunterlagen, Baunebenkosten, Bauüberwachung etc.), außer die konkrete Inbetriebnahme/Abnahme der förderfähigen Anlage(n)
•  Ausgaben im Rahmen notwendiger Genehmigungsprozesse
•  Ausgaben für die Dokumentation, außer konkrete Betriebs-/Bedienungsanleitungen
•  Ausgaben für Grunderwerb
•  Ausgaben für Begrünungs- und/oder Ausgleichsmaßnahmen
————————————————————————————————————————————
                                           4.2.6.b: (Vergärungsanlagen)
————————————————————————————————————————————
Nicht zuwendungsfähige Ausgaben
——————————————————
•  Maßnahmen, die nicht in explizit in dem beantragten Förderschwerpunkt genannt wurden
•  Pauschalisierte Ansätze für Nebenkosten, Unvorhergesehenes, Sonstiges
•  Ingenieurdienstleistungen (Planungsleistungen, Erstellung von Ausschreibungsunterlagen, Baunebenkosten, Bauüberwachung etc.), außer die konkrete Inbetriebnahme/Abnahme der förderfähigen Anlage(n)
•  Kosten im Rahmen notwendiger Genehmigungsprozesse
•  Kosten für die Dokumentation, außer konkrete Betriebs-/Bedienungsanleitungen
———————————————————————————————————————————————————————
                                           4.2.6.c: (Optimierte Gaserfassung) und 4.2.6.d: (In-Situ)
———————————————————————————————————————————————————————
Nicht zuwendungsfähige Ausgaben
——————————————————
•  Maßnahmen, die nicht in explizit in dem beantragten Förderschwerpunkt genannt wurden
•  Pauschalisierte Ansätze für Nebenkosten, Unvorhergesehenes, Sonstiges
•  Ingenieurdienstleistungen (Planungsleistungen, Erstellung von Ausschreibungsunterlagen, Baunebenkosten, Bauüberwachung etc.), außer die konkrete Inbetriebnahme/Abnahme der förderfähigen Anlage(n)
•  Kosten im Rahmen notwendiger Genehmigungsprozesse
•  Kosten für die Dokumentation, außer konkrete Betriebs-/Bedienungsanleitungen
•  Begleitende Öffentlichkeitsarbeit</t>
  </si>
  <si>
    <t>changelog</t>
  </si>
  <si>
    <t>Version:</t>
  </si>
  <si>
    <t>——————————————————
Maximal zuwendungsfähige Ausgaben
——————————————————
Die zuwendungsfähigen Ausgaben in der Spalte [8] sind Ausgaben für 
• Baustelleneinrichtung/ Inbetriebnahme brutto, 
• Investitionsausgaben (Bau- und Maschinentechnik) brutto und
• Installationsausgaben (inkl. Montage und Demontage) brutto
——————————————————
Nicht zuwendungsfähige Ausgaben
——————————————————
•  Maßnahmen, die nicht explizit in dem beantragten Förderschwerpunkt genannt wurden
•  Provisorien, auch wenn diese für die Aufrechterhaltung des Betriebs notwendig sind
•  Reserve Anlagen(teile)
•  Pauschalisierte Ansätze für Nebenkosten, Unvorhergesehenes, Sonstiges
•  Ingenieurdienstleistungen (Planungsleistungen, Erstellung von Ausschreibungsunterlagen, Baunebenkosten, Bauüberwachung etc.), 
   außer die konkrete Inbetriebnahme/Abnahme der förderfähigen Anlage(n)
•  Kosten im Rahmen notwendiger Genehmigungsprozesse
•  Kosten für die Dokumentation, außer konkrete Betriebs-/Bedienungsanleitungen</t>
  </si>
  <si>
    <t xml:space="preserve">——————————————————
Maximal zuwendungsfähige Ausgaben
——————————————————
Die zuwendungsfähigen Ausgaben in der Spalte [8] sind Ausgaben für 
• Baustelleneinrichtung/ Inbetriebnahme brutto, 
• Investitionsausgaben (Bau- und Maschinentechnik) brutto und
• Installationsausgaben (inkl. Montage und Demontage) brutto
——————————————————
Nicht zuwendungsfähige Ausgaben
——————————————————
•  Maßnahmen, die nicht explizit in dem beantragten Förderschwerpunkt genannt wurden
•  Provisorien, auch wenn diese für die Aufrechterhaltung des Betriebs notwendig sind
•  Reserve Anlagen(teile)
•  Pauschalisierte Ansätze für Nebenkosten, Unvorhergesehenes, Sonstiges
•  Ingenieurdienstleistungen (Planungsleistungen, Erstellung von Ausschreibungsunterlagen, Baunebenkosten, Bauüberwachung etc.), 
   außer die konkrete Inbetriebnahme/Abnahme der förderfähigen Anlage(n)
•  Kosten im Rahmen notwendiger Genehmigungsprozesse
•  Kosten für die Dokumentation, außer konkrete Betriebs-/Bedienungsanleitungen
</t>
  </si>
  <si>
    <t>V7</t>
  </si>
  <si>
    <t xml:space="preserve">Hinweisblatt mit Tabellenblatt START zusammengelegt
Anlass zur Vorlage beim PT hinzugefügt, DD_Anlass, Matrix_Anlass
START Zahlungsbetrag u. zwf. Ausgaben werden je nach Auswahl Anlass aufsummiert.
Tab 0831-0850, Rechnungs- u. Überweisungsbetrag darf auch Null oder kleiner Null sein sein, Bedingte Formatierung angepasst
Tab 0831-0850, Summe Spalte 8+10 darf auch Null oder kleiner Null sein sein, Bedingte Formatierung angepasst (rote Schriftfarbe, wenn &lt;0)
Datenüberrüfung hinzugefügt:
dezimal von -10.000.000 bis 10.000.000 für Zahlungsbetrag 0817+0831, Stopp
dezimal von -10.000.000 bis 10.000.000 Tab 0831-0850, Spalte 3, Spalte +8-10, Stopp
Textlänge Tab 0812-0817 Zahlungsgrund, Zahlungsempfänger max 30 Zeichen, Stopp
Textlänge Tab 0831-0850 Zahlungsgrund, Bemerkung max 50 Zeichen, Stopp
0812+0817:
Bedingte Formatierung, hintergrund rot: "=(SUMMENPRODUKT(--($D9:$G9&lt;&gt;""))=0)*(SUMMENPRODUKT(--($D9:$G9&lt;&gt;""))=0)=0"
Wenn in einer Zeile nicht alle Zellen ausgefüllt, wenn mindestens ein Zelle gefüllt.
Version u. FKZ auf jedem Tabellenblatt
Formatierung/Symbole Hinweistexte (Warndreieck, Info), (grün&gt; Gebot, rot&gt; Fehler)
Hinweistext fehlerhafte Tabellenblätter hinzugefügt
Prüfungsspalte 
"=WENN(aktiv&lt;&gt;"aktiv";-1" hinzugefügt, da nicht aktive Tabellenblätter nicht fehlerhaft angezeigt werden können/dürfen.
Datum Rechnungsausgleich: Bedingte Formatierung Kursiv+Fett wenn &lt;LZ_Beginn oder &gt; LZ_Ende
</t>
  </si>
  <si>
    <t>Tab_inkorrekt</t>
  </si>
  <si>
    <t>Tab_inkorrekt_Matrix</t>
  </si>
  <si>
    <t>Prüfung auf Tab. START</t>
  </si>
  <si>
    <t>Förderbereich der Kommunalrichtlinie</t>
  </si>
  <si>
    <t>für Vorhaben der Kommunalrichtlinie</t>
  </si>
  <si>
    <t>è</t>
  </si>
  <si>
    <r>
      <t xml:space="preserve">• Es sind zuerst die Pflichtfelder im Tabellenblatt "START" auszufüllen. In Abhängigkeit von Ihren Eingaben, insbesondere des Förderbereichs,  haben Sie die Möglichkeit, die weiteren Tabellenblätter Ihrer Ausgabenpositionen zu befüllen. 
• </t>
    </r>
    <r>
      <rPr>
        <u/>
        <sz val="10"/>
        <color theme="1"/>
        <rFont val="Calibri"/>
        <family val="2"/>
        <scheme val="minor"/>
      </rPr>
      <t>Bitte prüfen Sie zuers</t>
    </r>
    <r>
      <rPr>
        <sz val="10"/>
        <color theme="1"/>
        <rFont val="Calibri"/>
        <family val="2"/>
        <scheme val="minor"/>
      </rPr>
      <t xml:space="preserve">t, wie viele Rechnungen Sie in den einzelnen Positionen angeben möchten. In den einzelnen Positionen ist eine maximale Zeilenanzahl vorgegeben. Sollten Sie mehr Rechnungen eintragen wollen und somit mehr Zeilen benötigen, so wenden Sie sich bitte an NKI-Monitoring@z-u-g.org. Eine erweiterte Belegliste wird Ihnen dann zugesandt.  
• In der Belegliste sind alle (Teil-) Rechnungen mit den getätigten Ausgaben in zeitlicher Reihenfolge getrennt aufzulisten. Es ist pro Zeile eine Rechnung einzutragen.  
•  Bitte teilen Sie die Rechnungen nach zuwendungsfähigen und nicht-zuwendungsfähigen Ausgabenpositionen (z.B. Pos. 0835 = Vergabe von Aufträgen, Pos. 0846 = Dienstreisen) gemäß der Ausgabenkalkulation des Antrags auf. Geben Sie in dieser Belegliste ausschließlich die zuwendungsfähigen Ausgaben (Brutto) der Rechnungen an. 
•  Nur auf Nachfrage sind Rechnungskopien und Zahlungsnachweise der Projektträgerin vorzulegen. 
•  Diese Belegliste ist als Teil des Zwischen- bzw. Verwendungsnachweises der Projektträgerin digital und postalisch zukommen zu lassen. Sie haben die Möglichkeit für den digitalen Upload im Monitoring-Tool. 
</t>
    </r>
  </si>
  <si>
    <r>
      <t>—————————————————————————————————————————————————————————————————————————————
 Netzwerkphase - Die folgenden Hinweise gelten für Vorhaben, die gemäß der Kommunalrichtlinie vom 22.11.2021 bewilligt wurden (d.h. Antragstellung ab dem 01.01.2022)
—————————————————————————————————————————————————————————————————————————————
•  Die maximale Zuwendungshöhe beträgt 40.000,00 € pro Netzwerkteilnehmenden. Für Ausgaben für Öffentlichkeitsarbeit sind maximal 1.500,00 € pro Netzwerkteilnehmenden zuwendungsfähig.
•  Zuwendungsfähig im Rahmen der Netzwerkphase sind Ausgaben für:
Netzwerkmanagement, Beratung, Moderation der Netzwerktreffen, Honorare von Referent*innen für Netzwerktreffen und gegebenenfalls zur Weiterbildung und Schulung der Netzwerkteilnehmenden, Öffentlichkeitsarbeit sowie  Sachausgaben (z.B. zur Durchführung der Netzwerktreffen und für eine elektronische Netzwerkplattform)
•  Bei Vorhaben, die als „kommunaler Zusammenschluss“ bewilligt wurden, rechnet der Koordinator/Zuwendungsempfänger alle entstandenen Ausgaben ab. Bei Verbundvorhaben rechnet jeder einzelne Verbundpartner/Zuwendungsempfänger die ihm entstandenen Ausgaben ab. 
•  Im Tabellenblatt „Pos. 0835“ ist pro Zeile eine Rechnung einzutragen. Die entstandenen zuwendungsfähigen Ausgaben sind in den Spalten [8], [9] und [10] eindeutig "Netzwerkmanagement", "Beratung" oder "sonstigen Ausgaben" zuzuordnen. Bei Rechnungen, die mehrere der genannten Leistungen umfassen, sind die Beträge der einzelnen Leistungen in den Spalten [8], [9] und [10] aufzuschlüsseln. In Spalte [14]/Bemerkungen ist anzugeben, wie viel Arbeitstage für die jeweilige Leistung in der aufgeführten Rechnung abgerechnet werden, insofern dies zutreffend ist (z.B. bei Netzwerkmanagement und bei Beratung). 
•  Für alle sonstigen Ausgaben (z.B. für Netzwerktreffen, externe Referenten, Öffentlichkeitsarbeit, Moderation etc.) sind die Eintragungen in Spalte [10] vorzunehmen. Bei Rechnungen, die mehrere Leistungen umfassen, sind die Beträge der einzelnen Leistungen aufzuschlüsseln. Hier ist in Spalte [13]/Zahlungsgrund eindeutig zu benennen, welche Leistung erbracht und abgerechnet wurde. Die Angaben können in Spalte [14]/Bemerkungen detaillierter ergänzt werden. 
—————————————————————————————————————————————————————————————————————————————
Netzwerkphase - Die folgenden Hinweise gelten für Vorhaben, die gemäß den Kommunalrichtlinien ab 01.10.2018 bis zum 22.07.2020 bewilligt wurden (d.h. Antragstellung vor dem 01.01.2022)
—————————————————————————————————————————————————————————————————————————————
•  Die max. Zuwendungshöhe beträgt 40.000,00 € pro Netzwerkteilnehmenden.
•  Zuwendungsfähig im Rahmen der Netzwerkphase sind Ausgaben für:
Netzwerkmanagement, Beratung, Moderation der Netzwerktreffen, Honorare von Referent*innen für Netzwerktreffen und gegebenenfalls zur Weiterbildung und Schulung der Netzwerkteilnehmenden sowie Sachausgaben (z.B. zur Durchführung der Netzwerktreffen und für eine elektronische Netzwerkplattform). Ausgaben für Öffentlichkeitsarbeit sind nicht zuwendungsfähig.
•  Im Tabellenblatt „Pos. 0835“ ist pro Zeile eine Rechnung einzutragen. Die entstandenen zuwendungsfähigen Ausgaben sind in den Spalten [8], [9] und [10] eindeutig "Netzwerkmanagement", "Beratung" oder "sonstigen Ausgaben" zuzuordnen. Bei Rechnungen, die mehrere der genannten Leistungen umfassen, sind die Beträge der einzelnen Leistungen in den Spalten [8], [9] und [10] aufzuschlüsseln.</t>
    </r>
    <r>
      <rPr>
        <sz val="10"/>
        <color theme="1"/>
        <rFont val="Arial"/>
        <family val="2"/>
      </rPr>
      <t xml:space="preserve"> </t>
    </r>
    <r>
      <rPr>
        <sz val="10"/>
        <rFont val="Arial"/>
        <family val="2"/>
      </rPr>
      <t>In Spalte [14]/Bemerkungen ist anzugeben, wie viel Arbeitstage für die jeweilige Leistung in der aufgeführten Rechnung abgerechnet werden, insofern dies zutreffend ist (z.B. bei Netzwerkmanagement und bei Beratung)</t>
    </r>
    <r>
      <rPr>
        <sz val="10"/>
        <color rgb="FF0070C0"/>
        <rFont val="Arial"/>
        <family val="2"/>
      </rPr>
      <t>.</t>
    </r>
    <r>
      <rPr>
        <sz val="10"/>
        <rFont val="Arial"/>
        <family val="2"/>
      </rPr>
      <t xml:space="preserve">
•  Für alle weiteren Ausgaben (z.B. für Netzwerktreffen, externe Referenten, Moderation etc.) sind die Eintragungen in Spalte [10] vorzunehmen. Bei Rechnungen, die mehrere Leistungen umfassen, sind die Beträge der einzelnen Leistungen aufzuschlüsseln. Hier ist in Spalte [13]/Zahlungsgrund eindeutig zu benennen, welche Leistung erbracht und abgerechnet wurde. Die Angaben können in Spalte [14]/Bemerkungen detaillierter ergänzt werden. 
•  Im ersten Tabellenblatt „START“ ist die Vorsteuerabzugsberechtigung des Netzwerkes und damit der jeweiligen Netzwerkteilnehmenden - ausgehend von max. 100% - anzugeben. Beispiel: Das Netzwerk besteht aus insgesamt 10 Netzwerkteilnehmenden, wovon 1 Netzwerkteilnehmender vollständig zum Vorsteuerabzug berechtigt ist und 9 Netzwerkteilnehmende nicht zum Vorsteuerabzug berechtigt sind, so ist  eine teilweise Vorsteuer von 10% einzutragen.
•  Die oben genannten Hinweise beziehen sich auf die dem Netzwerk entstandenen Ausgaben. Die Belegliste über die Weiterleitung der Zuwendung an die Netzwerkteilnehmenden ist separat zu erstellen und einzureichen. In dieser separaten Belegliste sind in Spalte [2]/Auftragnehmer jeweils die Netzwerkteilnehmenden einzutragen, in Spalte [6]/Datum Rechnungsausgleich das Datum der Weiterleitung und in Spalte [10]/Sonstige Ausgaben der Weiterleitungsbetrag. 
</t>
    </r>
  </si>
  <si>
    <t>——————————————————
Maximal zuwendungsfähige Ausgaben
——————————————————
Förderfähige Ausgaben beinhalten den Einsatz fachkundiger externer Dienstleister für die 1. Planerstellung, 2. Endredaktion und Druck des Wärmeplans, 3. Akteursbeteiligung sowie 4. die begleitende Öffentlichkeitsarbeit.
Zuwendungsfähig sind Ausgaben mit den folgenden Leistungsinhalten. Bitte beachten Sie auch die in der Kommunalrichtlinie festgelegten Obergrenzen für die einzelnen Bereiche:
1. Ausgaben für die Erstellung der Wärmeplanung gemäß der Angaben des Technischen Annexes:
• Bestandsanalyse sowie Energie- und Treibhausgasbilanz inklusive räumlicher Darstellung 
• Potenzialanalyse zur Ermittlung von Energieeinsparpotenzialen und lokalen Potenzialen erneuerbarer Energien 
• Entwicklung einer Strategie und eines Maßnahmenkatalogs zur Umsetzung und zur Erreichung der Energie- und THG-Einsparung inklusive Identifikation von zwei bis drei Fokusgebieten
• Partizipationsstrategie: Beteiligung sämtlicher betroffener Verwaltungseinheiten und aller weiteren relevanten Akteure
• Verstetigungsstrategie inklusive Organisationsstrukturen und Verantwortlichkeiten/ Zuständigkeiten 
• Controlling-Konzept für Top-down- und Bottom-up-Verfolgung der Zielerreichung inklusive Indikatoren und Rahmenbedingungen für Datenerfassung und -auswertung 
• Kommunikationsstrategie für die konsens- und unterstützungsorientierte Zusammenarbeit mit allen Zielgruppen
2. Ausgaben für Endredaktion und Druck des kommunalen Wärmeplans im Umfang von max. 5.000 € 
3. Ausgaben für die Akteursbeteiligung im Umfang von max. 10.000 €
4. Ausgaben für die begleitende Öffentlichkeitsarbeit im Umfang von max. 5.000 € 
——————————————————
Tabellenblatt "Pos. 0835"
——————————————————
Bitte schlüsseln Sie Ihre Ausgaben gemäß der nummerierten Arbeitspakete aus der Vorhabenbeschreibung auf und vermerken die jeweilige Ausgabenposition in der Spalte [13] "Zahlungsgrund".</t>
  </si>
  <si>
    <t>2505_V11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</si>
</sst>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quot;€&quot;#,##0.00_);\(&quot;€&quot;#,##0.00\)"/>
    <numFmt numFmtId="165" formatCode="_(&quot;€&quot;* #,##0.00_);_(&quot;€&quot;* \(#,##0.00\);_(&quot;€&quot;* &quot;-&quot;??_);_(@_)"/>
    <numFmt numFmtId="166" formatCode="_-* #,##0.00\ [$€-407]_-;\-* #,##0.00\ [$€-407]_-;_-* &quot;-&quot;??\ [$€-407]_-;_-@_-"/>
  </numFmts>
  <fonts count="43"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name val="Arial"/>
      <family val="2"/>
    </font>
    <font>
      <b/>
      <sz val="26"/>
      <color theme="5"/>
      <name val="Arial"/>
      <family val="2"/>
    </font>
    <font>
      <sz val="10"/>
      <color theme="0" tint="-0.34998626667073579"/>
      <name val="Arial"/>
      <family val="2"/>
    </font>
    <font>
      <i/>
      <sz val="10"/>
      <color theme="0" tint="-0.34998626667073579"/>
      <name val="Arial"/>
      <family val="2"/>
    </font>
    <font>
      <u/>
      <sz val="10"/>
      <color theme="10"/>
      <name val="Arial"/>
      <family val="2"/>
    </font>
    <font>
      <b/>
      <sz val="20"/>
      <color theme="5"/>
      <name val="Arial"/>
      <family val="2"/>
    </font>
    <font>
      <sz val="10"/>
      <color theme="3" tint="0.39997558519241921"/>
      <name val="Arial"/>
      <family val="2"/>
    </font>
    <font>
      <sz val="10"/>
      <color theme="1"/>
      <name val="Calibri"/>
      <family val="2"/>
      <scheme val="minor"/>
    </font>
    <font>
      <b/>
      <u/>
      <sz val="10"/>
      <color theme="10"/>
      <name val="Arial"/>
      <family val="2"/>
    </font>
    <font>
      <sz val="6"/>
      <color theme="1"/>
      <name val="Arial"/>
      <family val="2"/>
    </font>
    <font>
      <b/>
      <sz val="16"/>
      <color theme="5"/>
      <name val="Arial"/>
      <family val="2"/>
    </font>
    <font>
      <sz val="10"/>
      <color theme="0"/>
      <name val="Arial"/>
      <family val="2"/>
    </font>
    <font>
      <sz val="12"/>
      <color theme="0"/>
      <name val="Arial"/>
      <family val="2"/>
    </font>
    <font>
      <sz val="8"/>
      <name val="Arial"/>
      <family val="2"/>
    </font>
    <font>
      <b/>
      <sz val="10"/>
      <color theme="1"/>
      <name val="Arial"/>
      <family val="2"/>
    </font>
    <font>
      <b/>
      <sz val="20"/>
      <color theme="0"/>
      <name val="Arial"/>
      <family val="2"/>
    </font>
    <font>
      <sz val="10"/>
      <color theme="0" tint="-0.499984740745262"/>
      <name val="Arial"/>
      <family val="2"/>
    </font>
    <font>
      <sz val="14"/>
      <color rgb="FFFF0000"/>
      <name val="Arial"/>
      <family val="2"/>
    </font>
    <font>
      <sz val="10"/>
      <color rgb="FFC00000"/>
      <name val="Arial"/>
      <family val="2"/>
    </font>
    <font>
      <u/>
      <sz val="10"/>
      <color theme="1"/>
      <name val="Calibri"/>
      <family val="2"/>
      <scheme val="minor"/>
    </font>
    <font>
      <sz val="24"/>
      <color theme="3" tint="0.39997558519241921"/>
      <name val="Webdings"/>
      <family val="1"/>
      <charset val="2"/>
    </font>
    <font>
      <sz val="14"/>
      <name val="Wingdings"/>
      <charset val="2"/>
    </font>
    <font>
      <sz val="14"/>
      <name val="Arial"/>
      <family val="2"/>
    </font>
    <font>
      <sz val="26"/>
      <color theme="3" tint="0.39997558519241921"/>
      <name val="Arial"/>
      <family val="2"/>
    </font>
    <font>
      <sz val="26"/>
      <color theme="3" tint="0.39997558519241921"/>
      <name val="Symbol"/>
      <family val="1"/>
      <charset val="2"/>
    </font>
    <font>
      <sz val="24"/>
      <color theme="5" tint="0.39997558519241921"/>
      <name val="Webdings"/>
      <family val="1"/>
      <charset val="2"/>
    </font>
    <font>
      <sz val="11"/>
      <color theme="0" tint="-0.249977111117893"/>
      <name val="Arial"/>
      <family val="2"/>
    </font>
    <font>
      <sz val="10"/>
      <color theme="5" tint="-0.249977111117893"/>
      <name val="Arial"/>
      <family val="2"/>
    </font>
    <font>
      <b/>
      <sz val="10"/>
      <name val="Arial"/>
      <family val="2"/>
    </font>
    <font>
      <sz val="8"/>
      <color theme="1"/>
      <name val="Arial"/>
      <family val="2"/>
    </font>
    <font>
      <b/>
      <sz val="14"/>
      <color theme="5"/>
      <name val="Arial"/>
      <family val="2"/>
    </font>
    <font>
      <b/>
      <sz val="14"/>
      <color rgb="FF008540"/>
      <name val="Arial"/>
      <family val="2"/>
    </font>
    <font>
      <b/>
      <sz val="20"/>
      <color theme="1"/>
      <name val="Arial"/>
      <family val="2"/>
    </font>
    <font>
      <b/>
      <sz val="8"/>
      <color theme="5"/>
      <name val="Arial"/>
      <family val="2"/>
    </font>
    <font>
      <sz val="22"/>
      <color theme="5" tint="-0.249977111117893"/>
      <name val="Wingdings"/>
      <charset val="2"/>
    </font>
    <font>
      <sz val="14"/>
      <color theme="5" tint="-0.249977111117893"/>
      <name val="Wingdings"/>
      <charset val="2"/>
    </font>
    <font>
      <sz val="16"/>
      <color theme="5" tint="-0.249977111117893"/>
      <name val="Wingdings"/>
      <charset val="2"/>
    </font>
    <font>
      <b/>
      <sz val="10"/>
      <color theme="5" tint="-0.249977111117893"/>
      <name val="Arial"/>
      <family val="2"/>
    </font>
    <font>
      <sz val="10"/>
      <color rgb="FF0070C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2"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249977111117893"/>
        <bgColor indexed="64"/>
      </patternFill>
    </fill>
  </fills>
  <borders count="5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medium">
        <color indexed="64"/>
      </top>
      <bottom style="medium">
        <color indexed="64"/>
      </bottom>
      <diagonal/>
    </border>
    <border>
      <left/>
      <right style="thin">
        <color auto="1"/>
      </right>
      <top style="thin">
        <color auto="1"/>
      </top>
      <bottom style="medium">
        <color indexed="64"/>
      </bottom>
      <diagonal/>
    </border>
    <border>
      <left style="medium">
        <color indexed="64"/>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double">
        <color indexed="64"/>
      </bottom>
      <diagonal/>
    </border>
    <border>
      <left style="thin">
        <color auto="1"/>
      </left>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style="double">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bottom style="medium">
        <color indexed="64"/>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medium">
        <color indexed="64"/>
      </top>
      <bottom style="medium">
        <color indexed="64"/>
      </bottom>
      <diagonal/>
    </border>
    <border>
      <left style="medium">
        <color indexed="64"/>
      </left>
      <right/>
      <top style="thin">
        <color auto="1"/>
      </top>
      <bottom style="thin">
        <color auto="1"/>
      </bottom>
      <diagonal/>
    </border>
    <border>
      <left/>
      <right/>
      <top/>
      <bottom style="thin">
        <color auto="1"/>
      </bottom>
      <diagonal/>
    </border>
    <border>
      <left/>
      <right style="medium">
        <color indexed="64"/>
      </right>
      <top/>
      <bottom style="thin">
        <color auto="1"/>
      </bottom>
      <diagonal/>
    </border>
    <border>
      <left style="thin">
        <color auto="1"/>
      </left>
      <right/>
      <top style="medium">
        <color indexed="64"/>
      </top>
      <bottom/>
      <diagonal/>
    </border>
  </borders>
  <cellStyleXfs count="8">
    <xf numFmtId="0" fontId="0" fillId="0" borderId="0"/>
    <xf numFmtId="9" fontId="3" fillId="0" borderId="0" applyFont="0" applyFill="0" applyBorder="0" applyAlignment="0" applyProtection="0"/>
    <xf numFmtId="0" fontId="2" fillId="0" borderId="0"/>
    <xf numFmtId="0" fontId="8" fillId="0" borderId="0" applyNumberFormat="0" applyFill="0" applyBorder="0" applyAlignment="0" applyProtection="0"/>
    <xf numFmtId="0" fontId="1" fillId="0" borderId="0"/>
    <xf numFmtId="165" fontId="3" fillId="0" borderId="0" applyFont="0" applyFill="0" applyBorder="0" applyAlignment="0" applyProtection="0"/>
    <xf numFmtId="0" fontId="4" fillId="0" borderId="0"/>
    <xf numFmtId="44" fontId="3" fillId="0" borderId="0" applyFont="0" applyFill="0" applyBorder="0" applyAlignment="0" applyProtection="0"/>
  </cellStyleXfs>
  <cellXfs count="347">
    <xf numFmtId="0" fontId="0" fillId="0" borderId="0" xfId="0"/>
    <xf numFmtId="0" fontId="0" fillId="0" borderId="0" xfId="0" applyAlignment="1">
      <alignment horizontal="center"/>
    </xf>
    <xf numFmtId="4" fontId="0" fillId="0" borderId="0" xfId="0" applyNumberFormat="1"/>
    <xf numFmtId="0" fontId="0" fillId="0" borderId="0" xfId="0" applyAlignment="1">
      <alignment horizontal="center" wrapText="1"/>
    </xf>
    <xf numFmtId="0" fontId="0" fillId="0" borderId="0" xfId="0" applyAlignment="1">
      <alignment wrapText="1"/>
    </xf>
    <xf numFmtId="0" fontId="0" fillId="0" borderId="0" xfId="0" applyAlignment="1">
      <alignment vertical="top" wrapText="1"/>
    </xf>
    <xf numFmtId="14" fontId="0" fillId="3" borderId="21" xfId="0" applyNumberFormat="1" applyFill="1" applyBorder="1" applyAlignment="1" applyProtection="1">
      <alignment horizontal="center" vertical="center" wrapText="1"/>
      <protection locked="0"/>
    </xf>
    <xf numFmtId="0" fontId="0" fillId="0" borderId="3" xfId="0" applyBorder="1"/>
    <xf numFmtId="0" fontId="0" fillId="0" borderId="4" xfId="0" applyBorder="1"/>
    <xf numFmtId="0" fontId="0" fillId="0" borderId="5" xfId="0" applyBorder="1"/>
    <xf numFmtId="0" fontId="0" fillId="0" borderId="9" xfId="0" applyBorder="1"/>
    <xf numFmtId="0" fontId="0" fillId="0" borderId="9" xfId="0" applyBorder="1" applyAlignment="1">
      <alignment horizontal="center" wrapText="1"/>
    </xf>
    <xf numFmtId="0" fontId="0" fillId="0" borderId="10" xfId="0" applyBorder="1" applyAlignment="1">
      <alignment horizontal="center" wrapText="1"/>
    </xf>
    <xf numFmtId="0" fontId="0" fillId="0" borderId="9" xfId="0" applyBorder="1" applyAlignment="1">
      <alignment wrapText="1"/>
    </xf>
    <xf numFmtId="0" fontId="0" fillId="0" borderId="10" xfId="0" applyBorder="1" applyAlignment="1">
      <alignment wrapText="1"/>
    </xf>
    <xf numFmtId="0" fontId="0" fillId="0" borderId="6" xfId="0" applyBorder="1"/>
    <xf numFmtId="0" fontId="5" fillId="0" borderId="0" xfId="0" applyFont="1" applyAlignment="1">
      <alignment vertical="center"/>
    </xf>
    <xf numFmtId="0" fontId="0" fillId="2" borderId="24" xfId="0" applyFill="1" applyBorder="1" applyAlignment="1">
      <alignment horizontal="center" vertical="center" wrapText="1"/>
    </xf>
    <xf numFmtId="0" fontId="0" fillId="2" borderId="25" xfId="0" applyFill="1" applyBorder="1" applyAlignment="1">
      <alignment horizontal="center" vertical="center" wrapText="1"/>
    </xf>
    <xf numFmtId="14" fontId="0" fillId="2" borderId="25" xfId="0" applyNumberFormat="1" applyFill="1" applyBorder="1" applyAlignment="1">
      <alignment horizontal="center" vertical="center" wrapText="1"/>
    </xf>
    <xf numFmtId="165" fontId="0" fillId="2" borderId="25" xfId="0" applyNumberFormat="1" applyFill="1" applyBorder="1" applyAlignment="1">
      <alignment horizontal="right" vertical="center" wrapText="1"/>
    </xf>
    <xf numFmtId="9" fontId="3" fillId="2" borderId="25" xfId="1" applyFont="1" applyFill="1" applyBorder="1" applyAlignment="1" applyProtection="1">
      <alignment horizontal="center" vertical="center" wrapText="1"/>
    </xf>
    <xf numFmtId="164" fontId="0" fillId="2" borderId="25" xfId="0" applyNumberFormat="1" applyFill="1" applyBorder="1" applyAlignment="1">
      <alignment horizontal="right" vertical="center" wrapText="1"/>
    </xf>
    <xf numFmtId="0" fontId="6" fillId="0" borderId="0" xfId="0" applyFont="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0" fillId="0" borderId="9" xfId="0" applyBorder="1" applyAlignment="1">
      <alignment horizontal="center" vertical="top"/>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4" fontId="0" fillId="2" borderId="18" xfId="0" applyNumberFormat="1" applyFill="1" applyBorder="1" applyAlignment="1">
      <alignment horizontal="center" vertical="top" wrapText="1"/>
    </xf>
    <xf numFmtId="0" fontId="0" fillId="0" borderId="10" xfId="0" applyBorder="1" applyAlignment="1">
      <alignment horizontal="center" vertical="top"/>
    </xf>
    <xf numFmtId="0" fontId="0" fillId="0" borderId="0" xfId="0" applyAlignment="1">
      <alignment horizontal="center" vertical="top"/>
    </xf>
    <xf numFmtId="0" fontId="0" fillId="0" borderId="0" xfId="0" applyAlignment="1">
      <alignment horizontal="center" vertical="top" wrapText="1"/>
    </xf>
    <xf numFmtId="4" fontId="0" fillId="0" borderId="0" xfId="0" applyNumberFormat="1" applyAlignment="1">
      <alignment horizontal="center" vertical="top" wrapText="1"/>
    </xf>
    <xf numFmtId="49" fontId="0" fillId="0" borderId="0" xfId="0" applyNumberFormat="1" applyAlignment="1">
      <alignment horizontal="left" vertical="center" wrapText="1"/>
    </xf>
    <xf numFmtId="165" fontId="6" fillId="0" borderId="0" xfId="0" applyNumberFormat="1" applyFont="1" applyAlignment="1">
      <alignment horizontal="right" vertical="center" wrapText="1"/>
    </xf>
    <xf numFmtId="0" fontId="0" fillId="0" borderId="0" xfId="0" applyAlignment="1">
      <alignment horizontal="center" vertical="center" wrapText="1"/>
    </xf>
    <xf numFmtId="4" fontId="0" fillId="0" borderId="5" xfId="0" applyNumberFormat="1" applyBorder="1"/>
    <xf numFmtId="165" fontId="7" fillId="0" borderId="0" xfId="0" applyNumberFormat="1" applyFont="1" applyAlignment="1">
      <alignment horizontal="right" vertical="center" wrapText="1"/>
    </xf>
    <xf numFmtId="0" fontId="10" fillId="0" borderId="0" xfId="0" applyFont="1" applyAlignment="1">
      <alignment vertical="center" wrapText="1"/>
    </xf>
    <xf numFmtId="0" fontId="4" fillId="0" borderId="0" xfId="0" applyFont="1" applyAlignment="1">
      <alignment horizontal="left" vertical="center" wrapText="1"/>
    </xf>
    <xf numFmtId="0" fontId="0" fillId="0" borderId="0" xfId="0" applyAlignment="1">
      <alignment vertical="center" wrapText="1"/>
    </xf>
    <xf numFmtId="0" fontId="9" fillId="0" borderId="0" xfId="0" applyFont="1" applyAlignment="1">
      <alignment vertical="center"/>
    </xf>
    <xf numFmtId="49" fontId="7" fillId="2" borderId="24" xfId="0" applyNumberFormat="1" applyFont="1" applyFill="1" applyBorder="1" applyAlignment="1">
      <alignment horizontal="left" vertical="center" wrapText="1"/>
    </xf>
    <xf numFmtId="49" fontId="7" fillId="2" borderId="25" xfId="0" applyNumberFormat="1" applyFont="1" applyFill="1" applyBorder="1" applyAlignment="1">
      <alignment horizontal="left" vertical="center" wrapText="1"/>
    </xf>
    <xf numFmtId="165" fontId="7" fillId="2" borderId="25" xfId="0" applyNumberFormat="1" applyFont="1" applyFill="1" applyBorder="1" applyAlignment="1">
      <alignment horizontal="left" vertical="center" wrapText="1"/>
    </xf>
    <xf numFmtId="14" fontId="7" fillId="2" borderId="25" xfId="0" applyNumberFormat="1" applyFont="1" applyFill="1" applyBorder="1" applyAlignment="1">
      <alignment horizontal="center" vertical="center" wrapText="1"/>
    </xf>
    <xf numFmtId="4" fontId="0" fillId="2" borderId="19" xfId="0" applyNumberFormat="1" applyFill="1" applyBorder="1" applyAlignment="1">
      <alignment horizontal="center" vertical="top" wrapText="1"/>
    </xf>
    <xf numFmtId="0" fontId="4" fillId="0" borderId="0" xfId="0" applyFont="1" applyAlignment="1">
      <alignment vertical="center" wrapText="1"/>
    </xf>
    <xf numFmtId="0" fontId="5" fillId="0" borderId="10" xfId="0" applyFont="1" applyBorder="1" applyAlignment="1">
      <alignment vertical="center"/>
    </xf>
    <xf numFmtId="0" fontId="9" fillId="0" borderId="10" xfId="0" applyFont="1" applyBorder="1" applyAlignment="1">
      <alignment vertical="center"/>
    </xf>
    <xf numFmtId="0" fontId="0" fillId="0" borderId="10" xfId="0" applyBorder="1" applyAlignment="1">
      <alignment vertical="center" wrapText="1"/>
    </xf>
    <xf numFmtId="0" fontId="0" fillId="0" borderId="6" xfId="0" applyBorder="1" applyAlignment="1">
      <alignment wrapText="1"/>
    </xf>
    <xf numFmtId="0" fontId="0" fillId="0" borderId="7" xfId="0" applyBorder="1" applyAlignment="1">
      <alignment horizontal="center" vertical="center" wrapText="1"/>
    </xf>
    <xf numFmtId="9" fontId="3" fillId="0" borderId="7" xfId="1" applyFont="1" applyFill="1" applyBorder="1" applyAlignment="1" applyProtection="1">
      <alignment horizontal="center" vertical="center" wrapText="1"/>
    </xf>
    <xf numFmtId="14" fontId="0" fillId="0" borderId="7" xfId="0" applyNumberFormat="1" applyBorder="1" applyAlignment="1">
      <alignment horizontal="center" vertical="center" wrapText="1"/>
    </xf>
    <xf numFmtId="165" fontId="0" fillId="0" borderId="7" xfId="0" applyNumberFormat="1" applyBorder="1" applyAlignment="1">
      <alignment horizontal="right" vertical="center" wrapText="1"/>
    </xf>
    <xf numFmtId="0" fontId="0" fillId="0" borderId="8" xfId="0" applyBorder="1" applyAlignment="1">
      <alignment wrapText="1"/>
    </xf>
    <xf numFmtId="4" fontId="12" fillId="0" borderId="0" xfId="3" applyNumberFormat="1" applyFont="1" applyFill="1" applyBorder="1" applyProtection="1">
      <protection locked="0"/>
    </xf>
    <xf numFmtId="4" fontId="0" fillId="0" borderId="10" xfId="0" applyNumberFormat="1" applyBorder="1"/>
    <xf numFmtId="14" fontId="4" fillId="4" borderId="1" xfId="0" applyNumberFormat="1" applyFont="1" applyFill="1" applyBorder="1" applyAlignment="1" applyProtection="1">
      <alignment horizontal="center" vertical="center"/>
      <protection locked="0"/>
    </xf>
    <xf numFmtId="0" fontId="0" fillId="2" borderId="1" xfId="0" applyFill="1" applyBorder="1" applyAlignment="1">
      <alignment horizontal="center" vertical="center"/>
    </xf>
    <xf numFmtId="14" fontId="0" fillId="4" borderId="13" xfId="0" applyNumberFormat="1" applyFill="1" applyBorder="1" applyAlignment="1" applyProtection="1">
      <alignment horizontal="center" vertical="center"/>
      <protection locked="0"/>
    </xf>
    <xf numFmtId="165" fontId="4" fillId="0" borderId="0" xfId="0" applyNumberFormat="1" applyFont="1" applyAlignment="1">
      <alignment horizontal="center" vertical="center" wrapText="1"/>
    </xf>
    <xf numFmtId="4" fontId="0" fillId="0" borderId="10" xfId="0" applyNumberFormat="1" applyBorder="1" applyAlignment="1">
      <alignment horizontal="center" vertical="top" wrapText="1"/>
    </xf>
    <xf numFmtId="49" fontId="0" fillId="0" borderId="12" xfId="0" applyNumberFormat="1" applyBorder="1" applyAlignment="1">
      <alignment horizontal="left" vertical="center" wrapText="1"/>
    </xf>
    <xf numFmtId="49" fontId="0" fillId="0" borderId="1" xfId="0" applyNumberFormat="1" applyBorder="1" applyAlignment="1">
      <alignment horizontal="left" vertical="center" wrapText="1"/>
    </xf>
    <xf numFmtId="49" fontId="0" fillId="0" borderId="20" xfId="0" applyNumberFormat="1" applyBorder="1" applyAlignment="1">
      <alignment horizontal="left" vertical="center" wrapText="1"/>
    </xf>
    <xf numFmtId="49" fontId="0" fillId="0" borderId="21" xfId="0" applyNumberFormat="1" applyBorder="1" applyAlignment="1">
      <alignment horizontal="left" vertical="center" wrapText="1"/>
    </xf>
    <xf numFmtId="166" fontId="0" fillId="4" borderId="21" xfId="0" applyNumberFormat="1" applyFill="1" applyBorder="1" applyAlignment="1" applyProtection="1">
      <alignment horizontal="left" vertical="center" wrapText="1"/>
      <protection locked="0"/>
    </xf>
    <xf numFmtId="166" fontId="0" fillId="2" borderId="21" xfId="0" applyNumberFormat="1" applyFill="1" applyBorder="1" applyAlignment="1">
      <alignment horizontal="center" vertical="center" wrapText="1"/>
    </xf>
    <xf numFmtId="14" fontId="4" fillId="5" borderId="18" xfId="0" applyNumberFormat="1" applyFont="1" applyFill="1" applyBorder="1" applyAlignment="1">
      <alignment horizontal="center" vertical="center" wrapText="1"/>
    </xf>
    <xf numFmtId="165" fontId="4" fillId="5" borderId="19" xfId="0" applyNumberFormat="1" applyFont="1" applyFill="1" applyBorder="1" applyAlignment="1">
      <alignment horizontal="center" vertical="center" wrapText="1"/>
    </xf>
    <xf numFmtId="166" fontId="0" fillId="5" borderId="25" xfId="0" applyNumberFormat="1" applyFill="1" applyBorder="1" applyAlignment="1">
      <alignment horizontal="left" vertical="center" wrapText="1"/>
    </xf>
    <xf numFmtId="166" fontId="0" fillId="5" borderId="26" xfId="0" applyNumberFormat="1" applyFill="1" applyBorder="1" applyAlignment="1">
      <alignment horizontal="left" vertical="center" wrapText="1"/>
    </xf>
    <xf numFmtId="49" fontId="0" fillId="0" borderId="27" xfId="0" applyNumberFormat="1" applyBorder="1" applyAlignment="1">
      <alignment horizontal="left" vertical="center" wrapText="1"/>
    </xf>
    <xf numFmtId="49" fontId="0" fillId="0" borderId="28" xfId="0" applyNumberFormat="1" applyBorder="1" applyAlignment="1">
      <alignment horizontal="left" vertical="center" wrapText="1"/>
    </xf>
    <xf numFmtId="0" fontId="0" fillId="0" borderId="0" xfId="0" applyAlignment="1">
      <alignment horizontal="center" vertical="center"/>
    </xf>
    <xf numFmtId="49" fontId="0" fillId="3" borderId="22" xfId="0" applyNumberFormat="1" applyFill="1" applyBorder="1" applyAlignment="1" applyProtection="1">
      <alignment horizontal="left" vertical="center" wrapText="1"/>
      <protection locked="0"/>
    </xf>
    <xf numFmtId="0" fontId="0" fillId="0" borderId="0" xfId="0"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10" xfId="0" applyBorder="1" applyAlignment="1">
      <alignment horizontal="left" vertical="top"/>
    </xf>
    <xf numFmtId="0" fontId="0" fillId="0" borderId="10" xfId="0" applyBorder="1" applyAlignment="1">
      <alignment horizontal="left" vertical="center"/>
    </xf>
    <xf numFmtId="0" fontId="6" fillId="0" borderId="10" xfId="0" applyFont="1" applyBorder="1" applyAlignment="1">
      <alignment horizontal="left" wrapText="1"/>
    </xf>
    <xf numFmtId="165" fontId="0" fillId="5" borderId="34" xfId="0" applyNumberFormat="1" applyFill="1" applyBorder="1" applyAlignment="1">
      <alignment horizontal="center" vertical="center" wrapText="1"/>
    </xf>
    <xf numFmtId="165" fontId="8" fillId="3" borderId="23" xfId="3" applyNumberFormat="1" applyFill="1" applyBorder="1" applyAlignment="1" applyProtection="1">
      <alignment horizontal="center" vertical="center" wrapText="1"/>
      <protection locked="0"/>
    </xf>
    <xf numFmtId="165" fontId="8" fillId="3" borderId="32" xfId="3" applyNumberFormat="1" applyFill="1" applyBorder="1" applyAlignment="1" applyProtection="1">
      <alignment horizontal="center" vertical="center" wrapText="1"/>
      <protection locked="0"/>
    </xf>
    <xf numFmtId="165" fontId="8" fillId="3" borderId="33" xfId="3" applyNumberFormat="1" applyFill="1" applyBorder="1" applyAlignment="1" applyProtection="1">
      <alignment horizontal="center" vertical="center" wrapText="1"/>
      <protection locked="0"/>
    </xf>
    <xf numFmtId="9" fontId="4" fillId="5" borderId="29" xfId="1" applyFont="1" applyFill="1" applyBorder="1" applyAlignment="1" applyProtection="1">
      <alignment horizontal="center" vertical="center" wrapText="1"/>
    </xf>
    <xf numFmtId="49" fontId="0" fillId="2" borderId="18" xfId="0" applyNumberFormat="1" applyFill="1" applyBorder="1" applyAlignment="1">
      <alignment horizontal="center" vertical="top" wrapText="1"/>
    </xf>
    <xf numFmtId="0" fontId="0" fillId="0" borderId="0" xfId="0" applyAlignment="1">
      <alignment horizontal="left" vertical="center"/>
    </xf>
    <xf numFmtId="0" fontId="15" fillId="0" borderId="9" xfId="0" applyFont="1" applyBorder="1" applyAlignment="1">
      <alignment horizontal="center" wrapText="1"/>
    </xf>
    <xf numFmtId="0" fontId="16" fillId="0" borderId="0" xfId="0" applyFont="1" applyAlignment="1">
      <alignment horizontal="right" vertical="center"/>
    </xf>
    <xf numFmtId="0" fontId="11" fillId="0" borderId="0" xfId="0" applyFont="1" applyAlignment="1">
      <alignment horizontal="left" vertical="center"/>
    </xf>
    <xf numFmtId="166" fontId="0" fillId="2" borderId="28" xfId="0" applyNumberFormat="1" applyFill="1" applyBorder="1" applyAlignment="1">
      <alignment horizontal="center" vertical="center" wrapText="1"/>
    </xf>
    <xf numFmtId="0" fontId="0" fillId="5" borderId="34" xfId="0" applyFill="1" applyBorder="1" applyAlignment="1">
      <alignment horizontal="center" vertical="center" wrapText="1"/>
    </xf>
    <xf numFmtId="0" fontId="6" fillId="0" borderId="28" xfId="0" applyFont="1" applyBorder="1" applyAlignment="1">
      <alignment horizontal="center" vertical="center" wrapText="1"/>
    </xf>
    <xf numFmtId="2" fontId="0" fillId="2" borderId="21" xfId="0" applyNumberFormat="1" applyFill="1" applyBorder="1" applyAlignment="1">
      <alignment horizontal="center" vertical="center" wrapText="1"/>
    </xf>
    <xf numFmtId="2" fontId="0" fillId="2" borderId="28" xfId="0" applyNumberFormat="1" applyFill="1" applyBorder="1" applyAlignment="1">
      <alignment horizontal="center" vertical="center" wrapText="1"/>
    </xf>
    <xf numFmtId="49" fontId="0" fillId="3" borderId="21" xfId="0" applyNumberFormat="1" applyFill="1" applyBorder="1" applyAlignment="1" applyProtection="1">
      <alignment horizontal="left" vertical="center" wrapText="1"/>
      <protection locked="0"/>
    </xf>
    <xf numFmtId="9" fontId="0" fillId="3" borderId="21" xfId="1" applyFont="1" applyFill="1" applyBorder="1" applyAlignment="1" applyProtection="1">
      <alignment horizontal="center" vertical="center" wrapText="1"/>
      <protection locked="0"/>
    </xf>
    <xf numFmtId="14" fontId="0" fillId="3" borderId="1" xfId="0" applyNumberFormat="1" applyFill="1" applyBorder="1" applyAlignment="1" applyProtection="1">
      <alignment horizontal="center" vertical="center" wrapText="1"/>
      <protection locked="0"/>
    </xf>
    <xf numFmtId="0" fontId="0" fillId="0" borderId="4" xfId="0" applyBorder="1" applyAlignment="1">
      <alignment horizontal="center"/>
    </xf>
    <xf numFmtId="4" fontId="0" fillId="0" borderId="4" xfId="0" applyNumberFormat="1" applyBorder="1"/>
    <xf numFmtId="49" fontId="0" fillId="2" borderId="20" xfId="0" applyNumberFormat="1" applyFill="1" applyBorder="1" applyAlignment="1">
      <alignment horizontal="left" vertical="center" wrapText="1"/>
    </xf>
    <xf numFmtId="49" fontId="0" fillId="2" borderId="12" xfId="0" applyNumberFormat="1" applyFill="1" applyBorder="1" applyAlignment="1">
      <alignment horizontal="left" vertical="center" wrapText="1"/>
    </xf>
    <xf numFmtId="0" fontId="0" fillId="2" borderId="26" xfId="0" applyFill="1" applyBorder="1" applyAlignment="1">
      <alignment wrapText="1"/>
    </xf>
    <xf numFmtId="9" fontId="7" fillId="2" borderId="25" xfId="1" applyFont="1" applyFill="1" applyBorder="1" applyAlignment="1" applyProtection="1">
      <alignment horizontal="center" vertical="center" wrapText="1"/>
    </xf>
    <xf numFmtId="166" fontId="6" fillId="2" borderId="25" xfId="1" applyNumberFormat="1" applyFont="1" applyFill="1" applyBorder="1" applyAlignment="1" applyProtection="1">
      <alignment horizontal="right" vertical="center" wrapText="1"/>
    </xf>
    <xf numFmtId="0" fontId="7" fillId="2" borderId="26" xfId="0" applyFont="1" applyFill="1" applyBorder="1" applyAlignment="1">
      <alignment horizontal="center" vertical="center" wrapText="1"/>
    </xf>
    <xf numFmtId="0" fontId="0" fillId="2" borderId="35" xfId="0" applyFill="1" applyBorder="1" applyAlignment="1">
      <alignment horizontal="center" vertical="top" wrapText="1"/>
    </xf>
    <xf numFmtId="0" fontId="0" fillId="2" borderId="15" xfId="0" applyFill="1" applyBorder="1" applyAlignment="1">
      <alignment horizontal="center" vertical="top" wrapText="1"/>
    </xf>
    <xf numFmtId="4" fontId="0" fillId="2" borderId="15" xfId="0" applyNumberFormat="1" applyFill="1" applyBorder="1" applyAlignment="1">
      <alignment horizontal="center" vertical="top" wrapText="1"/>
    </xf>
    <xf numFmtId="14" fontId="0" fillId="2" borderId="16" xfId="0" applyNumberFormat="1" applyFill="1" applyBorder="1" applyAlignment="1">
      <alignment horizontal="center" vertical="top" wrapText="1"/>
    </xf>
    <xf numFmtId="0" fontId="0" fillId="0" borderId="9" xfId="0" applyBorder="1" applyAlignment="1">
      <alignment horizontal="center" vertical="center"/>
    </xf>
    <xf numFmtId="0" fontId="0" fillId="2" borderId="36" xfId="0" applyFill="1" applyBorder="1" applyAlignment="1">
      <alignment horizontal="center" vertical="center" wrapText="1"/>
    </xf>
    <xf numFmtId="0" fontId="0" fillId="2" borderId="11" xfId="0" applyFill="1" applyBorder="1" applyAlignment="1">
      <alignment horizontal="center" vertical="center" wrapText="1"/>
    </xf>
    <xf numFmtId="4" fontId="0" fillId="2" borderId="11" xfId="0" applyNumberFormat="1" applyFill="1" applyBorder="1" applyAlignment="1">
      <alignment horizontal="center" vertical="center" wrapText="1"/>
    </xf>
    <xf numFmtId="14" fontId="0" fillId="2" borderId="14" xfId="0" applyNumberFormat="1" applyFill="1" applyBorder="1" applyAlignment="1">
      <alignment horizontal="center" vertical="center" wrapText="1"/>
    </xf>
    <xf numFmtId="0" fontId="18" fillId="0" borderId="0" xfId="0" applyFont="1"/>
    <xf numFmtId="49" fontId="0" fillId="6" borderId="1" xfId="0" applyNumberFormat="1" applyFill="1" applyBorder="1" applyAlignment="1">
      <alignment horizontal="left" vertical="center" wrapText="1"/>
    </xf>
    <xf numFmtId="0" fontId="0" fillId="6" borderId="12" xfId="0" applyFill="1" applyBorder="1"/>
    <xf numFmtId="0" fontId="0" fillId="6" borderId="13" xfId="0" applyFill="1" applyBorder="1"/>
    <xf numFmtId="0" fontId="0" fillId="6" borderId="11" xfId="0" applyFill="1" applyBorder="1"/>
    <xf numFmtId="0" fontId="0" fillId="6" borderId="14" xfId="0" applyFill="1" applyBorder="1"/>
    <xf numFmtId="0" fontId="0" fillId="6" borderId="44" xfId="0" applyFill="1" applyBorder="1"/>
    <xf numFmtId="0" fontId="0" fillId="6" borderId="45" xfId="0" applyFill="1" applyBorder="1"/>
    <xf numFmtId="0" fontId="0" fillId="6" borderId="46" xfId="0" applyFill="1" applyBorder="1"/>
    <xf numFmtId="0" fontId="18" fillId="6" borderId="36" xfId="0" applyFont="1" applyFill="1" applyBorder="1"/>
    <xf numFmtId="0" fontId="0" fillId="11" borderId="35" xfId="0" applyFill="1" applyBorder="1"/>
    <xf numFmtId="49" fontId="0" fillId="11" borderId="15" xfId="0" applyNumberFormat="1" applyFill="1" applyBorder="1" applyAlignment="1">
      <alignment horizontal="left" vertical="center" wrapText="1"/>
    </xf>
    <xf numFmtId="0" fontId="0" fillId="11" borderId="12" xfId="0" applyFill="1" applyBorder="1"/>
    <xf numFmtId="49" fontId="0" fillId="11" borderId="1" xfId="0" applyNumberFormat="1" applyFill="1" applyBorder="1" applyAlignment="1">
      <alignment horizontal="left" vertical="center" wrapText="1"/>
    </xf>
    <xf numFmtId="0" fontId="0" fillId="11" borderId="36" xfId="0" applyFill="1" applyBorder="1"/>
    <xf numFmtId="49" fontId="0" fillId="11" borderId="11" xfId="0" applyNumberFormat="1" applyFill="1" applyBorder="1" applyAlignment="1">
      <alignment horizontal="left" vertical="center" wrapText="1"/>
    </xf>
    <xf numFmtId="0" fontId="0" fillId="11" borderId="1" xfId="0" applyFill="1" applyBorder="1"/>
    <xf numFmtId="0" fontId="0" fillId="11" borderId="15" xfId="0" applyFill="1" applyBorder="1"/>
    <xf numFmtId="0" fontId="0" fillId="11" borderId="11" xfId="0" applyFill="1" applyBorder="1"/>
    <xf numFmtId="0" fontId="19" fillId="0" borderId="0" xfId="0" applyFont="1" applyAlignment="1">
      <alignment vertical="center"/>
    </xf>
    <xf numFmtId="0" fontId="13" fillId="0" borderId="0" xfId="0" applyFont="1" applyProtection="1">
      <protection locked="0"/>
    </xf>
    <xf numFmtId="0" fontId="0" fillId="0" borderId="0" xfId="0" applyProtection="1">
      <protection locked="0"/>
    </xf>
    <xf numFmtId="49" fontId="0" fillId="0" borderId="0" xfId="0" applyNumberFormat="1" applyAlignment="1" applyProtection="1">
      <alignment horizontal="center" vertical="center" wrapText="1"/>
      <protection locked="0"/>
    </xf>
    <xf numFmtId="49" fontId="0" fillId="4" borderId="0" xfId="0" applyNumberFormat="1" applyFill="1" applyAlignment="1" applyProtection="1">
      <alignment horizontal="center" vertical="center" wrapText="1"/>
      <protection locked="0"/>
    </xf>
    <xf numFmtId="49" fontId="4" fillId="9" borderId="3" xfId="0" applyNumberFormat="1" applyFont="1" applyFill="1" applyBorder="1" applyAlignment="1" applyProtection="1">
      <alignment horizontal="center" vertical="center" wrapText="1"/>
      <protection locked="0"/>
    </xf>
    <xf numFmtId="49" fontId="0" fillId="9" borderId="4" xfId="0" applyNumberFormat="1" applyFill="1" applyBorder="1" applyAlignment="1" applyProtection="1">
      <alignment horizontal="center" vertical="center" wrapText="1"/>
      <protection locked="0"/>
    </xf>
    <xf numFmtId="49" fontId="0" fillId="9" borderId="5" xfId="0" applyNumberFormat="1" applyFill="1" applyBorder="1" applyAlignment="1" applyProtection="1">
      <alignment horizontal="center" vertical="center" wrapText="1"/>
      <protection locked="0"/>
    </xf>
    <xf numFmtId="49" fontId="4" fillId="10" borderId="0" xfId="0" applyNumberFormat="1" applyFont="1" applyFill="1" applyAlignment="1" applyProtection="1">
      <alignment horizontal="center" vertical="center" wrapText="1"/>
      <protection locked="0"/>
    </xf>
    <xf numFmtId="49" fontId="4" fillId="11" borderId="0" xfId="0" applyNumberFormat="1" applyFont="1" applyFill="1" applyAlignment="1" applyProtection="1">
      <alignment horizontal="center" vertical="center" wrapText="1"/>
      <protection locked="0"/>
    </xf>
    <xf numFmtId="49" fontId="0" fillId="11" borderId="0" xfId="0" applyNumberFormat="1" applyFill="1" applyAlignment="1" applyProtection="1">
      <alignment horizontal="center" vertical="center" wrapText="1"/>
      <protection locked="0"/>
    </xf>
    <xf numFmtId="49" fontId="4" fillId="8" borderId="0" xfId="0" applyNumberFormat="1" applyFont="1" applyFill="1" applyAlignment="1" applyProtection="1">
      <alignment horizontal="center" vertical="center" wrapText="1"/>
      <protection locked="0"/>
    </xf>
    <xf numFmtId="49" fontId="0" fillId="8" borderId="0" xfId="0" applyNumberFormat="1" applyFill="1" applyAlignment="1" applyProtection="1">
      <alignment horizontal="center" vertical="center" wrapText="1"/>
      <protection locked="0"/>
    </xf>
    <xf numFmtId="49" fontId="4" fillId="12" borderId="0" xfId="0" applyNumberFormat="1" applyFont="1" applyFill="1" applyAlignment="1" applyProtection="1">
      <alignment horizontal="center" vertical="center" wrapText="1"/>
      <protection locked="0"/>
    </xf>
    <xf numFmtId="49" fontId="0" fillId="12" borderId="0" xfId="0" applyNumberFormat="1" applyFill="1" applyAlignment="1" applyProtection="1">
      <alignment horizontal="center" vertical="center" wrapText="1"/>
      <protection locked="0"/>
    </xf>
    <xf numFmtId="49" fontId="4" fillId="7" borderId="0" xfId="0" applyNumberFormat="1" applyFont="1" applyFill="1" applyAlignment="1" applyProtection="1">
      <alignment horizontal="center" vertical="center" wrapText="1"/>
      <protection locked="0"/>
    </xf>
    <xf numFmtId="49" fontId="0" fillId="7" borderId="0" xfId="0" applyNumberFormat="1" applyFill="1" applyAlignment="1" applyProtection="1">
      <alignment horizontal="center" vertical="center" wrapText="1"/>
      <protection locked="0"/>
    </xf>
    <xf numFmtId="0" fontId="0" fillId="0" borderId="0" xfId="0" applyAlignment="1" applyProtection="1">
      <alignment vertical="top" wrapText="1"/>
      <protection locked="0"/>
    </xf>
    <xf numFmtId="0" fontId="0" fillId="0" borderId="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49" fontId="0" fillId="0" borderId="0" xfId="0" applyNumberFormat="1" applyAlignment="1" applyProtection="1">
      <alignment vertical="top" wrapText="1"/>
      <protection locked="0"/>
    </xf>
    <xf numFmtId="49" fontId="0" fillId="0" borderId="10" xfId="0" applyNumberFormat="1" applyBorder="1" applyAlignment="1" applyProtection="1">
      <alignment vertical="top" wrapText="1"/>
      <protection locked="0"/>
    </xf>
    <xf numFmtId="0" fontId="4" fillId="0" borderId="0" xfId="0" applyFont="1" applyAlignment="1" applyProtection="1">
      <alignment vertical="top" wrapText="1"/>
      <protection locked="0"/>
    </xf>
    <xf numFmtId="49" fontId="4" fillId="0" borderId="0" xfId="0" applyNumberFormat="1" applyFont="1" applyAlignment="1" applyProtection="1">
      <alignment vertical="top" wrapText="1"/>
      <protection locked="0"/>
    </xf>
    <xf numFmtId="49" fontId="0" fillId="0" borderId="37" xfId="0" applyNumberFormat="1" applyBorder="1" applyAlignment="1" applyProtection="1">
      <alignment vertical="top" wrapText="1"/>
      <protection locked="0"/>
    </xf>
    <xf numFmtId="49" fontId="0" fillId="0" borderId="9" xfId="0" applyNumberFormat="1" applyBorder="1" applyAlignment="1" applyProtection="1">
      <alignment horizontal="center" vertical="center" wrapText="1"/>
      <protection locked="0"/>
    </xf>
    <xf numFmtId="49" fontId="0" fillId="0" borderId="10" xfId="0" applyNumberFormat="1" applyBorder="1" applyAlignment="1" applyProtection="1">
      <alignment horizontal="center" vertical="center" wrapText="1"/>
      <protection locked="0"/>
    </xf>
    <xf numFmtId="49" fontId="0" fillId="0" borderId="38" xfId="0" applyNumberFormat="1" applyBorder="1" applyAlignment="1" applyProtection="1">
      <alignment horizontal="center" vertical="center" wrapText="1"/>
      <protection locked="0"/>
    </xf>
    <xf numFmtId="0" fontId="0" fillId="0" borderId="10" xfId="0" applyBorder="1" applyAlignment="1" applyProtection="1">
      <alignment vertical="top" wrapText="1"/>
      <protection locked="0"/>
    </xf>
    <xf numFmtId="0" fontId="0" fillId="0" borderId="0" xfId="0" applyAlignment="1" applyProtection="1">
      <alignment horizontal="center" vertical="center"/>
      <protection locked="0"/>
    </xf>
    <xf numFmtId="0" fontId="5" fillId="0" borderId="0" xfId="0" applyFont="1" applyAlignment="1">
      <alignment horizontal="left" vertical="center"/>
    </xf>
    <xf numFmtId="0" fontId="0" fillId="0" borderId="0" xfId="0" applyAlignment="1">
      <alignment horizontal="left" vertical="center" wrapText="1"/>
    </xf>
    <xf numFmtId="4" fontId="12" fillId="0" borderId="0" xfId="3" applyNumberFormat="1" applyFont="1" applyFill="1" applyBorder="1" applyAlignment="1" applyProtection="1">
      <alignment horizontal="right" vertical="center"/>
      <protection locked="0"/>
    </xf>
    <xf numFmtId="0" fontId="0" fillId="0" borderId="10" xfId="0" applyBorder="1" applyAlignment="1">
      <alignment horizontal="left" vertical="center" wrapText="1"/>
    </xf>
    <xf numFmtId="4" fontId="15" fillId="0" borderId="0" xfId="0" applyNumberFormat="1" applyFont="1"/>
    <xf numFmtId="0" fontId="0" fillId="0" borderId="8" xfId="0" applyBorder="1" applyAlignment="1">
      <alignment horizontal="left" vertical="center" wrapText="1"/>
    </xf>
    <xf numFmtId="49" fontId="0" fillId="2" borderId="27" xfId="0" applyNumberFormat="1" applyFill="1" applyBorder="1" applyAlignment="1">
      <alignment horizontal="left" vertical="center" wrapText="1"/>
    </xf>
    <xf numFmtId="49" fontId="0" fillId="3" borderId="28" xfId="0" applyNumberFormat="1" applyFill="1" applyBorder="1" applyAlignment="1" applyProtection="1">
      <alignment horizontal="left" vertical="center" wrapText="1"/>
      <protection locked="0"/>
    </xf>
    <xf numFmtId="9" fontId="0" fillId="3" borderId="28" xfId="1" applyFont="1" applyFill="1" applyBorder="1" applyAlignment="1" applyProtection="1">
      <alignment horizontal="center" vertical="center" wrapText="1"/>
      <protection locked="0"/>
    </xf>
    <xf numFmtId="14" fontId="0" fillId="3" borderId="28" xfId="0" applyNumberFormat="1" applyFill="1" applyBorder="1" applyAlignment="1" applyProtection="1">
      <alignment horizontal="center" vertical="center" wrapText="1"/>
      <protection locked="0"/>
    </xf>
    <xf numFmtId="166" fontId="0" fillId="2" borderId="22" xfId="0" applyNumberFormat="1" applyFill="1" applyBorder="1" applyAlignment="1">
      <alignment horizontal="center" vertical="center" wrapText="1"/>
    </xf>
    <xf numFmtId="166" fontId="0" fillId="2" borderId="47" xfId="0" applyNumberFormat="1" applyFill="1" applyBorder="1" applyAlignment="1">
      <alignment horizontal="center" vertical="center" wrapText="1"/>
    </xf>
    <xf numFmtId="0" fontId="6" fillId="0" borderId="21" xfId="0" applyFont="1" applyBorder="1" applyAlignment="1">
      <alignment horizontal="center" vertical="center" wrapText="1"/>
    </xf>
    <xf numFmtId="0" fontId="11" fillId="0" borderId="7" xfId="0" applyFont="1" applyBorder="1" applyAlignment="1">
      <alignment vertical="top"/>
    </xf>
    <xf numFmtId="0" fontId="0" fillId="0" borderId="7" xfId="0" applyBorder="1"/>
    <xf numFmtId="0" fontId="15" fillId="0" borderId="0" xfId="0" applyFont="1" applyAlignment="1">
      <alignment horizontal="center" vertical="center"/>
    </xf>
    <xf numFmtId="166" fontId="0" fillId="4" borderId="28" xfId="0" applyNumberFormat="1" applyFill="1" applyBorder="1" applyAlignment="1" applyProtection="1">
      <alignment horizontal="left" vertical="center" wrapText="1"/>
      <protection locked="0"/>
    </xf>
    <xf numFmtId="166" fontId="20" fillId="2" borderId="21" xfId="1" applyNumberFormat="1" applyFont="1" applyFill="1" applyBorder="1" applyAlignment="1" applyProtection="1">
      <alignment horizontal="right" vertical="center" wrapText="1"/>
    </xf>
    <xf numFmtId="49" fontId="0" fillId="0" borderId="0" xfId="0" applyNumberFormat="1" applyAlignment="1">
      <alignment horizontal="right" vertical="center" wrapText="1"/>
    </xf>
    <xf numFmtId="166" fontId="0" fillId="0" borderId="0" xfId="0" applyNumberFormat="1" applyAlignment="1">
      <alignment horizontal="left" vertical="center" wrapText="1"/>
    </xf>
    <xf numFmtId="165" fontId="0" fillId="0" borderId="0" xfId="0" applyNumberFormat="1" applyAlignment="1">
      <alignment horizontal="center" vertical="center" wrapText="1"/>
    </xf>
    <xf numFmtId="44" fontId="7" fillId="2" borderId="26" xfId="0" applyNumberFormat="1" applyFont="1" applyFill="1" applyBorder="1" applyAlignment="1">
      <alignment horizontal="right" vertical="center" wrapText="1"/>
    </xf>
    <xf numFmtId="44" fontId="0" fillId="3" borderId="22" xfId="0" applyNumberFormat="1" applyFill="1" applyBorder="1" applyAlignment="1" applyProtection="1">
      <alignment horizontal="right" vertical="center" wrapText="1"/>
      <protection locked="0"/>
    </xf>
    <xf numFmtId="44" fontId="0" fillId="2" borderId="26" xfId="0" applyNumberFormat="1" applyFill="1" applyBorder="1" applyAlignment="1">
      <alignment horizontal="right" vertical="center" wrapText="1"/>
    </xf>
    <xf numFmtId="44" fontId="7" fillId="2" borderId="25" xfId="0" applyNumberFormat="1" applyFont="1" applyFill="1" applyBorder="1" applyAlignment="1">
      <alignment horizontal="right" vertical="center" wrapText="1"/>
    </xf>
    <xf numFmtId="44" fontId="0" fillId="3" borderId="21" xfId="0" applyNumberFormat="1" applyFill="1" applyBorder="1" applyAlignment="1" applyProtection="1">
      <alignment horizontal="right" vertical="center" wrapText="1"/>
      <protection locked="0"/>
    </xf>
    <xf numFmtId="44" fontId="0" fillId="3" borderId="28" xfId="0" applyNumberFormat="1" applyFill="1" applyBorder="1" applyAlignment="1" applyProtection="1">
      <alignment horizontal="right" vertical="center" wrapText="1"/>
      <protection locked="0"/>
    </xf>
    <xf numFmtId="44" fontId="0" fillId="2" borderId="25" xfId="0" applyNumberFormat="1" applyFill="1" applyBorder="1" applyAlignment="1">
      <alignment horizontal="right" vertical="center" wrapText="1"/>
    </xf>
    <xf numFmtId="166" fontId="0" fillId="2" borderId="25" xfId="0" applyNumberFormat="1" applyFill="1" applyBorder="1" applyAlignment="1">
      <alignment horizontal="right" vertical="center" wrapText="1"/>
    </xf>
    <xf numFmtId="166" fontId="7" fillId="2" borderId="25" xfId="0" applyNumberFormat="1" applyFont="1" applyFill="1" applyBorder="1" applyAlignment="1">
      <alignment horizontal="right" vertical="center" wrapText="1"/>
    </xf>
    <xf numFmtId="166" fontId="0" fillId="3" borderId="21" xfId="0" applyNumberFormat="1" applyFill="1" applyBorder="1" applyAlignment="1" applyProtection="1">
      <alignment horizontal="right" vertical="center" wrapText="1"/>
      <protection locked="0"/>
    </xf>
    <xf numFmtId="44" fontId="7" fillId="2" borderId="25" xfId="7" applyFont="1" applyFill="1" applyBorder="1" applyAlignment="1" applyProtection="1">
      <alignment horizontal="right" vertical="center" wrapText="1"/>
    </xf>
    <xf numFmtId="44" fontId="3" fillId="2" borderId="25" xfId="7" applyFont="1" applyFill="1" applyBorder="1" applyAlignment="1" applyProtection="1">
      <alignment horizontal="center" vertical="center" wrapText="1"/>
    </xf>
    <xf numFmtId="44" fontId="20" fillId="2" borderId="21" xfId="7" applyFont="1" applyFill="1" applyBorder="1" applyAlignment="1" applyProtection="1">
      <alignment horizontal="right" vertical="center" wrapText="1"/>
    </xf>
    <xf numFmtId="44" fontId="20" fillId="2" borderId="28" xfId="7" applyFont="1" applyFill="1" applyBorder="1" applyAlignment="1" applyProtection="1">
      <alignment horizontal="right" vertical="center" wrapText="1"/>
    </xf>
    <xf numFmtId="0" fontId="0" fillId="0" borderId="39" xfId="0" applyBorder="1" applyAlignment="1" applyProtection="1">
      <alignment vertical="top" wrapText="1"/>
      <protection locked="0"/>
    </xf>
    <xf numFmtId="0" fontId="0" fillId="0" borderId="31" xfId="0" applyBorder="1" applyAlignment="1" applyProtection="1">
      <alignment horizontal="center" vertical="center" wrapText="1"/>
      <protection locked="0"/>
    </xf>
    <xf numFmtId="49" fontId="0" fillId="0" borderId="39" xfId="0" applyNumberFormat="1" applyBorder="1" applyAlignment="1" applyProtection="1">
      <alignment vertical="top" wrapText="1"/>
      <protection locked="0"/>
    </xf>
    <xf numFmtId="49" fontId="0" fillId="0" borderId="40" xfId="0" applyNumberFormat="1" applyBorder="1" applyAlignment="1" applyProtection="1">
      <alignment vertical="top" wrapText="1"/>
      <protection locked="0"/>
    </xf>
    <xf numFmtId="0" fontId="4" fillId="0" borderId="0" xfId="0" applyFont="1"/>
    <xf numFmtId="0" fontId="4" fillId="0" borderId="1" xfId="0" applyFont="1" applyBorder="1"/>
    <xf numFmtId="0" fontId="4" fillId="0" borderId="0" xfId="0" applyFont="1" applyProtection="1">
      <protection locked="0"/>
    </xf>
    <xf numFmtId="0" fontId="4" fillId="0" borderId="0" xfId="0" applyFont="1" applyAlignment="1">
      <alignment wrapText="1"/>
    </xf>
    <xf numFmtId="49" fontId="0" fillId="3" borderId="47" xfId="0" applyNumberFormat="1" applyFill="1" applyBorder="1" applyAlignment="1" applyProtection="1">
      <alignment horizontal="left" vertical="center" wrapText="1"/>
      <protection locked="0"/>
    </xf>
    <xf numFmtId="44" fontId="0" fillId="3" borderId="47" xfId="0" applyNumberFormat="1" applyFill="1" applyBorder="1" applyAlignment="1" applyProtection="1">
      <alignment horizontal="right" vertical="center" wrapText="1"/>
      <protection locked="0"/>
    </xf>
    <xf numFmtId="166" fontId="0" fillId="3" borderId="28" xfId="0" applyNumberFormat="1" applyFill="1" applyBorder="1" applyAlignment="1" applyProtection="1">
      <alignment horizontal="right" vertical="center" wrapText="1"/>
      <protection locked="0"/>
    </xf>
    <xf numFmtId="166" fontId="20" fillId="2" borderId="28" xfId="1" applyNumberFormat="1" applyFont="1" applyFill="1" applyBorder="1" applyAlignment="1" applyProtection="1">
      <alignment horizontal="right" vertical="center" wrapText="1"/>
    </xf>
    <xf numFmtId="0" fontId="0" fillId="2" borderId="48" xfId="0" applyFill="1" applyBorder="1" applyAlignment="1">
      <alignment horizontal="center" vertical="top" wrapText="1"/>
    </xf>
    <xf numFmtId="0" fontId="0" fillId="2" borderId="49" xfId="0" applyFill="1" applyBorder="1" applyAlignment="1">
      <alignment horizontal="center" vertical="center" wrapText="1"/>
    </xf>
    <xf numFmtId="166" fontId="7" fillId="2" borderId="34" xfId="0" applyNumberFormat="1" applyFont="1" applyFill="1" applyBorder="1" applyAlignment="1">
      <alignment horizontal="right" vertical="center" wrapText="1"/>
    </xf>
    <xf numFmtId="166" fontId="0" fillId="2" borderId="34" xfId="0" applyNumberFormat="1" applyFill="1" applyBorder="1" applyAlignment="1">
      <alignment horizontal="right" vertical="center" wrapText="1"/>
    </xf>
    <xf numFmtId="4" fontId="0" fillId="2" borderId="50" xfId="0" applyNumberFormat="1" applyFill="1" applyBorder="1" applyAlignment="1">
      <alignment horizontal="center" vertical="top" wrapText="1"/>
    </xf>
    <xf numFmtId="4" fontId="0" fillId="2" borderId="30" xfId="0" applyNumberFormat="1" applyFill="1" applyBorder="1" applyAlignment="1">
      <alignment horizontal="center" vertical="center" wrapText="1"/>
    </xf>
    <xf numFmtId="166" fontId="6" fillId="2" borderId="51" xfId="0" applyNumberFormat="1" applyFont="1" applyFill="1" applyBorder="1" applyAlignment="1">
      <alignment horizontal="right" vertical="center" wrapText="1"/>
    </xf>
    <xf numFmtId="166" fontId="0" fillId="2" borderId="51" xfId="0" applyNumberFormat="1" applyFill="1" applyBorder="1" applyAlignment="1">
      <alignment horizontal="right" vertical="center" wrapText="1"/>
    </xf>
    <xf numFmtId="0" fontId="0" fillId="2" borderId="16" xfId="0" applyFill="1" applyBorder="1" applyAlignment="1">
      <alignment horizontal="center" vertical="top" wrapText="1"/>
    </xf>
    <xf numFmtId="0" fontId="0" fillId="2" borderId="14" xfId="0" applyFill="1" applyBorder="1" applyAlignment="1">
      <alignment horizontal="center" vertical="center" wrapText="1"/>
    </xf>
    <xf numFmtId="166" fontId="7" fillId="2" borderId="24" xfId="0" applyNumberFormat="1" applyFont="1" applyFill="1" applyBorder="1" applyAlignment="1">
      <alignment horizontal="right" vertical="center" wrapText="1"/>
    </xf>
    <xf numFmtId="166" fontId="7" fillId="2" borderId="26" xfId="0" applyNumberFormat="1" applyFont="1" applyFill="1" applyBorder="1" applyAlignment="1">
      <alignment horizontal="right" vertical="center" wrapText="1"/>
    </xf>
    <xf numFmtId="166" fontId="0" fillId="2" borderId="24" xfId="0" applyNumberFormat="1" applyFill="1" applyBorder="1" applyAlignment="1">
      <alignment horizontal="right" vertical="center" wrapText="1"/>
    </xf>
    <xf numFmtId="166" fontId="0" fillId="2" borderId="26" xfId="0" applyNumberFormat="1" applyFill="1" applyBorder="1" applyAlignment="1">
      <alignment horizontal="right" vertical="center" wrapText="1"/>
    </xf>
    <xf numFmtId="166" fontId="0" fillId="3" borderId="32" xfId="0" applyNumberFormat="1" applyFill="1" applyBorder="1" applyAlignment="1" applyProtection="1">
      <alignment horizontal="right" vertical="center" wrapText="1"/>
      <protection locked="0"/>
    </xf>
    <xf numFmtId="166" fontId="0" fillId="3" borderId="33" xfId="0" applyNumberFormat="1" applyFill="1" applyBorder="1" applyAlignment="1" applyProtection="1">
      <alignment horizontal="right" vertical="center" wrapText="1"/>
      <protection locked="0"/>
    </xf>
    <xf numFmtId="166" fontId="20" fillId="2" borderId="52" xfId="0" applyNumberFormat="1" applyFont="1" applyFill="1" applyBorder="1" applyAlignment="1">
      <alignment horizontal="right" vertical="center" wrapText="1"/>
    </xf>
    <xf numFmtId="166" fontId="0" fillId="3" borderId="20" xfId="0" applyNumberFormat="1" applyFill="1" applyBorder="1" applyAlignment="1" applyProtection="1">
      <alignment horizontal="right" vertical="center" wrapText="1"/>
      <protection locked="0"/>
    </xf>
    <xf numFmtId="166" fontId="0" fillId="3" borderId="27" xfId="0" applyNumberFormat="1" applyFill="1" applyBorder="1" applyAlignment="1" applyProtection="1">
      <alignment horizontal="right" vertical="center" wrapText="1"/>
      <protection locked="0"/>
    </xf>
    <xf numFmtId="0" fontId="0" fillId="0" borderId="7" xfId="0" applyBorder="1" applyAlignment="1">
      <alignment horizontal="left" vertical="top" wrapText="1"/>
    </xf>
    <xf numFmtId="0" fontId="0" fillId="6" borderId="1" xfId="0" applyFill="1" applyBorder="1"/>
    <xf numFmtId="0" fontId="4" fillId="4" borderId="1" xfId="0" applyFont="1" applyFill="1" applyBorder="1" applyAlignment="1" applyProtection="1">
      <alignment horizontal="center" vertical="center"/>
      <protection locked="0"/>
    </xf>
    <xf numFmtId="10" fontId="0" fillId="4" borderId="13" xfId="0" applyNumberFormat="1" applyFill="1" applyBorder="1" applyAlignment="1" applyProtection="1">
      <alignment horizontal="center" vertical="center"/>
      <protection locked="0"/>
    </xf>
    <xf numFmtId="0" fontId="18" fillId="0" borderId="1" xfId="0" applyFont="1" applyBorder="1" applyAlignment="1">
      <alignment wrapText="1"/>
    </xf>
    <xf numFmtId="0" fontId="0" fillId="0" borderId="0" xfId="0" applyAlignment="1">
      <alignment horizontal="right"/>
    </xf>
    <xf numFmtId="0" fontId="0" fillId="0" borderId="4" xfId="0" applyBorder="1" applyAlignment="1">
      <alignment horizontal="right"/>
    </xf>
    <xf numFmtId="0" fontId="5" fillId="0" borderId="0" xfId="0" applyFont="1" applyAlignment="1">
      <alignment horizontal="right" vertical="center"/>
    </xf>
    <xf numFmtId="0" fontId="0" fillId="0" borderId="0" xfId="0" applyAlignment="1">
      <alignment horizontal="right" vertical="top" wrapText="1"/>
    </xf>
    <xf numFmtId="4" fontId="0" fillId="0" borderId="0" xfId="0" applyNumberFormat="1" applyAlignment="1">
      <alignment horizontal="right"/>
    </xf>
    <xf numFmtId="165" fontId="4" fillId="0" borderId="0" xfId="0" applyNumberFormat="1" applyFont="1" applyAlignment="1">
      <alignment horizontal="right" vertical="center" wrapText="1"/>
    </xf>
    <xf numFmtId="0" fontId="0" fillId="0" borderId="0" xfId="0" applyAlignment="1">
      <alignment horizontal="right" wrapText="1"/>
    </xf>
    <xf numFmtId="49" fontId="25" fillId="0" borderId="0" xfId="0" applyNumberFormat="1" applyFont="1" applyAlignment="1">
      <alignment horizontal="right" vertical="center" wrapText="1"/>
    </xf>
    <xf numFmtId="0" fontId="26" fillId="0" borderId="0" xfId="0" applyFont="1" applyAlignment="1">
      <alignment vertical="top"/>
    </xf>
    <xf numFmtId="49" fontId="24" fillId="0" borderId="0" xfId="0" applyNumberFormat="1" applyFont="1" applyAlignment="1">
      <alignment horizontal="center" vertical="center" wrapText="1"/>
    </xf>
    <xf numFmtId="0" fontId="26" fillId="0" borderId="0" xfId="0" applyFont="1" applyAlignment="1">
      <alignment horizontal="left" vertical="center"/>
    </xf>
    <xf numFmtId="0" fontId="27" fillId="0" borderId="0" xfId="0" applyFont="1" applyAlignment="1">
      <alignment horizontal="center" wrapText="1"/>
    </xf>
    <xf numFmtId="0" fontId="30" fillId="0" borderId="10" xfId="0" applyFont="1" applyBorder="1" applyAlignment="1">
      <alignment horizontal="center" vertical="top" wrapText="1"/>
    </xf>
    <xf numFmtId="0" fontId="31" fillId="0" borderId="0" xfId="0" applyFont="1" applyAlignment="1">
      <alignment horizontal="left" vertical="top" wrapText="1"/>
    </xf>
    <xf numFmtId="165" fontId="4" fillId="0" borderId="0" xfId="0" applyNumberFormat="1" applyFont="1" applyAlignment="1">
      <alignment vertical="center" wrapText="1"/>
    </xf>
    <xf numFmtId="0" fontId="29" fillId="0" borderId="0" xfId="0" applyFont="1" applyAlignment="1">
      <alignment wrapText="1"/>
    </xf>
    <xf numFmtId="0" fontId="4" fillId="0" borderId="9" xfId="0" applyFont="1" applyBorder="1"/>
    <xf numFmtId="4" fontId="4" fillId="0" borderId="0" xfId="0" applyNumberFormat="1" applyFont="1" applyAlignment="1">
      <alignment horizontal="right"/>
    </xf>
    <xf numFmtId="49" fontId="4" fillId="5" borderId="18" xfId="0" applyNumberFormat="1" applyFont="1" applyFill="1" applyBorder="1" applyAlignment="1">
      <alignment horizontal="center" vertical="center" wrapText="1"/>
    </xf>
    <xf numFmtId="9" fontId="4" fillId="5" borderId="29" xfId="1" applyFont="1" applyFill="1" applyBorder="1" applyAlignment="1" applyProtection="1">
      <alignment vertical="center" wrapText="1"/>
    </xf>
    <xf numFmtId="0" fontId="4" fillId="0" borderId="0" xfId="0" applyFont="1" applyAlignment="1">
      <alignment vertical="top"/>
    </xf>
    <xf numFmtId="0" fontId="4" fillId="0" borderId="9" xfId="0" applyFont="1" applyBorder="1" applyAlignment="1">
      <alignment vertical="top"/>
    </xf>
    <xf numFmtId="0" fontId="0" fillId="0" borderId="0" xfId="0" applyAlignment="1">
      <alignment vertical="top"/>
    </xf>
    <xf numFmtId="0" fontId="0" fillId="0" borderId="9" xfId="0" applyBorder="1" applyAlignment="1">
      <alignment vertical="top"/>
    </xf>
    <xf numFmtId="0" fontId="0" fillId="0" borderId="0" xfId="0" applyAlignment="1">
      <alignment horizontal="right" vertical="top"/>
    </xf>
    <xf numFmtId="4" fontId="0" fillId="0" borderId="10" xfId="0" applyNumberFormat="1" applyBorder="1" applyAlignment="1">
      <alignment vertical="top"/>
    </xf>
    <xf numFmtId="4" fontId="0" fillId="0" borderId="0" xfId="0" applyNumberFormat="1" applyAlignment="1">
      <alignment vertical="top"/>
    </xf>
    <xf numFmtId="0" fontId="0" fillId="0" borderId="0" xfId="0" applyAlignment="1">
      <alignment horizontal="left" vertical="top"/>
    </xf>
    <xf numFmtId="0" fontId="4" fillId="0" borderId="10" xfId="0" applyFont="1" applyBorder="1"/>
    <xf numFmtId="0" fontId="32" fillId="0" borderId="0" xfId="0" applyFont="1" applyAlignment="1">
      <alignment vertical="top"/>
    </xf>
    <xf numFmtId="0" fontId="4" fillId="0" borderId="10" xfId="0" applyFont="1" applyBorder="1" applyAlignment="1">
      <alignment vertical="top"/>
    </xf>
    <xf numFmtId="0" fontId="4" fillId="0" borderId="2" xfId="0" applyFont="1" applyBorder="1"/>
    <xf numFmtId="14" fontId="0" fillId="0" borderId="0" xfId="0" applyNumberFormat="1"/>
    <xf numFmtId="0" fontId="5" fillId="0" borderId="0" xfId="0" applyFont="1" applyAlignment="1">
      <alignment horizontal="left" vertical="top" wrapText="1"/>
    </xf>
    <xf numFmtId="0" fontId="4" fillId="4" borderId="15" xfId="0" applyFont="1" applyFill="1" applyBorder="1" applyAlignment="1" applyProtection="1">
      <alignment horizontal="center" vertical="center"/>
      <protection locked="0"/>
    </xf>
    <xf numFmtId="0" fontId="0" fillId="0" borderId="10" xfId="0" applyBorder="1"/>
    <xf numFmtId="0" fontId="11" fillId="0" borderId="7" xfId="0" applyFont="1" applyBorder="1" applyAlignment="1">
      <alignment vertical="top" wrapText="1"/>
    </xf>
    <xf numFmtId="4" fontId="0" fillId="0" borderId="8" xfId="0" applyNumberFormat="1" applyBorder="1"/>
    <xf numFmtId="0" fontId="15" fillId="0" borderId="0" xfId="0" applyFont="1" applyAlignment="1">
      <alignment vertical="center" wrapText="1"/>
    </xf>
    <xf numFmtId="14" fontId="18" fillId="0" borderId="0" xfId="0" applyNumberFormat="1" applyFont="1"/>
    <xf numFmtId="0" fontId="0" fillId="11" borderId="13" xfId="0" applyFill="1" applyBorder="1"/>
    <xf numFmtId="49" fontId="4" fillId="4" borderId="1" xfId="0" applyNumberFormat="1" applyFont="1" applyFill="1" applyBorder="1" applyAlignment="1" applyProtection="1">
      <alignment horizontal="center" vertical="center" wrapText="1"/>
      <protection locked="0"/>
    </xf>
    <xf numFmtId="0" fontId="35" fillId="0" borderId="0" xfId="0" applyFont="1"/>
    <xf numFmtId="0" fontId="0" fillId="0" borderId="6" xfId="0" applyBorder="1" applyAlignment="1">
      <alignment horizontal="center"/>
    </xf>
    <xf numFmtId="0" fontId="38" fillId="0" borderId="7" xfId="0" applyFont="1" applyBorder="1" applyAlignment="1">
      <alignment horizontal="center" vertical="top"/>
    </xf>
    <xf numFmtId="0" fontId="40" fillId="0" borderId="0" xfId="0" applyFont="1" applyAlignment="1">
      <alignment vertical="top"/>
    </xf>
    <xf numFmtId="166" fontId="20" fillId="2" borderId="27" xfId="0" applyNumberFormat="1" applyFont="1" applyFill="1" applyBorder="1" applyAlignment="1">
      <alignment horizontal="right" vertical="center" wrapText="1"/>
    </xf>
    <xf numFmtId="49" fontId="39" fillId="0" borderId="0" xfId="0" applyNumberFormat="1" applyFont="1" applyAlignment="1">
      <alignment horizontal="center" vertical="center"/>
    </xf>
    <xf numFmtId="0" fontId="0" fillId="0" borderId="7" xfId="0" applyBorder="1" applyAlignment="1">
      <alignment horizontal="center"/>
    </xf>
    <xf numFmtId="0" fontId="40" fillId="0" borderId="7" xfId="0" applyFont="1" applyBorder="1" applyAlignment="1">
      <alignment vertical="top"/>
    </xf>
    <xf numFmtId="0" fontId="38" fillId="0" borderId="8" xfId="0" applyFont="1" applyBorder="1" applyAlignment="1">
      <alignment horizontal="center" vertical="top"/>
    </xf>
    <xf numFmtId="0" fontId="4" fillId="2" borderId="5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57" xfId="0" applyFont="1" applyFill="1" applyBorder="1" applyAlignment="1">
      <alignment horizontal="center" vertical="center"/>
    </xf>
    <xf numFmtId="0" fontId="37" fillId="0" borderId="0" xfId="0" applyFont="1" applyAlignment="1">
      <alignment horizontal="left" vertical="top"/>
    </xf>
    <xf numFmtId="0" fontId="5" fillId="0" borderId="0" xfId="0" applyFont="1" applyAlignment="1">
      <alignment horizontal="left" vertical="top"/>
    </xf>
    <xf numFmtId="0" fontId="34" fillId="0" borderId="0" xfId="0" applyFont="1" applyAlignment="1">
      <alignment horizontal="left" wrapText="1"/>
    </xf>
    <xf numFmtId="49" fontId="0" fillId="5" borderId="24" xfId="0" applyNumberFormat="1" applyFill="1" applyBorder="1" applyAlignment="1">
      <alignment horizontal="right" vertical="center" wrapText="1"/>
    </xf>
    <xf numFmtId="49" fontId="0" fillId="5" borderId="25" xfId="0" applyNumberFormat="1" applyFill="1" applyBorder="1" applyAlignment="1">
      <alignment horizontal="right" vertical="center" wrapText="1"/>
    </xf>
    <xf numFmtId="0" fontId="0" fillId="2" borderId="35" xfId="0" applyFill="1" applyBorder="1" applyAlignment="1">
      <alignment horizontal="left" vertical="center"/>
    </xf>
    <xf numFmtId="0" fontId="0" fillId="2" borderId="48" xfId="0" applyFill="1" applyBorder="1" applyAlignment="1">
      <alignment horizontal="left" vertical="center"/>
    </xf>
    <xf numFmtId="0" fontId="0" fillId="2" borderId="12" xfId="0" applyFill="1" applyBorder="1" applyAlignment="1">
      <alignment horizontal="left" vertical="center"/>
    </xf>
    <xf numFmtId="0" fontId="0" fillId="2" borderId="1" xfId="0" applyFill="1" applyBorder="1" applyAlignment="1">
      <alignment horizontal="left" vertical="center"/>
    </xf>
    <xf numFmtId="49" fontId="4" fillId="5" borderId="41" xfId="0" applyNumberFormat="1" applyFont="1" applyFill="1" applyBorder="1" applyAlignment="1">
      <alignment horizontal="center" vertical="center" wrapText="1"/>
    </xf>
    <xf numFmtId="49" fontId="4" fillId="5" borderId="54" xfId="0" applyNumberFormat="1" applyFont="1" applyFill="1" applyBorder="1" applyAlignment="1">
      <alignment horizontal="center" vertical="center" wrapText="1"/>
    </xf>
    <xf numFmtId="0" fontId="0" fillId="2" borderId="23" xfId="0" applyFill="1" applyBorder="1" applyAlignment="1">
      <alignment horizontal="left" vertical="center"/>
    </xf>
    <xf numFmtId="0" fontId="4" fillId="4" borderId="11"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0" fillId="2" borderId="31" xfId="0" applyFill="1" applyBorder="1" applyAlignment="1">
      <alignment horizontal="left" vertical="center" wrapText="1"/>
    </xf>
    <xf numFmtId="0" fontId="0" fillId="2" borderId="30" xfId="0" applyFill="1" applyBorder="1" applyAlignment="1">
      <alignment horizontal="left" vertical="center"/>
    </xf>
    <xf numFmtId="0" fontId="0" fillId="4" borderId="32" xfId="0" applyFill="1" applyBorder="1" applyAlignment="1" applyProtection="1">
      <alignment horizontal="center" vertical="center" wrapText="1"/>
      <protection locked="0"/>
    </xf>
    <xf numFmtId="0" fontId="0" fillId="4" borderId="56" xfId="0" applyFill="1" applyBorder="1" applyAlignment="1" applyProtection="1">
      <alignment horizontal="center" vertical="center" wrapText="1"/>
      <protection locked="0"/>
    </xf>
    <xf numFmtId="0" fontId="0" fillId="4" borderId="57" xfId="0" applyFill="1" applyBorder="1" applyAlignment="1" applyProtection="1">
      <alignment horizontal="center" vertical="center" wrapText="1"/>
      <protection locked="0"/>
    </xf>
    <xf numFmtId="0" fontId="0" fillId="2" borderId="55" xfId="0" applyFill="1" applyBorder="1" applyAlignment="1">
      <alignment horizontal="left" vertical="center"/>
    </xf>
    <xf numFmtId="0" fontId="0" fillId="2" borderId="2" xfId="0" applyFill="1" applyBorder="1" applyAlignment="1">
      <alignment horizontal="left" vertical="center"/>
    </xf>
    <xf numFmtId="0" fontId="41" fillId="0" borderId="0" xfId="0" applyFont="1" applyAlignment="1">
      <alignment horizontal="left" vertical="top" wrapText="1"/>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1" fillId="0" borderId="20"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12" xfId="0" applyFont="1" applyBorder="1" applyAlignment="1">
      <alignment horizontal="left" vertical="top" wrapText="1"/>
    </xf>
    <xf numFmtId="0" fontId="11" fillId="0" borderId="1" xfId="0" applyFont="1" applyBorder="1" applyAlignment="1">
      <alignment horizontal="left" vertical="top" wrapText="1"/>
    </xf>
    <xf numFmtId="0" fontId="11" fillId="0" borderId="13" xfId="0" applyFont="1" applyBorder="1" applyAlignment="1">
      <alignment horizontal="left" vertical="top" wrapText="1"/>
    </xf>
    <xf numFmtId="0" fontId="11" fillId="0" borderId="36" xfId="0" applyFont="1" applyBorder="1" applyAlignment="1">
      <alignment horizontal="left" vertical="top" wrapText="1"/>
    </xf>
    <xf numFmtId="0" fontId="11" fillId="0" borderId="11" xfId="0" applyFont="1" applyBorder="1" applyAlignment="1">
      <alignment horizontal="left" vertical="top" wrapText="1"/>
    </xf>
    <xf numFmtId="0" fontId="11" fillId="0" borderId="14" xfId="0" applyFont="1" applyBorder="1" applyAlignment="1">
      <alignment horizontal="left" vertical="top" wrapText="1"/>
    </xf>
    <xf numFmtId="0" fontId="21" fillId="0" borderId="0" xfId="0" applyFont="1" applyAlignment="1">
      <alignment horizontal="left" vertical="center" wrapText="1"/>
    </xf>
    <xf numFmtId="0" fontId="26" fillId="0" borderId="0" xfId="0" applyFont="1" applyAlignment="1">
      <alignment horizontal="left" vertical="top" wrapText="1"/>
    </xf>
    <xf numFmtId="0" fontId="5" fillId="0" borderId="0" xfId="0" applyFont="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xf>
    <xf numFmtId="4" fontId="12" fillId="0" borderId="0" xfId="3" applyNumberFormat="1" applyFont="1" applyFill="1" applyBorder="1" applyAlignment="1" applyProtection="1">
      <alignment horizontal="right"/>
      <protection locked="0"/>
    </xf>
    <xf numFmtId="0" fontId="5" fillId="0" borderId="0" xfId="0" applyFont="1" applyAlignment="1">
      <alignment horizontal="left"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49" fontId="4" fillId="6" borderId="1" xfId="0" applyNumberFormat="1" applyFont="1" applyFill="1" applyBorder="1" applyAlignment="1" applyProtection="1">
      <alignment horizontal="left" vertical="top" wrapText="1"/>
      <protection locked="0"/>
    </xf>
    <xf numFmtId="0" fontId="4" fillId="0" borderId="23" xfId="0" applyFont="1" applyBorder="1" applyAlignment="1">
      <alignment horizontal="center"/>
    </xf>
    <xf numFmtId="0" fontId="4" fillId="0" borderId="5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14" fontId="0" fillId="0" borderId="0" xfId="0" applyNumberFormat="1" applyAlignment="1">
      <alignment horizontal="left" vertical="top" wrapText="1"/>
    </xf>
    <xf numFmtId="14" fontId="0" fillId="0" borderId="0" xfId="0" applyNumberFormat="1" applyAlignment="1">
      <alignment horizontal="left" vertical="top"/>
    </xf>
    <xf numFmtId="0" fontId="36" fillId="0" borderId="0" xfId="0" applyFont="1" applyAlignment="1">
      <alignment horizontal="left" vertical="top"/>
    </xf>
  </cellXfs>
  <cellStyles count="8">
    <cellStyle name="Link" xfId="3" builtinId="8"/>
    <cellStyle name="Prozent" xfId="1" builtinId="5"/>
    <cellStyle name="Standard" xfId="0" builtinId="0"/>
    <cellStyle name="Standard 2" xfId="2" xr:uid="{00000000-0005-0000-0000-000003000000}"/>
    <cellStyle name="Standard 2 2" xfId="4" xr:uid="{00000000-0005-0000-0000-000004000000}"/>
    <cellStyle name="Standard 3" xfId="6" xr:uid="{00000000-0005-0000-0000-000005000000}"/>
    <cellStyle name="Währung" xfId="7" builtinId="4"/>
    <cellStyle name="Währung 2" xfId="5" xr:uid="{00000000-0005-0000-0000-000007000000}"/>
  </cellStyles>
  <dxfs count="101">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3" tint="0.59996337778862885"/>
        </patternFill>
      </fill>
    </dxf>
    <dxf>
      <fill>
        <patternFill>
          <bgColor rgb="FFFF0000"/>
        </patternFill>
      </fill>
    </dxf>
    <dxf>
      <font>
        <color rgb="FF9C0006"/>
      </font>
    </dxf>
    <dxf>
      <fill>
        <patternFill>
          <bgColor theme="6" tint="0.79998168889431442"/>
        </patternFill>
      </fill>
    </dxf>
    <dxf>
      <font>
        <b/>
        <i/>
        <color auto="1"/>
      </font>
    </dxf>
    <dxf>
      <fill>
        <patternFill>
          <bgColor theme="3" tint="0.79998168889431442"/>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3" tint="0.59996337778862885"/>
        </patternFill>
      </fill>
    </dxf>
    <dxf>
      <fill>
        <patternFill>
          <bgColor rgb="FFFF0000"/>
        </patternFill>
      </fill>
    </dxf>
    <dxf>
      <font>
        <color rgb="FF9C0006"/>
      </font>
    </dxf>
    <dxf>
      <fill>
        <patternFill>
          <bgColor theme="6" tint="0.79998168889431442"/>
        </patternFill>
      </fill>
    </dxf>
    <dxf>
      <font>
        <b/>
        <i/>
        <color auto="1"/>
      </font>
    </dxf>
    <dxf>
      <fill>
        <patternFill>
          <bgColor theme="3" tint="0.79998168889431442"/>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3" tint="0.59996337778862885"/>
        </patternFill>
      </fill>
    </dxf>
    <dxf>
      <fill>
        <patternFill>
          <bgColor rgb="FFFF0000"/>
        </patternFill>
      </fill>
    </dxf>
    <dxf>
      <font>
        <color rgb="FF9C0006"/>
      </font>
    </dxf>
    <dxf>
      <fill>
        <patternFill>
          <bgColor theme="6" tint="0.79998168889431442"/>
        </patternFill>
      </fill>
    </dxf>
    <dxf>
      <font>
        <b/>
        <i/>
        <color auto="1"/>
      </font>
    </dxf>
    <dxf>
      <fill>
        <patternFill>
          <bgColor theme="3" tint="0.79998168889431442"/>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3" tint="0.59996337778862885"/>
        </patternFill>
      </fill>
    </dxf>
    <dxf>
      <fill>
        <patternFill>
          <bgColor rgb="FFFF0000"/>
        </patternFill>
      </fill>
    </dxf>
    <dxf>
      <font>
        <color rgb="FF9C0006"/>
      </font>
    </dxf>
    <dxf>
      <fill>
        <patternFill>
          <bgColor theme="6" tint="0.79998168889431442"/>
        </patternFill>
      </fill>
    </dxf>
    <dxf>
      <fill>
        <patternFill>
          <bgColor theme="3" tint="0.79998168889431442"/>
        </patternFill>
      </fill>
    </dxf>
    <dxf>
      <font>
        <b/>
        <i/>
        <color auto="1"/>
      </font>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3" tint="0.59996337778862885"/>
        </patternFill>
      </fill>
    </dxf>
    <dxf>
      <fill>
        <patternFill>
          <bgColor rgb="FFFF0000"/>
        </patternFill>
      </fill>
    </dxf>
    <dxf>
      <font>
        <color rgb="FF9C0006"/>
      </font>
    </dxf>
    <dxf>
      <fill>
        <patternFill>
          <bgColor theme="6" tint="0.79998168889431442"/>
        </patternFill>
      </fill>
    </dxf>
    <dxf>
      <font>
        <b/>
        <i/>
        <color auto="1"/>
      </font>
    </dxf>
    <dxf>
      <fill>
        <patternFill>
          <bgColor theme="3" tint="0.79998168889431442"/>
        </patternFill>
      </fill>
    </dxf>
    <dxf>
      <font>
        <color theme="0"/>
      </font>
      <fill>
        <patternFill>
          <bgColor theme="0"/>
        </patternFill>
      </fill>
    </dxf>
    <dxf>
      <font>
        <color rgb="FF9C0006"/>
      </font>
    </dxf>
    <dxf>
      <font>
        <b/>
        <i/>
      </font>
    </dxf>
    <dxf>
      <fill>
        <patternFill>
          <bgColor theme="3" tint="0.79998168889431442"/>
        </patternFill>
      </fill>
    </dxf>
    <dxf>
      <fill>
        <patternFill>
          <bgColor theme="6" tint="0.79998168889431442"/>
        </patternFill>
      </fill>
    </dxf>
    <dxf>
      <font>
        <color theme="0"/>
      </font>
      <fill>
        <patternFill>
          <fgColor auto="1"/>
          <bgColor theme="0"/>
        </patternFill>
      </fill>
    </dxf>
    <dxf>
      <font>
        <color theme="0"/>
      </font>
      <fill>
        <patternFill>
          <bgColor theme="0"/>
        </patternFill>
      </fill>
    </dxf>
    <dxf>
      <font>
        <color theme="0"/>
      </font>
      <fill>
        <patternFill>
          <bgColor theme="0"/>
        </patternFill>
      </fill>
    </dxf>
    <dxf>
      <font>
        <color rgb="FF9C0006"/>
      </font>
    </dxf>
    <dxf>
      <font>
        <b/>
        <i/>
      </font>
    </dxf>
    <dxf>
      <fill>
        <patternFill>
          <bgColor theme="3" tint="0.79998168889431442"/>
        </patternFill>
      </fill>
    </dxf>
    <dxf>
      <fill>
        <patternFill>
          <bgColor theme="6" tint="0.79998168889431442"/>
        </patternFill>
      </fill>
    </dxf>
    <dxf>
      <font>
        <color theme="0"/>
      </font>
      <fill>
        <patternFill>
          <fgColor auto="1"/>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b val="0"/>
        <i/>
        <color theme="3" tint="0.39991454817346722"/>
      </font>
    </dxf>
    <dxf>
      <fill>
        <patternFill>
          <bgColor theme="6" tint="0.79998168889431442"/>
        </patternFill>
      </fill>
    </dxf>
    <dxf>
      <font>
        <color theme="0"/>
      </font>
      <fill>
        <patternFill>
          <bgColor theme="0"/>
        </patternFill>
      </fill>
    </dxf>
    <dxf>
      <font>
        <color auto="1"/>
      </font>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0" formatCode="@"/>
      <fill>
        <patternFill patternType="solid">
          <fgColor indexed="64"/>
          <bgColor rgb="FFFFFF00"/>
        </patternFill>
      </fill>
      <alignment horizontal="general" vertical="top" textRotation="0" wrapText="1" indent="0" justifyLastLine="0" shrinkToFit="0" readingOrder="0"/>
      <border diagonalUp="0" diagonalDown="0">
        <left/>
        <right style="medium">
          <color indexed="64"/>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protection locked="0" hidden="0"/>
    </dxf>
    <dxf>
      <fill>
        <patternFill patternType="solid">
          <fgColor indexed="64"/>
          <bgColor rgb="FFFFFF00"/>
        </patternFill>
      </fill>
      <alignment horizontal="general" vertical="top" textRotation="0" wrapText="1" indent="0" justifyLastLine="0" shrinkToFit="0" readingOrder="0"/>
      <protection locked="0" hidden="0"/>
    </dxf>
    <dxf>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border diagonalUp="0" diagonalDown="0">
        <left/>
        <right style="medium">
          <color indexed="64"/>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protection locked="0" hidden="0"/>
    </dxf>
    <dxf>
      <fill>
        <patternFill patternType="solid">
          <fgColor indexed="64"/>
          <bgColor rgb="FFFFFF00"/>
        </patternFill>
      </fill>
      <alignment horizontal="general" vertical="top" textRotation="0" wrapText="1" indent="0" justifyLastLine="0" shrinkToFit="0" readingOrder="0"/>
      <protection locked="0" hidden="0"/>
    </dxf>
    <dxf>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border diagonalUp="0" diagonalDown="0">
        <left/>
        <right style="medium">
          <color indexed="64"/>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protection locked="0" hidden="0"/>
    </dxf>
    <dxf>
      <fill>
        <patternFill patternType="solid">
          <fgColor indexed="64"/>
          <bgColor rgb="FFFFFF00"/>
        </patternFill>
      </fill>
      <alignment horizontal="general" vertical="top" textRotation="0" wrapText="1" indent="0" justifyLastLine="0" shrinkToFit="0" readingOrder="0"/>
      <protection locked="0" hidden="0"/>
    </dxf>
    <dxf>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border diagonalUp="0" diagonalDown="0">
        <left/>
        <right style="medium">
          <color indexed="64"/>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protection locked="0" hidden="0"/>
    </dxf>
    <dxf>
      <fill>
        <patternFill patternType="solid">
          <fgColor indexed="64"/>
          <bgColor rgb="FFFFFF00"/>
        </patternFill>
      </fill>
      <alignment horizontal="general" vertical="top" textRotation="0" wrapText="1" indent="0" justifyLastLine="0" shrinkToFit="0" readingOrder="0"/>
      <protection locked="0" hidden="0"/>
    </dxf>
    <dxf>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border diagonalUp="0" diagonalDown="0">
        <left/>
        <right style="medium">
          <color indexed="64"/>
        </right>
        <top/>
        <bottom/>
      </border>
      <protection locked="0" hidden="0"/>
    </dxf>
    <dxf>
      <numFmt numFmtId="30" formatCode="@"/>
      <fill>
        <patternFill patternType="solid">
          <fgColor indexed="64"/>
          <bgColor rgb="FFFFFF00"/>
        </patternFill>
      </fill>
      <alignment horizontal="general" vertical="top" textRotation="0" wrapText="1" indent="0" justifyLastLine="0" shrinkToFit="0" readingOrder="0"/>
      <protection locked="0" hidden="0"/>
    </dxf>
    <dxf>
      <fill>
        <patternFill patternType="solid">
          <fgColor indexed="64"/>
          <bgColor rgb="FFFFFF00"/>
        </patternFill>
      </fill>
      <alignment horizontal="general" vertical="top" textRotation="0" wrapText="1" indent="0" justifyLastLine="0" shrinkToFit="0" readingOrder="0"/>
      <protection locked="0" hidden="0"/>
    </dxf>
    <dxf>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numFmt numFmtId="30" formatCode="@"/>
      <fill>
        <patternFill patternType="solid">
          <fgColor indexed="64"/>
          <bgColor rgb="FFFFFF00"/>
        </patternFill>
      </fill>
      <alignment horizontal="center" vertical="center" textRotation="0" wrapText="1" indent="0" justifyLastLine="0" shrinkToFit="0" readingOrder="0"/>
      <protection locked="0" hidden="0"/>
    </dxf>
    <dxf>
      <numFmt numFmtId="30" formatCode="@"/>
      <fill>
        <patternFill patternType="solid">
          <fgColor indexed="64"/>
          <bgColor rgb="FFFFFF00"/>
        </patternFill>
      </fill>
      <alignment horizontal="center" vertical="center" textRotation="0" wrapText="1" indent="0" justifyLastLine="0" shrinkToFit="0" readingOrder="0"/>
      <border diagonalUp="0" diagonalDown="0">
        <left style="medium">
          <color indexed="64"/>
        </left>
        <right/>
        <top/>
        <bottom/>
      </border>
      <protection locked="0" hidden="0"/>
    </dxf>
    <dxf>
      <fill>
        <patternFill patternType="solid">
          <fgColor indexed="64"/>
          <bgColor rgb="FFFFFF00"/>
        </patternFill>
      </fill>
      <alignment horizontal="general" vertical="top" textRotation="0" wrapText="1" indent="0" justifyLastLine="0" shrinkToFit="0" readingOrder="0"/>
      <protection locked="0" hidden="0"/>
    </dxf>
    <dxf>
      <border outline="0">
        <top style="thin">
          <color auto="1"/>
        </top>
      </border>
    </dxf>
    <dxf>
      <border outline="0">
        <left style="medium">
          <color indexed="64"/>
        </left>
        <right style="thin">
          <color auto="1"/>
        </right>
      </border>
    </dxf>
    <dxf>
      <numFmt numFmtId="30" formatCode="@"/>
      <fill>
        <patternFill patternType="solid">
          <fgColor indexed="64"/>
          <bgColor rgb="FFFFFF00"/>
        </patternFill>
      </fill>
      <protection locked="0" hidden="0"/>
    </dxf>
    <dxf>
      <border outline="0">
        <bottom style="thin">
          <color auto="1"/>
        </bottom>
      </border>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border>
      <protection locked="0" hidden="0"/>
    </dxf>
  </dxfs>
  <tableStyles count="0" defaultTableStyle="TableStyleMedium9" defaultPivotStyle="PivotStyleLight16"/>
  <colors>
    <mruColors>
      <color rgb="FF00DE6A"/>
      <color rgb="FF00EE71"/>
      <color rgb="FF008540"/>
      <color rgb="FFE5FFF1"/>
      <color rgb="FFC9FFE3"/>
      <color rgb="FF00C45D"/>
      <color rgb="FFFF00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89564</xdr:colOff>
      <xdr:row>5</xdr:row>
      <xdr:rowOff>17461</xdr:rowOff>
    </xdr:from>
    <xdr:to>
      <xdr:col>14</xdr:col>
      <xdr:colOff>284430</xdr:colOff>
      <xdr:row>7</xdr:row>
      <xdr:rowOff>363536</xdr:rowOff>
    </xdr:to>
    <xdr:pic>
      <xdr:nvPicPr>
        <xdr:cNvPr id="8" name="Grafik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6897" y="1234544"/>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52915</xdr:colOff>
      <xdr:row>2</xdr:row>
      <xdr:rowOff>10584</xdr:rowOff>
    </xdr:from>
    <xdr:to>
      <xdr:col>14</xdr:col>
      <xdr:colOff>349547</xdr:colOff>
      <xdr:row>4</xdr:row>
      <xdr:rowOff>178705</xdr:rowOff>
    </xdr:to>
    <xdr:pic>
      <xdr:nvPicPr>
        <xdr:cNvPr id="4" name="Grafik 3">
          <a:extLst>
            <a:ext uri="{FF2B5EF4-FFF2-40B4-BE49-F238E27FC236}">
              <a16:creationId xmlns:a16="http://schemas.microsoft.com/office/drawing/2014/main" id="{54A0EF0A-7171-C46D-72E0-48E715CCBD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02832" y="232834"/>
          <a:ext cx="2402715" cy="7290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9</xdr:col>
      <xdr:colOff>522949</xdr:colOff>
      <xdr:row>3</xdr:row>
      <xdr:rowOff>398991</xdr:rowOff>
    </xdr:to>
    <xdr:pic>
      <xdr:nvPicPr>
        <xdr:cNvPr id="5" name="Grafik 4">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28250"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1534584</xdr:colOff>
      <xdr:row>2</xdr:row>
      <xdr:rowOff>486832</xdr:rowOff>
    </xdr:from>
    <xdr:to>
      <xdr:col>7</xdr:col>
      <xdr:colOff>95549</xdr:colOff>
      <xdr:row>4</xdr:row>
      <xdr:rowOff>210453</xdr:rowOff>
    </xdr:to>
    <xdr:pic>
      <xdr:nvPicPr>
        <xdr:cNvPr id="4" name="Grafik 3">
          <a:extLst>
            <a:ext uri="{FF2B5EF4-FFF2-40B4-BE49-F238E27FC236}">
              <a16:creationId xmlns:a16="http://schemas.microsoft.com/office/drawing/2014/main" id="{D40B01CC-8C3C-4459-906B-66A1EE8361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96667" y="814915"/>
          <a:ext cx="2402715" cy="7290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9</xdr:col>
      <xdr:colOff>522949</xdr:colOff>
      <xdr:row>3</xdr:row>
      <xdr:rowOff>377825</xdr:rowOff>
    </xdr:to>
    <xdr:pic>
      <xdr:nvPicPr>
        <xdr:cNvPr id="6" name="Grafik 5">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6083"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1587500</xdr:colOff>
      <xdr:row>2</xdr:row>
      <xdr:rowOff>476250</xdr:rowOff>
    </xdr:from>
    <xdr:to>
      <xdr:col>7</xdr:col>
      <xdr:colOff>148465</xdr:colOff>
      <xdr:row>4</xdr:row>
      <xdr:rowOff>199871</xdr:rowOff>
    </xdr:to>
    <xdr:pic>
      <xdr:nvPicPr>
        <xdr:cNvPr id="2" name="Grafik 1">
          <a:extLst>
            <a:ext uri="{FF2B5EF4-FFF2-40B4-BE49-F238E27FC236}">
              <a16:creationId xmlns:a16="http://schemas.microsoft.com/office/drawing/2014/main" id="{524B4590-EB35-4D9E-BEAC-A5D909C5B3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49583" y="804333"/>
          <a:ext cx="2402715" cy="7290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22</xdr:col>
      <xdr:colOff>25533</xdr:colOff>
      <xdr:row>4</xdr:row>
      <xdr:rowOff>49741</xdr:rowOff>
    </xdr:to>
    <xdr:pic>
      <xdr:nvPicPr>
        <xdr:cNvPr id="4" name="Grafik 3">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9333"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52918</xdr:colOff>
      <xdr:row>1</xdr:row>
      <xdr:rowOff>127001</xdr:rowOff>
    </xdr:from>
    <xdr:to>
      <xdr:col>17</xdr:col>
      <xdr:colOff>180216</xdr:colOff>
      <xdr:row>3</xdr:row>
      <xdr:rowOff>178705</xdr:rowOff>
    </xdr:to>
    <xdr:pic>
      <xdr:nvPicPr>
        <xdr:cNvPr id="2" name="Grafik 1">
          <a:extLst>
            <a:ext uri="{FF2B5EF4-FFF2-40B4-BE49-F238E27FC236}">
              <a16:creationId xmlns:a16="http://schemas.microsoft.com/office/drawing/2014/main" id="{B54F5585-D3E3-4E62-BF33-4BA20CA039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51668" y="296334"/>
          <a:ext cx="2402715" cy="7290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22</xdr:col>
      <xdr:colOff>25533</xdr:colOff>
      <xdr:row>4</xdr:row>
      <xdr:rowOff>49741</xdr:rowOff>
    </xdr:to>
    <xdr:pic>
      <xdr:nvPicPr>
        <xdr:cNvPr id="4" name="Grafik 3">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2083"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21167</xdr:colOff>
      <xdr:row>1</xdr:row>
      <xdr:rowOff>127000</xdr:rowOff>
    </xdr:from>
    <xdr:to>
      <xdr:col>17</xdr:col>
      <xdr:colOff>148465</xdr:colOff>
      <xdr:row>3</xdr:row>
      <xdr:rowOff>178704</xdr:rowOff>
    </xdr:to>
    <xdr:pic>
      <xdr:nvPicPr>
        <xdr:cNvPr id="2" name="Grafik 1">
          <a:extLst>
            <a:ext uri="{FF2B5EF4-FFF2-40B4-BE49-F238E27FC236}">
              <a16:creationId xmlns:a16="http://schemas.microsoft.com/office/drawing/2014/main" id="{A09EDB43-C0BA-4A2A-BDE2-E1ACC02437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32667" y="296333"/>
          <a:ext cx="2402715" cy="7290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22</xdr:col>
      <xdr:colOff>25533</xdr:colOff>
      <xdr:row>4</xdr:row>
      <xdr:rowOff>49741</xdr:rowOff>
    </xdr:to>
    <xdr:pic>
      <xdr:nvPicPr>
        <xdr:cNvPr id="4" name="Grafik 3">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9333"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42333</xdr:colOff>
      <xdr:row>1</xdr:row>
      <xdr:rowOff>127000</xdr:rowOff>
    </xdr:from>
    <xdr:to>
      <xdr:col>17</xdr:col>
      <xdr:colOff>169631</xdr:colOff>
      <xdr:row>3</xdr:row>
      <xdr:rowOff>178704</xdr:rowOff>
    </xdr:to>
    <xdr:pic>
      <xdr:nvPicPr>
        <xdr:cNvPr id="2" name="Grafik 1">
          <a:extLst>
            <a:ext uri="{FF2B5EF4-FFF2-40B4-BE49-F238E27FC236}">
              <a16:creationId xmlns:a16="http://schemas.microsoft.com/office/drawing/2014/main" id="{F7C03EC8-15F8-48DF-BB40-537E1CCF99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41083" y="296333"/>
          <a:ext cx="2402715" cy="72903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22</xdr:col>
      <xdr:colOff>25533</xdr:colOff>
      <xdr:row>4</xdr:row>
      <xdr:rowOff>49741</xdr:rowOff>
    </xdr:to>
    <xdr:pic>
      <xdr:nvPicPr>
        <xdr:cNvPr id="5" name="Grafik 4">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9333"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21167</xdr:colOff>
      <xdr:row>1</xdr:row>
      <xdr:rowOff>95251</xdr:rowOff>
    </xdr:from>
    <xdr:to>
      <xdr:col>17</xdr:col>
      <xdr:colOff>148465</xdr:colOff>
      <xdr:row>3</xdr:row>
      <xdr:rowOff>146955</xdr:rowOff>
    </xdr:to>
    <xdr:pic>
      <xdr:nvPicPr>
        <xdr:cNvPr id="2" name="Grafik 1">
          <a:extLst>
            <a:ext uri="{FF2B5EF4-FFF2-40B4-BE49-F238E27FC236}">
              <a16:creationId xmlns:a16="http://schemas.microsoft.com/office/drawing/2014/main" id="{D58048F7-1BAE-4583-B3EB-5FDA16269F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19917" y="264584"/>
          <a:ext cx="2402715" cy="7290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22</xdr:col>
      <xdr:colOff>25533</xdr:colOff>
      <xdr:row>4</xdr:row>
      <xdr:rowOff>49741</xdr:rowOff>
    </xdr:to>
    <xdr:pic>
      <xdr:nvPicPr>
        <xdr:cNvPr id="4" name="Grafik 3">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49333" y="169333"/>
          <a:ext cx="3073533" cy="1108075"/>
        </a:xfrm>
        <a:prstGeom prst="rect">
          <a:avLst/>
        </a:prstGeom>
        <a:noFill/>
        <a:ln w="635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10584</xdr:colOff>
      <xdr:row>2</xdr:row>
      <xdr:rowOff>31750</xdr:rowOff>
    </xdr:from>
    <xdr:to>
      <xdr:col>17</xdr:col>
      <xdr:colOff>137882</xdr:colOff>
      <xdr:row>3</xdr:row>
      <xdr:rowOff>231621</xdr:rowOff>
    </xdr:to>
    <xdr:pic>
      <xdr:nvPicPr>
        <xdr:cNvPr id="2" name="Grafik 1">
          <a:extLst>
            <a:ext uri="{FF2B5EF4-FFF2-40B4-BE49-F238E27FC236}">
              <a16:creationId xmlns:a16="http://schemas.microsoft.com/office/drawing/2014/main" id="{801259F3-D317-4550-A680-52F4B670F8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09334" y="349250"/>
          <a:ext cx="2402715" cy="72903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MatrixFSP" displayName="MatrixFSP" ref="A2:X31" totalsRowShown="0" headerRowDxfId="100" dataDxfId="98" headerRowBorderDxfId="99" tableBorderDxfId="97" totalsRowBorderDxfId="96">
  <autoFilter ref="A2:X31" xr:uid="{00000000-0009-0000-0100-000002000000}"/>
  <tableColumns count="24">
    <tableColumn id="1" xr3:uid="{00000000-0010-0000-0000-000001000000}" name="Bitte auswählen" dataDxfId="95"/>
    <tableColumn id="26" xr3:uid="{00000000-0010-0000-0000-00001A000000}" name="Pos.0812" dataDxfId="94"/>
    <tableColumn id="27" xr3:uid="{00000000-0010-0000-0000-00001B000000}" name="Pos.0817" dataDxfId="93"/>
    <tableColumn id="28" xr3:uid="{00000000-0010-0000-0000-00001C000000}" name="Pos.0831" dataDxfId="92"/>
    <tableColumn id="2" xr3:uid="{00000000-0010-0000-0000-000002000000}" name="0831 Spalte 8 " dataDxfId="91"/>
    <tableColumn id="3" xr3:uid="{00000000-0010-0000-0000-000003000000}" name="0831 Spalte 9 " dataDxfId="90"/>
    <tableColumn id="4" xr3:uid="{00000000-0010-0000-0000-000004000000}" name="0831 Spalte 10 " dataDxfId="89"/>
    <tableColumn id="29" xr3:uid="{00000000-0010-0000-0000-00001D000000}" name="Pos.0834" dataDxfId="88"/>
    <tableColumn id="21" xr3:uid="{00000000-0010-0000-0000-000015000000}" name="Pos.0835" dataDxfId="87"/>
    <tableColumn id="5" xr3:uid="{00000000-0010-0000-0000-000005000000}" name="0835 Spalte 8 " dataDxfId="86"/>
    <tableColumn id="6" xr3:uid="{00000000-0010-0000-0000-000006000000}" name="0835 Spalte 9 " dataDxfId="85"/>
    <tableColumn id="7" xr3:uid="{00000000-0010-0000-0000-000007000000}" name="0835 Spalte 10 " dataDxfId="84"/>
    <tableColumn id="30" xr3:uid="{00000000-0010-0000-0000-00001E000000}" name="Pos.0843" dataDxfId="83"/>
    <tableColumn id="8" xr3:uid="{00000000-0010-0000-0000-000008000000}" name="0843 Spalte 8 " dataDxfId="82"/>
    <tableColumn id="9" xr3:uid="{00000000-0010-0000-0000-000009000000}" name="0843 Spalte 9 " dataDxfId="81"/>
    <tableColumn id="10" xr3:uid="{00000000-0010-0000-0000-00000A000000}" name="0843 Spalte 10 " dataDxfId="80"/>
    <tableColumn id="23" xr3:uid="{00000000-0010-0000-0000-000017000000}" name="Pos.0846" dataDxfId="79"/>
    <tableColumn id="11" xr3:uid="{00000000-0010-0000-0000-00000B000000}" name="0846 Spalte 8 " dataDxfId="78"/>
    <tableColumn id="12" xr3:uid="{00000000-0010-0000-0000-00000C000000}" name="0846Spalte 9" dataDxfId="77"/>
    <tableColumn id="13" xr3:uid="{00000000-0010-0000-0000-00000D000000}" name="0846Spalte 10 " dataDxfId="76"/>
    <tableColumn id="24" xr3:uid="{00000000-0010-0000-0000-000018000000}" name="Pos.0850" dataDxfId="75"/>
    <tableColumn id="14" xr3:uid="{00000000-0010-0000-0000-00000E000000}" name="0850 Spalte 8 " dataDxfId="74"/>
    <tableColumn id="15" xr3:uid="{00000000-0010-0000-0000-00000F000000}" name="0850 Spalte 9" dataDxfId="73"/>
    <tableColumn id="16" xr3:uid="{00000000-0010-0000-0000-000010000000}" name="0850 Spalte 10" dataDxfId="72"/>
  </tableColumns>
  <tableStyleInfo name="TableStyleLight15" showFirstColumn="0" showLastColumn="0" showRowStripes="1" showColumnStripes="0"/>
</table>
</file>

<file path=xl/theme/theme1.xml><?xml version="1.0" encoding="utf-8"?>
<a:theme xmlns:a="http://schemas.openxmlformats.org/drawingml/2006/main" name="ZUG_theme">
  <a:themeElements>
    <a:clrScheme name="ZUG-Theme">
      <a:dk1>
        <a:srgbClr val="000000"/>
      </a:dk1>
      <a:lt1>
        <a:sysClr val="window" lastClr="FFFFFF"/>
      </a:lt1>
      <a:dk2>
        <a:srgbClr val="8C0013"/>
      </a:dk2>
      <a:lt2>
        <a:srgbClr val="FAAE00"/>
      </a:lt2>
      <a:accent1>
        <a:srgbClr val="00477D"/>
      </a:accent1>
      <a:accent2>
        <a:srgbClr val="008540"/>
      </a:accent2>
      <a:accent3>
        <a:srgbClr val="B4D012"/>
      </a:accent3>
      <a:accent4>
        <a:srgbClr val="FFDE94"/>
      </a:accent4>
      <a:accent5>
        <a:srgbClr val="585858"/>
      </a:accent5>
      <a:accent6>
        <a:srgbClr val="D8D8D8"/>
      </a:accent6>
      <a:hlink>
        <a:srgbClr val="00477D"/>
      </a:hlink>
      <a:folHlink>
        <a:srgbClr val="0047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7" tint="0.79998168889431442"/>
  </sheetPr>
  <dimension ref="B1:T89"/>
  <sheetViews>
    <sheetView showGridLines="0" tabSelected="1" view="pageBreakPreview" zoomScale="90" zoomScaleNormal="90" zoomScaleSheetLayoutView="90" workbookViewId="0">
      <selection activeCell="F6" sqref="F6"/>
    </sheetView>
  </sheetViews>
  <sheetFormatPr baseColWidth="10" defaultColWidth="11.42578125" defaultRowHeight="12.75" x14ac:dyDescent="0.2"/>
  <cols>
    <col min="1" max="1" width="1.5703125" customWidth="1"/>
    <col min="2" max="2" width="1.7109375" customWidth="1"/>
    <col min="3" max="3" width="8.140625" customWidth="1"/>
    <col min="4" max="4" width="10" customWidth="1"/>
    <col min="5" max="5" width="37.28515625" customWidth="1"/>
    <col min="6" max="6" width="35.42578125" customWidth="1"/>
    <col min="7" max="7" width="10" customWidth="1"/>
    <col min="8" max="8" width="28.5703125" customWidth="1"/>
    <col min="9" max="9" width="13" customWidth="1"/>
    <col min="10" max="10" width="26" customWidth="1"/>
    <col min="11" max="11" width="28.85546875" customWidth="1"/>
    <col min="12" max="12" width="3.85546875" style="240" customWidth="1"/>
    <col min="13" max="13" width="7.7109375" customWidth="1"/>
    <col min="14" max="14" width="31.5703125" customWidth="1"/>
    <col min="15" max="15" width="7.85546875" style="2" customWidth="1"/>
    <col min="16" max="16" width="19" style="2" customWidth="1"/>
    <col min="17" max="18" width="23.140625" customWidth="1"/>
  </cols>
  <sheetData>
    <row r="1" spans="2:17" ht="5.25" customHeight="1" thickBot="1" x14ac:dyDescent="0.25"/>
    <row r="2" spans="2:17" x14ac:dyDescent="0.2">
      <c r="B2" s="7"/>
      <c r="C2" s="8"/>
      <c r="D2" s="8"/>
      <c r="E2" s="8"/>
      <c r="F2" s="8"/>
      <c r="G2" s="8"/>
      <c r="H2" s="8"/>
      <c r="I2" s="8"/>
      <c r="J2" s="8"/>
      <c r="K2" s="8"/>
      <c r="L2" s="241"/>
      <c r="M2" s="8"/>
      <c r="N2" s="8"/>
      <c r="O2" s="37"/>
    </row>
    <row r="3" spans="2:17" ht="33.75" x14ac:dyDescent="0.2">
      <c r="B3" s="10"/>
      <c r="D3" s="296" t="s">
        <v>218</v>
      </c>
      <c r="E3" s="296"/>
      <c r="F3" s="296"/>
      <c r="G3" s="296"/>
      <c r="H3" s="296"/>
      <c r="I3" s="296"/>
      <c r="J3" s="296"/>
      <c r="K3" s="16"/>
      <c r="L3" s="242"/>
      <c r="M3" s="16"/>
      <c r="N3" s="16"/>
      <c r="O3" s="49"/>
    </row>
    <row r="4" spans="2:17" ht="9.75" customHeight="1" x14ac:dyDescent="0.2">
      <c r="B4" s="10"/>
      <c r="D4" s="295" t="s">
        <v>320</v>
      </c>
      <c r="E4" s="295"/>
      <c r="F4" s="295"/>
      <c r="G4" s="295"/>
      <c r="H4" s="295"/>
      <c r="I4" s="295"/>
      <c r="J4" s="273"/>
      <c r="K4" s="16"/>
      <c r="L4" s="242"/>
      <c r="M4" s="16"/>
      <c r="N4" s="16"/>
      <c r="O4" s="49"/>
    </row>
    <row r="5" spans="2:17" s="262" customFormat="1" ht="34.5" thickBot="1" x14ac:dyDescent="0.3">
      <c r="B5" s="263"/>
      <c r="D5" s="297" t="s">
        <v>303</v>
      </c>
      <c r="E5" s="297"/>
      <c r="F5" s="297"/>
      <c r="G5" s="297"/>
      <c r="H5" s="297"/>
      <c r="I5" s="273"/>
      <c r="J5" s="273"/>
      <c r="L5" s="264"/>
      <c r="O5" s="265"/>
      <c r="P5" s="266"/>
    </row>
    <row r="6" spans="2:17" ht="30" customHeight="1" x14ac:dyDescent="0.2">
      <c r="B6" s="10"/>
      <c r="D6" s="300" t="s">
        <v>0</v>
      </c>
      <c r="E6" s="301"/>
      <c r="F6" s="274"/>
      <c r="G6" s="291"/>
      <c r="H6" s="292"/>
      <c r="I6" s="94">
        <f>IF(FKZ="",0,1)</f>
        <v>0</v>
      </c>
      <c r="O6" s="59"/>
      <c r="P6"/>
    </row>
    <row r="7" spans="2:17" ht="30" customHeight="1" x14ac:dyDescent="0.2">
      <c r="B7" s="10"/>
      <c r="D7" s="302" t="s">
        <v>301</v>
      </c>
      <c r="E7" s="306"/>
      <c r="F7" s="281"/>
      <c r="G7" s="293"/>
      <c r="H7" s="294"/>
      <c r="I7" s="94">
        <f>IF(ZE_Name="",0,1)</f>
        <v>0</v>
      </c>
      <c r="O7" s="59"/>
      <c r="P7"/>
    </row>
    <row r="8" spans="2:17" ht="30" customHeight="1" x14ac:dyDescent="0.2">
      <c r="B8" s="10"/>
      <c r="D8" s="314" t="s">
        <v>319</v>
      </c>
      <c r="E8" s="315"/>
      <c r="F8" s="311" t="s">
        <v>66</v>
      </c>
      <c r="G8" s="312"/>
      <c r="H8" s="313"/>
      <c r="I8" s="94">
        <f>IF(Auswahl_FSP&lt;&gt;"Bitte auswählen",1,0)</f>
        <v>0</v>
      </c>
      <c r="J8" s="316" t="str">
        <f>IF(Auswahl_FSP&lt;&gt;"Bitte auswählen","Bitte beachten Sie die spezifischen Ausfüllhinweise für Ihren Förderbereich auf Seite 2","")</f>
        <v/>
      </c>
      <c r="K8" s="316"/>
      <c r="O8" s="59"/>
      <c r="P8"/>
    </row>
    <row r="9" spans="2:17" ht="30" customHeight="1" x14ac:dyDescent="0.2">
      <c r="B9" s="10"/>
      <c r="D9" s="302" t="s">
        <v>37</v>
      </c>
      <c r="E9" s="303"/>
      <c r="F9" s="60"/>
      <c r="G9" s="61" t="s">
        <v>1</v>
      </c>
      <c r="H9" s="62"/>
      <c r="I9" s="91">
        <f>IF(AND(Beginn_LZ&lt;&gt;"",Ende_LZ&lt;&gt;""),1,0)</f>
        <v>0</v>
      </c>
      <c r="J9" s="285" t="str">
        <f>IF(Auswahl_FSP&lt;&gt;"Bitte auswählen","ê","")</f>
        <v/>
      </c>
      <c r="K9" s="5"/>
      <c r="L9" s="243"/>
      <c r="M9" s="5"/>
      <c r="N9" s="5"/>
      <c r="O9" s="59"/>
    </row>
    <row r="10" spans="2:17" ht="30" customHeight="1" x14ac:dyDescent="0.2">
      <c r="B10" s="10"/>
      <c r="D10" s="302" t="s">
        <v>296</v>
      </c>
      <c r="E10" s="303"/>
      <c r="F10" s="237" t="s">
        <v>66</v>
      </c>
      <c r="G10" s="61" t="s">
        <v>34</v>
      </c>
      <c r="H10" s="238"/>
      <c r="I10" s="91">
        <f>IF(OR(Auswahl_Vst="Bitte auswählen",AND(Auswahl_Vst="Ja, teilweise",teil_Vst_prozent="")),0,1)</f>
        <v>0</v>
      </c>
      <c r="O10" s="59"/>
    </row>
    <row r="11" spans="2:17" ht="42" customHeight="1" thickBot="1" x14ac:dyDescent="0.25">
      <c r="B11" s="10"/>
      <c r="D11" s="309" t="s">
        <v>302</v>
      </c>
      <c r="E11" s="310"/>
      <c r="F11" s="307" t="s">
        <v>66</v>
      </c>
      <c r="G11" s="307"/>
      <c r="H11" s="308"/>
      <c r="I11" s="91">
        <f>IF(Anlass="Bitte auswählen",0,1)</f>
        <v>0</v>
      </c>
      <c r="J11" s="184">
        <f ca="1">IF(PRODUCT(I6:I11,G22,I22)=0,0,1)</f>
        <v>0</v>
      </c>
      <c r="K11" s="262"/>
      <c r="L11" s="244"/>
      <c r="M11" s="2"/>
      <c r="O11" s="59"/>
    </row>
    <row r="12" spans="2:17" s="208" customFormat="1" x14ac:dyDescent="0.2">
      <c r="B12" s="256"/>
      <c r="C12" s="257"/>
      <c r="O12" s="268"/>
    </row>
    <row r="13" spans="2:17" s="260" customFormat="1" ht="24.75" customHeight="1" thickBot="1" x14ac:dyDescent="0.3">
      <c r="B13" s="261"/>
      <c r="D13" s="282" t="s">
        <v>300</v>
      </c>
      <c r="E13" s="269"/>
      <c r="O13" s="270"/>
    </row>
    <row r="14" spans="2:17" s="31" customFormat="1" ht="69" customHeight="1" thickBot="1" x14ac:dyDescent="0.25">
      <c r="B14" s="26"/>
      <c r="C14" s="32"/>
      <c r="D14" s="304" t="s">
        <v>204</v>
      </c>
      <c r="E14" s="305"/>
      <c r="F14" s="258" t="s">
        <v>205</v>
      </c>
      <c r="G14" s="259"/>
      <c r="H14" s="89" t="s">
        <v>44</v>
      </c>
      <c r="I14" s="89"/>
      <c r="J14" s="71" t="str">
        <f>"Zahlungsbetrag "&amp; VLOOKUP(Anlass,Matrix_Anlass,2,FALSE)</f>
        <v xml:space="preserve">Zahlungsbetrag </v>
      </c>
      <c r="K14" s="72" t="str">
        <f>"zuwendungsfähige Ausgaben abzgl. Vorsteuer "&amp;VLOOKUP(Anlass,Matrix_Anlass,2,FALSE)</f>
        <v xml:space="preserve">zuwendungsfähige Ausgaben abzgl. Vorsteuer </v>
      </c>
      <c r="L14" s="245"/>
      <c r="M14" s="254"/>
      <c r="N14" s="63"/>
      <c r="O14" s="64"/>
      <c r="Q14" s="33"/>
    </row>
    <row r="15" spans="2:17" s="23" customFormat="1" ht="30" customHeight="1" x14ac:dyDescent="0.4">
      <c r="B15" s="92"/>
      <c r="C15" s="93" t="e">
        <f>IF(VLOOKUP(Auswahl_FSP,MatrixFSP[],MATCH(D15,Hilfsblatt_Spalten!$2:$2,0), FALSE)="JA",1,0)</f>
        <v>#N/A</v>
      </c>
      <c r="D15" s="67" t="s">
        <v>180</v>
      </c>
      <c r="E15" s="68" t="s">
        <v>60</v>
      </c>
      <c r="F15" s="69"/>
      <c r="G15" s="181">
        <f>IFERROR(IF(C15=0,-1,IF(F15&lt;&gt;"",1,0)),0)</f>
        <v>0</v>
      </c>
      <c r="H15" s="87" t="s">
        <v>308</v>
      </c>
      <c r="I15" s="98">
        <f ca="1">IFERROR(IF(C15=0,-1,IF(AND(C15=1,INDIRECT(D15&amp;"!Prüfung")=1),1,0)),0)</f>
        <v>0</v>
      </c>
      <c r="J15" s="70">
        <f ca="1">IFERROR(IF(C15&lt;&gt;0,IF(Anlass&lt;&gt;VNZA,SUMPRODUCT((YEAR(INDIRECT(D15&amp;"!F9:F98"))=VLOOKUP(Anlass,Matrix_Anlass,2,FALSE))*(INDIRECT(D15&amp;"!G9:G98"))),INDIRECT($D15&amp;"!Zahlungsbetrag")),0),0)</f>
        <v>0</v>
      </c>
      <c r="K15" s="179">
        <f ca="1">IFERROR(IF(C15&lt;&gt;0,IF(Anlass&lt;&gt;VNZA,SUMPRODUCT((YEAR(INDIRECT(D15&amp;"!F9:F98"))=VLOOKUP(Anlass,Matrix_Anlass,2,FALSE))*(INDIRECT(D15&amp;"!G9:G98"))),INDIRECT($D15&amp;"!Zahlungsbetrag")),0),0)</f>
        <v>0</v>
      </c>
      <c r="L15" s="287" t="s">
        <v>321</v>
      </c>
      <c r="M15" s="255" t="s">
        <v>297</v>
      </c>
      <c r="N15" s="253" t="str">
        <f t="shared" ref="N15:N21" ca="1" si="0">IF(K15&lt;&gt;0,IF(Anlass&lt;&gt;VNZA,Hilfetext_Betrag_ZNZA,Hilfetext_Betrag_VNZA),"")</f>
        <v/>
      </c>
      <c r="O15" s="252" t="str">
        <f ca="1">IF(K15&gt;F15*1.2,"(&gt;20%)","")</f>
        <v/>
      </c>
      <c r="P15" s="40"/>
      <c r="Q15" s="38"/>
    </row>
    <row r="16" spans="2:17" s="23" customFormat="1" ht="30" customHeight="1" x14ac:dyDescent="0.4">
      <c r="B16" s="92"/>
      <c r="C16" s="93" t="e">
        <f>IF(VLOOKUP(Auswahl_FSP,MatrixFSP[],MATCH(D16,Hilfsblatt_Spalten!$2:$2,0), FALSE)="JA",1,0)</f>
        <v>#N/A</v>
      </c>
      <c r="D16" s="65" t="s">
        <v>181</v>
      </c>
      <c r="E16" s="66" t="s">
        <v>61</v>
      </c>
      <c r="F16" s="69"/>
      <c r="G16" s="181">
        <f t="shared" ref="G16:G21" si="1">IFERROR(IF(C16=0,-1,IF(F16&lt;&gt;"",1,0)),0)</f>
        <v>0</v>
      </c>
      <c r="H16" s="87" t="s">
        <v>308</v>
      </c>
      <c r="I16" s="98">
        <f t="shared" ref="I16:I21" ca="1" si="2">IFERROR(IF(C16=0,-1,IF(AND(C16=1,INDIRECT(D16&amp;"!Prüfung")=1),1,0)),0)</f>
        <v>0</v>
      </c>
      <c r="J16" s="70">
        <f ca="1">IFERROR(IF(C16&lt;&gt;0,IF(Anlass&lt;&gt;VNZA,SUMPRODUCT((YEAR(INDIRECT(D16&amp;"!F9:F98"))=VLOOKUP(Anlass,Matrix_Anlass,2,FALSE))*(INDIRECT(D16&amp;"!G9:G98"))),INDIRECT($D16&amp;"!Zahlungsbetrag")),0),0)</f>
        <v>0</v>
      </c>
      <c r="K16" s="179">
        <f ca="1">IFERROR(IF(C16&lt;&gt;0,IF(Anlass&lt;&gt;VNZA,SUMPRODUCT((YEAR(INDIRECT(D16&amp;"!F9:F98"))=VLOOKUP(Anlass,Matrix_Anlass,2,FALSE))*(INDIRECT(D16&amp;"!G9:G98"))),INDIRECT($D16&amp;"!Zahlungsbetrag")),0),0)</f>
        <v>0</v>
      </c>
      <c r="L16" s="287" t="s">
        <v>321</v>
      </c>
      <c r="M16" s="255" t="s">
        <v>297</v>
      </c>
      <c r="N16" s="253" t="str">
        <f t="shared" ca="1" si="0"/>
        <v/>
      </c>
      <c r="O16" s="252" t="str">
        <f t="shared" ref="O16:O21" ca="1" si="3">IF(K16&gt;F16*1.2,"(&gt;20%)","")</f>
        <v/>
      </c>
      <c r="P16" s="48"/>
      <c r="Q16" s="38"/>
    </row>
    <row r="17" spans="2:20" s="3" customFormat="1" ht="30" customHeight="1" x14ac:dyDescent="0.4">
      <c r="B17" s="92"/>
      <c r="C17" s="93" t="e">
        <f>IF(VLOOKUP(Auswahl_FSP,MatrixFSP[],MATCH(D17,Hilfsblatt_Spalten!$2:$2,0), FALSE)="JA",1,0)</f>
        <v>#N/A</v>
      </c>
      <c r="D17" s="65" t="s">
        <v>182</v>
      </c>
      <c r="E17" s="66" t="s">
        <v>38</v>
      </c>
      <c r="F17" s="69"/>
      <c r="G17" s="181">
        <f t="shared" si="1"/>
        <v>0</v>
      </c>
      <c r="H17" s="86" t="s">
        <v>308</v>
      </c>
      <c r="I17" s="98">
        <f t="shared" ca="1" si="2"/>
        <v>0</v>
      </c>
      <c r="J17" s="70">
        <f ca="1">IFERROR(IF(C17&lt;&gt;0,IF(Anlass&lt;&gt;VNZA,SUMPRODUCT((YEAR(INDIRECT(D17&amp;"!I9:I33"))=VLOOKUP(Anlass,Matrix_Anlass,2,FALSE))*(INDIRECT(D17&amp;"!J9:J33"))),INDIRECT($D17&amp;"!Zahlungsbetrag")),0),0)</f>
        <v>0</v>
      </c>
      <c r="K17" s="179">
        <f ca="1">IFERROR(IF(C17&lt;&gt;0,IF(Anlass&lt;&gt;VNZA,SUMPRODUCT((YEAR(INDIRECT(D17&amp;"!I9:I33"))=VLOOKUP(Anlass,Matrix_Anlass,2,FALSE))*(INDIRECT(D17&amp;"!O9:O33"))),INDIRECT($D17&amp;"!Zwf_Ausgaben")),0),0)</f>
        <v>0</v>
      </c>
      <c r="L17" s="287" t="s">
        <v>321</v>
      </c>
      <c r="M17" s="255" t="s">
        <v>297</v>
      </c>
      <c r="N17" s="253" t="str">
        <f t="shared" ca="1" si="0"/>
        <v/>
      </c>
      <c r="O17" s="252" t="str">
        <f t="shared" ca="1" si="3"/>
        <v/>
      </c>
      <c r="P17" s="48"/>
      <c r="Q17" s="35"/>
    </row>
    <row r="18" spans="2:20" s="3" customFormat="1" ht="30" customHeight="1" x14ac:dyDescent="0.4">
      <c r="B18" s="92"/>
      <c r="C18" s="93" t="e">
        <f>IF(VLOOKUP(Auswahl_FSP,MatrixFSP[],MATCH(D18,Hilfsblatt_Spalten!$2:$2,0), FALSE)="JA",1,0)</f>
        <v>#N/A</v>
      </c>
      <c r="D18" s="65" t="s">
        <v>184</v>
      </c>
      <c r="E18" s="66" t="s">
        <v>39</v>
      </c>
      <c r="F18" s="69"/>
      <c r="G18" s="181">
        <f t="shared" si="1"/>
        <v>0</v>
      </c>
      <c r="H18" s="86" t="s">
        <v>308</v>
      </c>
      <c r="I18" s="98">
        <f t="shared" ca="1" si="2"/>
        <v>0</v>
      </c>
      <c r="J18" s="70">
        <f ca="1">IFERROR(IF(C18&lt;&gt;0,IF(Anlass&lt;&gt;VNZA,SUMPRODUCT((YEAR(INDIRECT(D18&amp;"!I9:I33"))=VLOOKUP(Anlass,Matrix_Anlass,2,FALSE))*(INDIRECT(D18&amp;"!J9:J33"))),INDIRECT($D18&amp;"!Zahlungsbetrag")),0),0)</f>
        <v>0</v>
      </c>
      <c r="K18" s="179">
        <f ca="1">IFERROR(IF(C18&lt;&gt;0,IF(Anlass&lt;&gt;VNZA,SUMPRODUCT((YEAR(INDIRECT(D18&amp;"!I9:I33"))=VLOOKUP(Anlass,Matrix_Anlass,2,FALSE))*(INDIRECT(D18&amp;"!O9:O33"))),INDIRECT($D18&amp;"!Zwf_Ausgaben")),0),0)</f>
        <v>0</v>
      </c>
      <c r="L18" s="287" t="s">
        <v>321</v>
      </c>
      <c r="M18" s="255" t="s">
        <v>297</v>
      </c>
      <c r="N18" s="253" t="str">
        <f t="shared" ca="1" si="0"/>
        <v/>
      </c>
      <c r="O18" s="252" t="str">
        <f t="shared" ca="1" si="3"/>
        <v/>
      </c>
      <c r="P18" s="48"/>
      <c r="Q18" s="35"/>
    </row>
    <row r="19" spans="2:20" s="3" customFormat="1" ht="30" customHeight="1" x14ac:dyDescent="0.4">
      <c r="B19" s="92"/>
      <c r="C19" s="93" t="e">
        <f>IF(VLOOKUP(Auswahl_FSP,MatrixFSP[],MATCH(D19,Hilfsblatt_Spalten!$2:$2,0), FALSE)="JA",1,0)</f>
        <v>#N/A</v>
      </c>
      <c r="D19" s="65" t="s">
        <v>185</v>
      </c>
      <c r="E19" s="66" t="s">
        <v>40</v>
      </c>
      <c r="F19" s="69"/>
      <c r="G19" s="181">
        <f t="shared" si="1"/>
        <v>0</v>
      </c>
      <c r="H19" s="86" t="s">
        <v>308</v>
      </c>
      <c r="I19" s="98">
        <f t="shared" ca="1" si="2"/>
        <v>0</v>
      </c>
      <c r="J19" s="70">
        <f ca="1">IFERROR(IF(C19&lt;&gt;0,IF(Anlass&lt;&gt;VNZA,SUMPRODUCT((YEAR(INDIRECT(D19&amp;"!I9:I33"))=VLOOKUP(Anlass,Matrix_Anlass,2,FALSE))*(INDIRECT(D19&amp;"!J9:J33"))),INDIRECT($D19&amp;"!Zahlungsbetrag")),0),0)</f>
        <v>0</v>
      </c>
      <c r="K19" s="179">
        <f ca="1">IFERROR(IF(C19&lt;&gt;0,IF(Anlass&lt;&gt;VNZA,SUMPRODUCT((YEAR(INDIRECT(D19&amp;"!I9:I33"))=VLOOKUP(Anlass,Matrix_Anlass,2,FALSE))*(INDIRECT(D19&amp;"!O9:O33"))),INDIRECT($D19&amp;"!Zwf_Ausgaben")),0),0)</f>
        <v>0</v>
      </c>
      <c r="L19" s="287" t="s">
        <v>321</v>
      </c>
      <c r="M19" s="255" t="s">
        <v>297</v>
      </c>
      <c r="N19" s="253" t="str">
        <f t="shared" ca="1" si="0"/>
        <v/>
      </c>
      <c r="O19" s="252" t="str">
        <f t="shared" ca="1" si="3"/>
        <v/>
      </c>
      <c r="P19" s="48"/>
      <c r="Q19" s="35"/>
    </row>
    <row r="20" spans="2:20" s="3" customFormat="1" ht="30" customHeight="1" x14ac:dyDescent="0.4">
      <c r="B20" s="92"/>
      <c r="C20" s="93" t="e">
        <f>IF(VLOOKUP(Auswahl_FSP,MatrixFSP[],MATCH(D20,Hilfsblatt_Spalten!$2:$2,0), FALSE)="JA",1,0)</f>
        <v>#N/A</v>
      </c>
      <c r="D20" s="65" t="s">
        <v>186</v>
      </c>
      <c r="E20" s="66" t="s">
        <v>41</v>
      </c>
      <c r="F20" s="69"/>
      <c r="G20" s="181">
        <f t="shared" si="1"/>
        <v>0</v>
      </c>
      <c r="H20" s="86" t="s">
        <v>308</v>
      </c>
      <c r="I20" s="98">
        <f t="shared" ca="1" si="2"/>
        <v>0</v>
      </c>
      <c r="J20" s="70">
        <f ca="1">IFERROR(IF(C20&lt;&gt;0,IF(Anlass&lt;&gt;VNZA,SUMPRODUCT((YEAR(INDIRECT(D20&amp;"!I9:I33"))=VLOOKUP(Anlass,Matrix_Anlass,2,FALSE))*(INDIRECT(D20&amp;"!J9:J33"))),INDIRECT($D20&amp;"!Zahlungsbetrag")),0),0)</f>
        <v>0</v>
      </c>
      <c r="K20" s="179">
        <f ca="1">IFERROR(IF(C20&lt;&gt;0,IF(Anlass&lt;&gt;VNZA,SUMPRODUCT((YEAR(INDIRECT(D20&amp;"!I9:I33"))=VLOOKUP(Anlass,Matrix_Anlass,2,FALSE))*(INDIRECT(D20&amp;"!O9:O33"))),INDIRECT($D20&amp;"!Zwf_Ausgaben")),0),0)</f>
        <v>0</v>
      </c>
      <c r="L20" s="287" t="s">
        <v>321</v>
      </c>
      <c r="M20" s="255" t="s">
        <v>297</v>
      </c>
      <c r="N20" s="253" t="str">
        <f t="shared" ca="1" si="0"/>
        <v/>
      </c>
      <c r="O20" s="252" t="str">
        <f t="shared" ca="1" si="3"/>
        <v/>
      </c>
      <c r="P20" s="48"/>
      <c r="Q20" s="35"/>
    </row>
    <row r="21" spans="2:20" s="3" customFormat="1" ht="30" customHeight="1" thickBot="1" x14ac:dyDescent="0.45">
      <c r="B21" s="92"/>
      <c r="C21" s="93" t="e">
        <f>IF(VLOOKUP(Auswahl_FSP,MatrixFSP[],MATCH(D21,Hilfsblatt_Spalten!$2:$2,0), FALSE)="JA",1,0)</f>
        <v>#N/A</v>
      </c>
      <c r="D21" s="75" t="s">
        <v>187</v>
      </c>
      <c r="E21" s="76" t="s">
        <v>42</v>
      </c>
      <c r="F21" s="185"/>
      <c r="G21" s="97">
        <f t="shared" si="1"/>
        <v>0</v>
      </c>
      <c r="H21" s="88" t="s">
        <v>308</v>
      </c>
      <c r="I21" s="99">
        <f t="shared" ca="1" si="2"/>
        <v>0</v>
      </c>
      <c r="J21" s="95">
        <f ca="1">IFERROR(IF(C21&lt;&gt;0,IF(Anlass&lt;&gt;VNZA,SUMPRODUCT((YEAR(INDIRECT(D21&amp;"!I9:I33"))=VLOOKUP(Anlass,Matrix_Anlass,2,FALSE))*(INDIRECT(D21&amp;"!J9:J33"))),INDIRECT($D21&amp;"!Zahlungsbetrag")),0),0)</f>
        <v>0</v>
      </c>
      <c r="K21" s="180">
        <f ca="1">IFERROR(IF(C21&lt;&gt;0,IF(Anlass&lt;&gt;VNZA,SUMPRODUCT((YEAR(INDIRECT(D21&amp;"!I9:I33"))=VLOOKUP(Anlass,Matrix_Anlass,2,FALSE))*(INDIRECT(D21&amp;"!O9:O33"))),INDIRECT($D21&amp;"!Zwf_Ausgaben")),0),0)</f>
        <v>0</v>
      </c>
      <c r="L21" s="287" t="s">
        <v>321</v>
      </c>
      <c r="M21" s="255" t="s">
        <v>297</v>
      </c>
      <c r="N21" s="253" t="str">
        <f t="shared" ca="1" si="0"/>
        <v/>
      </c>
      <c r="O21" s="252" t="str">
        <f t="shared" ca="1" si="3"/>
        <v/>
      </c>
      <c r="P21" s="48"/>
      <c r="Q21" s="35"/>
    </row>
    <row r="22" spans="2:20" s="3" customFormat="1" ht="42" customHeight="1" thickTop="1" thickBot="1" x14ac:dyDescent="0.25">
      <c r="B22" s="11"/>
      <c r="C22" s="34"/>
      <c r="D22" s="298" t="s">
        <v>304</v>
      </c>
      <c r="E22" s="299"/>
      <c r="F22" s="73">
        <f>SUMIFS(F15:F21,C15:C21,1)</f>
        <v>0</v>
      </c>
      <c r="G22" s="96">
        <f>ABS(PRODUCT(G15:G21))</f>
        <v>0</v>
      </c>
      <c r="H22" s="85"/>
      <c r="I22" s="96">
        <f ca="1">ABS(PRODUCT(I15:I21))</f>
        <v>0</v>
      </c>
      <c r="J22" s="73">
        <f ca="1">SUM(J15:J21)</f>
        <v>0</v>
      </c>
      <c r="K22" s="74">
        <f ca="1">SUM(K15:K21)</f>
        <v>0</v>
      </c>
      <c r="L22" s="246"/>
      <c r="M22" s="4"/>
      <c r="N22" s="247"/>
      <c r="O22" s="12"/>
      <c r="P22" s="39"/>
      <c r="Q22" s="39"/>
      <c r="R22" s="39"/>
      <c r="S22" s="39"/>
      <c r="T22" s="39"/>
    </row>
    <row r="23" spans="2:20" s="3" customFormat="1" x14ac:dyDescent="0.2">
      <c r="B23" s="11"/>
      <c r="C23" s="34"/>
      <c r="D23" s="187"/>
      <c r="E23" s="187"/>
      <c r="F23" s="188"/>
      <c r="G23" s="36"/>
      <c r="H23" s="189"/>
      <c r="I23" s="36"/>
      <c r="J23" s="188"/>
      <c r="K23" s="188"/>
      <c r="L23" s="246"/>
      <c r="M23" s="4"/>
      <c r="O23" s="12"/>
      <c r="P23" s="39"/>
      <c r="Q23" s="39"/>
      <c r="R23" s="39"/>
      <c r="S23" s="39"/>
      <c r="T23" s="39"/>
    </row>
    <row r="24" spans="2:20" s="3" customFormat="1" ht="35.1" customHeight="1" x14ac:dyDescent="0.45">
      <c r="B24" s="11"/>
      <c r="C24" s="251" t="s">
        <v>298</v>
      </c>
      <c r="D24" s="329" t="str">
        <f ca="1">IF(Prüfung_gesamt=0, "Das Formular ist noch nicht vollständig und korrekt ausgefüllt. Bitte überprüfen und korrigieren Sie Ihre Angaben "&amp;Tab_inkorrekt,"")</f>
        <v>Das Formular ist noch nicht vollständig und korrekt ausgefüllt. Bitte überprüfen und korrigieren Sie Ihre Angaben (s. Tabellenblätter: ).</v>
      </c>
      <c r="E24" s="329"/>
      <c r="F24" s="329"/>
      <c r="G24" s="329"/>
      <c r="H24" s="329"/>
      <c r="I24" s="329"/>
      <c r="J24" s="329"/>
      <c r="K24" s="329"/>
      <c r="L24" s="329"/>
      <c r="M24" s="329"/>
      <c r="N24" s="329"/>
      <c r="O24" s="12"/>
    </row>
    <row r="25" spans="2:20" s="3" customFormat="1" ht="35.1" customHeight="1" x14ac:dyDescent="0.2">
      <c r="B25" s="11"/>
      <c r="C25" s="249" t="s">
        <v>297</v>
      </c>
      <c r="D25" s="250" t="str">
        <f t="array" aca="1" ref="D25" ca="1">IFERROR(IF(AND(SUM(C15:C21)&gt;1,OR(EXACT("(&gt;20%)",O15:O21))),"Eine Ihrer Posititonen überschreitet 20% der ursprünglich geplanten Ausgaben. Bitte kontaktieren Sie Ihre(n) fachl. Bearbeiter*in zur Prüfung einer Umwidmung.",""),"")</f>
        <v/>
      </c>
      <c r="E25" s="248"/>
      <c r="F25" s="248"/>
      <c r="G25" s="248"/>
      <c r="H25" s="248"/>
      <c r="I25" s="248"/>
      <c r="J25" s="248"/>
      <c r="K25" s="248"/>
      <c r="L25" s="246"/>
      <c r="M25" s="4"/>
      <c r="O25" s="12"/>
    </row>
    <row r="26" spans="2:20" s="4" customFormat="1" ht="37.5" customHeight="1" x14ac:dyDescent="0.2">
      <c r="B26" s="13"/>
      <c r="C26" s="249" t="s">
        <v>297</v>
      </c>
      <c r="D26" s="330" t="str">
        <f ca="1">IF(AND(Anlass=Hilfsblatt_Prüfung!C32,Gesamtausgaben_zwf&gt;Gesamtausgaben_bewilligt),"Die nachgewiesenen Ausgaben i.H.v. "&amp;TEXT(Gesamtausgaben_zwf,"###.###.###,00 €")&amp;" übersteigen die bewilligten Gesamtausgaben i.H.v. "&amp;TEXT(Gesamtausgaben_bewilligt,"###.###.###,00 €")&amp;". Zuwendungsfähig sind maximal die bewilligten Gesamtausgaben i.H.v. "&amp;TEXT(Gesamtausgaben_bewilligt,"###.###.###,00 €")&amp;" .","")</f>
        <v/>
      </c>
      <c r="E26" s="330"/>
      <c r="F26" s="330"/>
      <c r="G26" s="330"/>
      <c r="H26" s="330"/>
      <c r="I26" s="330"/>
      <c r="J26" s="330"/>
      <c r="K26" s="330"/>
      <c r="L26" s="330"/>
      <c r="M26" s="330"/>
      <c r="N26" s="330"/>
      <c r="O26" s="14"/>
    </row>
    <row r="27" spans="2:20" s="1" customFormat="1" ht="24" customHeight="1" thickBot="1" x14ac:dyDescent="0.25">
      <c r="B27" s="283"/>
      <c r="C27" s="288"/>
      <c r="D27" s="288"/>
      <c r="E27" s="284"/>
      <c r="F27" s="284"/>
      <c r="G27" s="284"/>
      <c r="H27" s="284"/>
      <c r="I27" s="284"/>
      <c r="J27" s="289" t="str">
        <f>IF(Auswahl_FSP&lt;&gt;"Bitte auswählen","ê","")</f>
        <v/>
      </c>
      <c r="K27" s="284"/>
      <c r="L27" s="284"/>
      <c r="M27" s="284"/>
      <c r="N27" s="288"/>
      <c r="O27" s="290"/>
    </row>
    <row r="28" spans="2:20" x14ac:dyDescent="0.2">
      <c r="B28" s="7"/>
      <c r="C28" s="8"/>
      <c r="D28" s="8"/>
      <c r="E28" s="8"/>
      <c r="F28" s="8"/>
      <c r="G28" s="8"/>
      <c r="H28" s="8"/>
      <c r="I28" s="8"/>
      <c r="J28" s="8"/>
      <c r="K28" s="8"/>
      <c r="L28" s="241"/>
      <c r="M28" s="8"/>
      <c r="N28" s="8"/>
      <c r="O28" s="37"/>
      <c r="P28" s="1"/>
    </row>
    <row r="29" spans="2:20" ht="13.5" thickBot="1" x14ac:dyDescent="0.25">
      <c r="B29" s="10"/>
      <c r="O29" s="275"/>
      <c r="P29" s="1"/>
    </row>
    <row r="30" spans="2:20" ht="21" thickBot="1" x14ac:dyDescent="0.25">
      <c r="B30" s="10"/>
      <c r="D30" s="317" t="s">
        <v>179</v>
      </c>
      <c r="E30" s="318"/>
      <c r="F30" s="318"/>
      <c r="G30" s="318"/>
      <c r="H30" s="318"/>
      <c r="I30" s="318"/>
      <c r="J30" s="318"/>
      <c r="K30" s="318"/>
      <c r="L30" s="318"/>
      <c r="M30" s="318"/>
      <c r="N30" s="319"/>
      <c r="O30" s="275"/>
      <c r="P30" s="1"/>
    </row>
    <row r="31" spans="2:20" ht="20.100000000000001" customHeight="1" x14ac:dyDescent="0.2">
      <c r="B31" s="10"/>
      <c r="D31" s="320" t="s">
        <v>322</v>
      </c>
      <c r="E31" s="321"/>
      <c r="F31" s="321"/>
      <c r="G31" s="321"/>
      <c r="H31" s="321"/>
      <c r="I31" s="321"/>
      <c r="J31" s="321"/>
      <c r="K31" s="321"/>
      <c r="L31" s="321"/>
      <c r="M31" s="321"/>
      <c r="N31" s="322"/>
      <c r="O31" s="275"/>
      <c r="P31" s="1"/>
    </row>
    <row r="32" spans="2:20" ht="20.100000000000001" customHeight="1" x14ac:dyDescent="0.2">
      <c r="B32" s="10"/>
      <c r="D32" s="323"/>
      <c r="E32" s="324"/>
      <c r="F32" s="324"/>
      <c r="G32" s="324"/>
      <c r="H32" s="324"/>
      <c r="I32" s="324"/>
      <c r="J32" s="324"/>
      <c r="K32" s="324"/>
      <c r="L32" s="324"/>
      <c r="M32" s="324"/>
      <c r="N32" s="325"/>
      <c r="O32" s="275"/>
      <c r="P32"/>
    </row>
    <row r="33" spans="2:16" ht="20.100000000000001" customHeight="1" x14ac:dyDescent="0.2">
      <c r="B33" s="10"/>
      <c r="D33" s="323"/>
      <c r="E33" s="324"/>
      <c r="F33" s="324"/>
      <c r="G33" s="324"/>
      <c r="H33" s="324"/>
      <c r="I33" s="324"/>
      <c r="J33" s="324"/>
      <c r="K33" s="324"/>
      <c r="L33" s="324"/>
      <c r="M33" s="324"/>
      <c r="N33" s="325"/>
      <c r="O33" s="275"/>
      <c r="P33"/>
    </row>
    <row r="34" spans="2:16" ht="20.100000000000001" customHeight="1" x14ac:dyDescent="0.2">
      <c r="B34" s="10"/>
      <c r="D34" s="323"/>
      <c r="E34" s="324"/>
      <c r="F34" s="324"/>
      <c r="G34" s="324"/>
      <c r="H34" s="324"/>
      <c r="I34" s="324"/>
      <c r="J34" s="324"/>
      <c r="K34" s="324"/>
      <c r="L34" s="324"/>
      <c r="M34" s="324"/>
      <c r="N34" s="325"/>
      <c r="O34" s="275"/>
      <c r="P34"/>
    </row>
    <row r="35" spans="2:16" ht="20.100000000000001" customHeight="1" x14ac:dyDescent="0.2">
      <c r="B35" s="10"/>
      <c r="D35" s="323"/>
      <c r="E35" s="324"/>
      <c r="F35" s="324"/>
      <c r="G35" s="324"/>
      <c r="H35" s="324"/>
      <c r="I35" s="324"/>
      <c r="J35" s="324"/>
      <c r="K35" s="324"/>
      <c r="L35" s="324"/>
      <c r="M35" s="324"/>
      <c r="N35" s="325"/>
      <c r="O35" s="275"/>
    </row>
    <row r="36" spans="2:16" ht="20.100000000000001" customHeight="1" x14ac:dyDescent="0.2">
      <c r="B36" s="10"/>
      <c r="D36" s="323"/>
      <c r="E36" s="324"/>
      <c r="F36" s="324"/>
      <c r="G36" s="324"/>
      <c r="H36" s="324"/>
      <c r="I36" s="324"/>
      <c r="J36" s="324"/>
      <c r="K36" s="324"/>
      <c r="L36" s="324"/>
      <c r="M36" s="324"/>
      <c r="N36" s="325"/>
      <c r="O36" s="59"/>
    </row>
    <row r="37" spans="2:16" ht="20.100000000000001" customHeight="1" x14ac:dyDescent="0.2">
      <c r="B37" s="10"/>
      <c r="D37" s="323"/>
      <c r="E37" s="324"/>
      <c r="F37" s="324"/>
      <c r="G37" s="324"/>
      <c r="H37" s="324"/>
      <c r="I37" s="324"/>
      <c r="J37" s="324"/>
      <c r="K37" s="324"/>
      <c r="L37" s="324"/>
      <c r="M37" s="324"/>
      <c r="N37" s="325"/>
      <c r="O37" s="59"/>
    </row>
    <row r="38" spans="2:16" ht="20.100000000000001" customHeight="1" x14ac:dyDescent="0.2">
      <c r="B38" s="10"/>
      <c r="D38" s="323"/>
      <c r="E38" s="324"/>
      <c r="F38" s="324"/>
      <c r="G38" s="324"/>
      <c r="H38" s="324"/>
      <c r="I38" s="324"/>
      <c r="J38" s="324"/>
      <c r="K38" s="324"/>
      <c r="L38" s="324"/>
      <c r="M38" s="324"/>
      <c r="N38" s="325"/>
      <c r="O38" s="59"/>
    </row>
    <row r="39" spans="2:16" ht="31.5" customHeight="1" thickBot="1" x14ac:dyDescent="0.25">
      <c r="B39" s="10"/>
      <c r="D39" s="326"/>
      <c r="E39" s="327"/>
      <c r="F39" s="327"/>
      <c r="G39" s="327"/>
      <c r="H39" s="327"/>
      <c r="I39" s="327"/>
      <c r="J39" s="327"/>
      <c r="K39" s="327"/>
      <c r="L39" s="327"/>
      <c r="M39" s="327"/>
      <c r="N39" s="328"/>
      <c r="O39" s="59"/>
    </row>
    <row r="40" spans="2:16" x14ac:dyDescent="0.2">
      <c r="B40" s="10"/>
      <c r="O40" s="59"/>
    </row>
    <row r="41" spans="2:16" ht="13.5" thickBot="1" x14ac:dyDescent="0.25">
      <c r="B41" s="10"/>
      <c r="O41" s="59"/>
    </row>
    <row r="42" spans="2:16" ht="21" thickBot="1" x14ac:dyDescent="0.25">
      <c r="B42" s="10"/>
      <c r="D42" s="317" t="str">
        <f>"Spezifische Hinweise für den Förderbereich "&amp;""""&amp;Auswahl_FSP&amp;""""</f>
        <v>Spezifische Hinweise für den Förderbereich "Bitte auswählen"</v>
      </c>
      <c r="E42" s="318"/>
      <c r="F42" s="318"/>
      <c r="G42" s="318"/>
      <c r="H42" s="318"/>
      <c r="I42" s="318"/>
      <c r="J42" s="318"/>
      <c r="K42" s="318"/>
      <c r="L42" s="318"/>
      <c r="M42" s="318"/>
      <c r="N42" s="319"/>
      <c r="O42" s="59"/>
    </row>
    <row r="43" spans="2:16" ht="12.75" customHeight="1" x14ac:dyDescent="0.2">
      <c r="B43" s="10"/>
      <c r="D43" s="320" t="str">
        <f ca="1">IFERROR(IF(HLOOKUP(Auswahl_FSP,Matrix_FSP_Hinweise,2,FALSE)=0,"",HLOOKUP(Auswahl_FSP,Matrix_FSP_Hinweise,2,FALSE)),"")</f>
        <v/>
      </c>
      <c r="E43" s="321"/>
      <c r="F43" s="321"/>
      <c r="G43" s="321"/>
      <c r="H43" s="321"/>
      <c r="I43" s="321"/>
      <c r="J43" s="321"/>
      <c r="K43" s="321"/>
      <c r="L43" s="321"/>
      <c r="M43" s="321"/>
      <c r="N43" s="322"/>
      <c r="O43" s="59"/>
    </row>
    <row r="44" spans="2:16" x14ac:dyDescent="0.2">
      <c r="B44" s="10"/>
      <c r="D44" s="323"/>
      <c r="E44" s="324"/>
      <c r="F44" s="324"/>
      <c r="G44" s="324"/>
      <c r="H44" s="324"/>
      <c r="I44" s="324"/>
      <c r="J44" s="324"/>
      <c r="K44" s="324"/>
      <c r="L44" s="324"/>
      <c r="M44" s="324"/>
      <c r="N44" s="325"/>
      <c r="O44" s="59"/>
    </row>
    <row r="45" spans="2:16" x14ac:dyDescent="0.2">
      <c r="B45" s="10"/>
      <c r="D45" s="323"/>
      <c r="E45" s="324"/>
      <c r="F45" s="324"/>
      <c r="G45" s="324"/>
      <c r="H45" s="324"/>
      <c r="I45" s="324"/>
      <c r="J45" s="324"/>
      <c r="K45" s="324"/>
      <c r="L45" s="324"/>
      <c r="M45" s="324"/>
      <c r="N45" s="325"/>
      <c r="O45" s="59"/>
    </row>
    <row r="46" spans="2:16" x14ac:dyDescent="0.2">
      <c r="B46" s="10"/>
      <c r="D46" s="323"/>
      <c r="E46" s="324"/>
      <c r="F46" s="324"/>
      <c r="G46" s="324"/>
      <c r="H46" s="324"/>
      <c r="I46" s="324"/>
      <c r="J46" s="324"/>
      <c r="K46" s="324"/>
      <c r="L46" s="324"/>
      <c r="M46" s="324"/>
      <c r="N46" s="325"/>
      <c r="O46" s="59"/>
    </row>
    <row r="47" spans="2:16" x14ac:dyDescent="0.2">
      <c r="B47" s="10"/>
      <c r="D47" s="323"/>
      <c r="E47" s="324"/>
      <c r="F47" s="324"/>
      <c r="G47" s="324"/>
      <c r="H47" s="324"/>
      <c r="I47" s="324"/>
      <c r="J47" s="324"/>
      <c r="K47" s="324"/>
      <c r="L47" s="324"/>
      <c r="M47" s="324"/>
      <c r="N47" s="325"/>
      <c r="O47" s="59"/>
    </row>
    <row r="48" spans="2:16" x14ac:dyDescent="0.2">
      <c r="B48" s="10"/>
      <c r="D48" s="323"/>
      <c r="E48" s="324"/>
      <c r="F48" s="324"/>
      <c r="G48" s="324"/>
      <c r="H48" s="324"/>
      <c r="I48" s="324"/>
      <c r="J48" s="324"/>
      <c r="K48" s="324"/>
      <c r="L48" s="324"/>
      <c r="M48" s="324"/>
      <c r="N48" s="325"/>
      <c r="O48" s="59"/>
    </row>
    <row r="49" spans="2:15" x14ac:dyDescent="0.2">
      <c r="B49" s="10"/>
      <c r="D49" s="323"/>
      <c r="E49" s="324"/>
      <c r="F49" s="324"/>
      <c r="G49" s="324"/>
      <c r="H49" s="324"/>
      <c r="I49" s="324"/>
      <c r="J49" s="324"/>
      <c r="K49" s="324"/>
      <c r="L49" s="324"/>
      <c r="M49" s="324"/>
      <c r="N49" s="325"/>
      <c r="O49" s="59"/>
    </row>
    <row r="50" spans="2:15" x14ac:dyDescent="0.2">
      <c r="B50" s="10"/>
      <c r="D50" s="323"/>
      <c r="E50" s="324"/>
      <c r="F50" s="324"/>
      <c r="G50" s="324"/>
      <c r="H50" s="324"/>
      <c r="I50" s="324"/>
      <c r="J50" s="324"/>
      <c r="K50" s="324"/>
      <c r="L50" s="324"/>
      <c r="M50" s="324"/>
      <c r="N50" s="325"/>
      <c r="O50" s="59"/>
    </row>
    <row r="51" spans="2:15" x14ac:dyDescent="0.2">
      <c r="B51" s="10"/>
      <c r="D51" s="323"/>
      <c r="E51" s="324"/>
      <c r="F51" s="324"/>
      <c r="G51" s="324"/>
      <c r="H51" s="324"/>
      <c r="I51" s="324"/>
      <c r="J51" s="324"/>
      <c r="K51" s="324"/>
      <c r="L51" s="324"/>
      <c r="M51" s="324"/>
      <c r="N51" s="325"/>
      <c r="O51" s="59"/>
    </row>
    <row r="52" spans="2:15" x14ac:dyDescent="0.2">
      <c r="B52" s="10"/>
      <c r="D52" s="323"/>
      <c r="E52" s="324"/>
      <c r="F52" s="324"/>
      <c r="G52" s="324"/>
      <c r="H52" s="324"/>
      <c r="I52" s="324"/>
      <c r="J52" s="324"/>
      <c r="K52" s="324"/>
      <c r="L52" s="324"/>
      <c r="M52" s="324"/>
      <c r="N52" s="325"/>
      <c r="O52" s="59"/>
    </row>
    <row r="53" spans="2:15" x14ac:dyDescent="0.2">
      <c r="B53" s="10"/>
      <c r="D53" s="323"/>
      <c r="E53" s="324"/>
      <c r="F53" s="324"/>
      <c r="G53" s="324"/>
      <c r="H53" s="324"/>
      <c r="I53" s="324"/>
      <c r="J53" s="324"/>
      <c r="K53" s="324"/>
      <c r="L53" s="324"/>
      <c r="M53" s="324"/>
      <c r="N53" s="325"/>
      <c r="O53" s="59"/>
    </row>
    <row r="54" spans="2:15" x14ac:dyDescent="0.2">
      <c r="B54" s="10"/>
      <c r="D54" s="323"/>
      <c r="E54" s="324"/>
      <c r="F54" s="324"/>
      <c r="G54" s="324"/>
      <c r="H54" s="324"/>
      <c r="I54" s="324"/>
      <c r="J54" s="324"/>
      <c r="K54" s="324"/>
      <c r="L54" s="324"/>
      <c r="M54" s="324"/>
      <c r="N54" s="325"/>
      <c r="O54" s="59"/>
    </row>
    <row r="55" spans="2:15" x14ac:dyDescent="0.2">
      <c r="B55" s="10"/>
      <c r="D55" s="323"/>
      <c r="E55" s="324"/>
      <c r="F55" s="324"/>
      <c r="G55" s="324"/>
      <c r="H55" s="324"/>
      <c r="I55" s="324"/>
      <c r="J55" s="324"/>
      <c r="K55" s="324"/>
      <c r="L55" s="324"/>
      <c r="M55" s="324"/>
      <c r="N55" s="325"/>
      <c r="O55" s="59"/>
    </row>
    <row r="56" spans="2:15" x14ac:dyDescent="0.2">
      <c r="B56" s="10"/>
      <c r="D56" s="323"/>
      <c r="E56" s="324"/>
      <c r="F56" s="324"/>
      <c r="G56" s="324"/>
      <c r="H56" s="324"/>
      <c r="I56" s="324"/>
      <c r="J56" s="324"/>
      <c r="K56" s="324"/>
      <c r="L56" s="324"/>
      <c r="M56" s="324"/>
      <c r="N56" s="325"/>
      <c r="O56" s="59"/>
    </row>
    <row r="57" spans="2:15" x14ac:dyDescent="0.2">
      <c r="B57" s="10"/>
      <c r="D57" s="323"/>
      <c r="E57" s="324"/>
      <c r="F57" s="324"/>
      <c r="G57" s="324"/>
      <c r="H57" s="324"/>
      <c r="I57" s="324"/>
      <c r="J57" s="324"/>
      <c r="K57" s="324"/>
      <c r="L57" s="324"/>
      <c r="M57" s="324"/>
      <c r="N57" s="325"/>
      <c r="O57" s="59"/>
    </row>
    <row r="58" spans="2:15" x14ac:dyDescent="0.2">
      <c r="B58" s="10"/>
      <c r="D58" s="323"/>
      <c r="E58" s="324"/>
      <c r="F58" s="324"/>
      <c r="G58" s="324"/>
      <c r="H58" s="324"/>
      <c r="I58" s="324"/>
      <c r="J58" s="324"/>
      <c r="K58" s="324"/>
      <c r="L58" s="324"/>
      <c r="M58" s="324"/>
      <c r="N58" s="325"/>
      <c r="O58" s="59"/>
    </row>
    <row r="59" spans="2:15" x14ac:dyDescent="0.2">
      <c r="B59" s="10"/>
      <c r="D59" s="323"/>
      <c r="E59" s="324"/>
      <c r="F59" s="324"/>
      <c r="G59" s="324"/>
      <c r="H59" s="324"/>
      <c r="I59" s="324"/>
      <c r="J59" s="324"/>
      <c r="K59" s="324"/>
      <c r="L59" s="324"/>
      <c r="M59" s="324"/>
      <c r="N59" s="325"/>
      <c r="O59" s="59"/>
    </row>
    <row r="60" spans="2:15" x14ac:dyDescent="0.2">
      <c r="B60" s="10"/>
      <c r="D60" s="323"/>
      <c r="E60" s="324"/>
      <c r="F60" s="324"/>
      <c r="G60" s="324"/>
      <c r="H60" s="324"/>
      <c r="I60" s="324"/>
      <c r="J60" s="324"/>
      <c r="K60" s="324"/>
      <c r="L60" s="324"/>
      <c r="M60" s="324"/>
      <c r="N60" s="325"/>
      <c r="O60" s="59"/>
    </row>
    <row r="61" spans="2:15" x14ac:dyDescent="0.2">
      <c r="B61" s="10"/>
      <c r="D61" s="323"/>
      <c r="E61" s="324"/>
      <c r="F61" s="324"/>
      <c r="G61" s="324"/>
      <c r="H61" s="324"/>
      <c r="I61" s="324"/>
      <c r="J61" s="324"/>
      <c r="K61" s="324"/>
      <c r="L61" s="324"/>
      <c r="M61" s="324"/>
      <c r="N61" s="325"/>
      <c r="O61" s="59"/>
    </row>
    <row r="62" spans="2:15" x14ac:dyDescent="0.2">
      <c r="B62" s="10"/>
      <c r="D62" s="323"/>
      <c r="E62" s="324"/>
      <c r="F62" s="324"/>
      <c r="G62" s="324"/>
      <c r="H62" s="324"/>
      <c r="I62" s="324"/>
      <c r="J62" s="324"/>
      <c r="K62" s="324"/>
      <c r="L62" s="324"/>
      <c r="M62" s="324"/>
      <c r="N62" s="325"/>
      <c r="O62" s="59"/>
    </row>
    <row r="63" spans="2:15" x14ac:dyDescent="0.2">
      <c r="B63" s="10"/>
      <c r="D63" s="323"/>
      <c r="E63" s="324"/>
      <c r="F63" s="324"/>
      <c r="G63" s="324"/>
      <c r="H63" s="324"/>
      <c r="I63" s="324"/>
      <c r="J63" s="324"/>
      <c r="K63" s="324"/>
      <c r="L63" s="324"/>
      <c r="M63" s="324"/>
      <c r="N63" s="325"/>
      <c r="O63" s="59"/>
    </row>
    <row r="64" spans="2:15" x14ac:dyDescent="0.2">
      <c r="B64" s="10"/>
      <c r="D64" s="323"/>
      <c r="E64" s="324"/>
      <c r="F64" s="324"/>
      <c r="G64" s="324"/>
      <c r="H64" s="324"/>
      <c r="I64" s="324"/>
      <c r="J64" s="324"/>
      <c r="K64" s="324"/>
      <c r="L64" s="324"/>
      <c r="M64" s="324"/>
      <c r="N64" s="325"/>
      <c r="O64" s="59"/>
    </row>
    <row r="65" spans="2:15" x14ac:dyDescent="0.2">
      <c r="B65" s="10"/>
      <c r="D65" s="323"/>
      <c r="E65" s="324"/>
      <c r="F65" s="324"/>
      <c r="G65" s="324"/>
      <c r="H65" s="324"/>
      <c r="I65" s="324"/>
      <c r="J65" s="324"/>
      <c r="K65" s="324"/>
      <c r="L65" s="324"/>
      <c r="M65" s="324"/>
      <c r="N65" s="325"/>
      <c r="O65" s="59"/>
    </row>
    <row r="66" spans="2:15" x14ac:dyDescent="0.2">
      <c r="B66" s="10"/>
      <c r="D66" s="323"/>
      <c r="E66" s="324"/>
      <c r="F66" s="324"/>
      <c r="G66" s="324"/>
      <c r="H66" s="324"/>
      <c r="I66" s="324"/>
      <c r="J66" s="324"/>
      <c r="K66" s="324"/>
      <c r="L66" s="324"/>
      <c r="M66" s="324"/>
      <c r="N66" s="325"/>
      <c r="O66" s="59"/>
    </row>
    <row r="67" spans="2:15" x14ac:dyDescent="0.2">
      <c r="B67" s="10"/>
      <c r="D67" s="323"/>
      <c r="E67" s="324"/>
      <c r="F67" s="324"/>
      <c r="G67" s="324"/>
      <c r="H67" s="324"/>
      <c r="I67" s="324"/>
      <c r="J67" s="324"/>
      <c r="K67" s="324"/>
      <c r="L67" s="324"/>
      <c r="M67" s="324"/>
      <c r="N67" s="325"/>
      <c r="O67" s="59"/>
    </row>
    <row r="68" spans="2:15" x14ac:dyDescent="0.2">
      <c r="B68" s="10"/>
      <c r="D68" s="323"/>
      <c r="E68" s="324"/>
      <c r="F68" s="324"/>
      <c r="G68" s="324"/>
      <c r="H68" s="324"/>
      <c r="I68" s="324"/>
      <c r="J68" s="324"/>
      <c r="K68" s="324"/>
      <c r="L68" s="324"/>
      <c r="M68" s="324"/>
      <c r="N68" s="325"/>
      <c r="O68" s="59"/>
    </row>
    <row r="69" spans="2:15" x14ac:dyDescent="0.2">
      <c r="B69" s="10"/>
      <c r="D69" s="323"/>
      <c r="E69" s="324"/>
      <c r="F69" s="324"/>
      <c r="G69" s="324"/>
      <c r="H69" s="324"/>
      <c r="I69" s="324"/>
      <c r="J69" s="324"/>
      <c r="K69" s="324"/>
      <c r="L69" s="324"/>
      <c r="M69" s="324"/>
      <c r="N69" s="325"/>
      <c r="O69" s="59"/>
    </row>
    <row r="70" spans="2:15" x14ac:dyDescent="0.2">
      <c r="B70" s="10"/>
      <c r="D70" s="323"/>
      <c r="E70" s="324"/>
      <c r="F70" s="324"/>
      <c r="G70" s="324"/>
      <c r="H70" s="324"/>
      <c r="I70" s="324"/>
      <c r="J70" s="324"/>
      <c r="K70" s="324"/>
      <c r="L70" s="324"/>
      <c r="M70" s="324"/>
      <c r="N70" s="325"/>
      <c r="O70" s="59"/>
    </row>
    <row r="71" spans="2:15" x14ac:dyDescent="0.2">
      <c r="B71" s="10"/>
      <c r="D71" s="323"/>
      <c r="E71" s="324"/>
      <c r="F71" s="324"/>
      <c r="G71" s="324"/>
      <c r="H71" s="324"/>
      <c r="I71" s="324"/>
      <c r="J71" s="324"/>
      <c r="K71" s="324"/>
      <c r="L71" s="324"/>
      <c r="M71" s="324"/>
      <c r="N71" s="325"/>
      <c r="O71" s="59"/>
    </row>
    <row r="72" spans="2:15" x14ac:dyDescent="0.2">
      <c r="B72" s="10"/>
      <c r="D72" s="323"/>
      <c r="E72" s="324"/>
      <c r="F72" s="324"/>
      <c r="G72" s="324"/>
      <c r="H72" s="324"/>
      <c r="I72" s="324"/>
      <c r="J72" s="324"/>
      <c r="K72" s="324"/>
      <c r="L72" s="324"/>
      <c r="M72" s="324"/>
      <c r="N72" s="325"/>
      <c r="O72" s="59"/>
    </row>
    <row r="73" spans="2:15" x14ac:dyDescent="0.2">
      <c r="B73" s="10"/>
      <c r="D73" s="323"/>
      <c r="E73" s="324"/>
      <c r="F73" s="324"/>
      <c r="G73" s="324"/>
      <c r="H73" s="324"/>
      <c r="I73" s="324"/>
      <c r="J73" s="324"/>
      <c r="K73" s="324"/>
      <c r="L73" s="324"/>
      <c r="M73" s="324"/>
      <c r="N73" s="325"/>
      <c r="O73" s="59"/>
    </row>
    <row r="74" spans="2:15" x14ac:dyDescent="0.2">
      <c r="B74" s="10"/>
      <c r="D74" s="323"/>
      <c r="E74" s="324"/>
      <c r="F74" s="324"/>
      <c r="G74" s="324"/>
      <c r="H74" s="324"/>
      <c r="I74" s="324"/>
      <c r="J74" s="324"/>
      <c r="K74" s="324"/>
      <c r="L74" s="324"/>
      <c r="M74" s="324"/>
      <c r="N74" s="325"/>
      <c r="O74" s="59"/>
    </row>
    <row r="75" spans="2:15" x14ac:dyDescent="0.2">
      <c r="B75" s="10"/>
      <c r="D75" s="323"/>
      <c r="E75" s="324"/>
      <c r="F75" s="324"/>
      <c r="G75" s="324"/>
      <c r="H75" s="324"/>
      <c r="I75" s="324"/>
      <c r="J75" s="324"/>
      <c r="K75" s="324"/>
      <c r="L75" s="324"/>
      <c r="M75" s="324"/>
      <c r="N75" s="325"/>
      <c r="O75" s="59"/>
    </row>
    <row r="76" spans="2:15" x14ac:dyDescent="0.2">
      <c r="B76" s="10"/>
      <c r="D76" s="323"/>
      <c r="E76" s="324"/>
      <c r="F76" s="324"/>
      <c r="G76" s="324"/>
      <c r="H76" s="324"/>
      <c r="I76" s="324"/>
      <c r="J76" s="324"/>
      <c r="K76" s="324"/>
      <c r="L76" s="324"/>
      <c r="M76" s="324"/>
      <c r="N76" s="325"/>
      <c r="O76" s="59"/>
    </row>
    <row r="77" spans="2:15" x14ac:dyDescent="0.2">
      <c r="B77" s="10"/>
      <c r="D77" s="323"/>
      <c r="E77" s="324"/>
      <c r="F77" s="324"/>
      <c r="G77" s="324"/>
      <c r="H77" s="324"/>
      <c r="I77" s="324"/>
      <c r="J77" s="324"/>
      <c r="K77" s="324"/>
      <c r="L77" s="324"/>
      <c r="M77" s="324"/>
      <c r="N77" s="325"/>
      <c r="O77" s="59"/>
    </row>
    <row r="78" spans="2:15" x14ac:dyDescent="0.2">
      <c r="B78" s="10"/>
      <c r="D78" s="323"/>
      <c r="E78" s="324"/>
      <c r="F78" s="324"/>
      <c r="G78" s="324"/>
      <c r="H78" s="324"/>
      <c r="I78" s="324"/>
      <c r="J78" s="324"/>
      <c r="K78" s="324"/>
      <c r="L78" s="324"/>
      <c r="M78" s="324"/>
      <c r="N78" s="325"/>
      <c r="O78" s="59"/>
    </row>
    <row r="79" spans="2:15" x14ac:dyDescent="0.2">
      <c r="B79" s="10"/>
      <c r="D79" s="323"/>
      <c r="E79" s="324"/>
      <c r="F79" s="324"/>
      <c r="G79" s="324"/>
      <c r="H79" s="324"/>
      <c r="I79" s="324"/>
      <c r="J79" s="324"/>
      <c r="K79" s="324"/>
      <c r="L79" s="324"/>
      <c r="M79" s="324"/>
      <c r="N79" s="325"/>
      <c r="O79" s="59"/>
    </row>
    <row r="80" spans="2:15" x14ac:dyDescent="0.2">
      <c r="B80" s="10"/>
      <c r="D80" s="323"/>
      <c r="E80" s="324"/>
      <c r="F80" s="324"/>
      <c r="G80" s="324"/>
      <c r="H80" s="324"/>
      <c r="I80" s="324"/>
      <c r="J80" s="324"/>
      <c r="K80" s="324"/>
      <c r="L80" s="324"/>
      <c r="M80" s="324"/>
      <c r="N80" s="325"/>
      <c r="O80" s="59"/>
    </row>
    <row r="81" spans="2:15" x14ac:dyDescent="0.2">
      <c r="B81" s="10"/>
      <c r="D81" s="323"/>
      <c r="E81" s="324"/>
      <c r="F81" s="324"/>
      <c r="G81" s="324"/>
      <c r="H81" s="324"/>
      <c r="I81" s="324"/>
      <c r="J81" s="324"/>
      <c r="K81" s="324"/>
      <c r="L81" s="324"/>
      <c r="M81" s="324"/>
      <c r="N81" s="325"/>
      <c r="O81" s="59"/>
    </row>
    <row r="82" spans="2:15" x14ac:dyDescent="0.2">
      <c r="B82" s="10"/>
      <c r="D82" s="323"/>
      <c r="E82" s="324"/>
      <c r="F82" s="324"/>
      <c r="G82" s="324"/>
      <c r="H82" s="324"/>
      <c r="I82" s="324"/>
      <c r="J82" s="324"/>
      <c r="K82" s="324"/>
      <c r="L82" s="324"/>
      <c r="M82" s="324"/>
      <c r="N82" s="325"/>
      <c r="O82" s="59"/>
    </row>
    <row r="83" spans="2:15" x14ac:dyDescent="0.2">
      <c r="B83" s="10"/>
      <c r="D83" s="323"/>
      <c r="E83" s="324"/>
      <c r="F83" s="324"/>
      <c r="G83" s="324"/>
      <c r="H83" s="324"/>
      <c r="I83" s="324"/>
      <c r="J83" s="324"/>
      <c r="K83" s="324"/>
      <c r="L83" s="324"/>
      <c r="M83" s="324"/>
      <c r="N83" s="325"/>
      <c r="O83" s="59"/>
    </row>
    <row r="84" spans="2:15" x14ac:dyDescent="0.2">
      <c r="B84" s="10"/>
      <c r="D84" s="323"/>
      <c r="E84" s="324"/>
      <c r="F84" s="324"/>
      <c r="G84" s="324"/>
      <c r="H84" s="324"/>
      <c r="I84" s="324"/>
      <c r="J84" s="324"/>
      <c r="K84" s="324"/>
      <c r="L84" s="324"/>
      <c r="M84" s="324"/>
      <c r="N84" s="325"/>
      <c r="O84" s="59"/>
    </row>
    <row r="85" spans="2:15" x14ac:dyDescent="0.2">
      <c r="B85" s="10"/>
      <c r="D85" s="323"/>
      <c r="E85" s="324"/>
      <c r="F85" s="324"/>
      <c r="G85" s="324"/>
      <c r="H85" s="324"/>
      <c r="I85" s="324"/>
      <c r="J85" s="324"/>
      <c r="K85" s="324"/>
      <c r="L85" s="324"/>
      <c r="M85" s="324"/>
      <c r="N85" s="325"/>
      <c r="O85" s="59"/>
    </row>
    <row r="86" spans="2:15" x14ac:dyDescent="0.2">
      <c r="B86" s="10"/>
      <c r="D86" s="323"/>
      <c r="E86" s="324"/>
      <c r="F86" s="324"/>
      <c r="G86" s="324"/>
      <c r="H86" s="324"/>
      <c r="I86" s="324"/>
      <c r="J86" s="324"/>
      <c r="K86" s="324"/>
      <c r="L86" s="324"/>
      <c r="M86" s="324"/>
      <c r="N86" s="325"/>
      <c r="O86" s="59"/>
    </row>
    <row r="87" spans="2:15" x14ac:dyDescent="0.2">
      <c r="B87" s="10"/>
      <c r="D87" s="323"/>
      <c r="E87" s="324"/>
      <c r="F87" s="324"/>
      <c r="G87" s="324"/>
      <c r="H87" s="324"/>
      <c r="I87" s="324"/>
      <c r="J87" s="324"/>
      <c r="K87" s="324"/>
      <c r="L87" s="324"/>
      <c r="M87" s="324"/>
      <c r="N87" s="325"/>
      <c r="O87" s="59"/>
    </row>
    <row r="88" spans="2:15" x14ac:dyDescent="0.2">
      <c r="B88" s="10"/>
      <c r="D88" s="323"/>
      <c r="E88" s="324"/>
      <c r="F88" s="324"/>
      <c r="G88" s="324"/>
      <c r="H88" s="324"/>
      <c r="I88" s="324"/>
      <c r="J88" s="324"/>
      <c r="K88" s="324"/>
      <c r="L88" s="324"/>
      <c r="M88" s="324"/>
      <c r="N88" s="325"/>
      <c r="O88" s="59"/>
    </row>
    <row r="89" spans="2:15" ht="13.5" thickBot="1" x14ac:dyDescent="0.25">
      <c r="B89" s="15"/>
      <c r="C89" s="183"/>
      <c r="D89" t="s">
        <v>311</v>
      </c>
      <c r="E89" s="182" t="s">
        <v>325</v>
      </c>
      <c r="F89" s="276"/>
      <c r="G89" s="276"/>
      <c r="H89" s="276"/>
      <c r="I89" s="276"/>
      <c r="J89" s="276"/>
      <c r="K89" s="276"/>
      <c r="L89" s="276"/>
      <c r="M89" s="276"/>
      <c r="N89" s="276"/>
      <c r="O89" s="277"/>
    </row>
  </sheetData>
  <sheetProtection algorithmName="SHA-512" hashValue="RPjMuYU9/SUAmASfJGCA6iBq3UTUYovP4dD9xQGP1TYeojlgOjR6aJVs4jr4yo4exE0n2ogk2qLmmaLY2vPz6g==" saltValue="4kiQdznegp2QY104LMVlzw==" spinCount="100000" sheet="1" objects="1" scenarios="1" selectLockedCells="1"/>
  <mergeCells count="21">
    <mergeCell ref="D42:N42"/>
    <mergeCell ref="D43:N88"/>
    <mergeCell ref="D31:N39"/>
    <mergeCell ref="D30:N30"/>
    <mergeCell ref="D24:N24"/>
    <mergeCell ref="D26:N26"/>
    <mergeCell ref="G6:H7"/>
    <mergeCell ref="D4:I4"/>
    <mergeCell ref="D3:J3"/>
    <mergeCell ref="D5:H5"/>
    <mergeCell ref="D22:E22"/>
    <mergeCell ref="D6:E6"/>
    <mergeCell ref="D9:E9"/>
    <mergeCell ref="D10:E10"/>
    <mergeCell ref="D14:E14"/>
    <mergeCell ref="D7:E7"/>
    <mergeCell ref="F11:H11"/>
    <mergeCell ref="D11:E11"/>
    <mergeCell ref="F8:H8"/>
    <mergeCell ref="D8:E8"/>
    <mergeCell ref="J8:K8"/>
  </mergeCells>
  <conditionalFormatting sqref="C24">
    <cfRule type="expression" dxfId="71" priority="5">
      <formula>$D$24=""</formula>
    </cfRule>
  </conditionalFormatting>
  <conditionalFormatting sqref="C25">
    <cfRule type="expression" dxfId="70" priority="7">
      <formula>$D$25=""</formula>
    </cfRule>
  </conditionalFormatting>
  <conditionalFormatting sqref="C26">
    <cfRule type="expression" dxfId="69" priority="6">
      <formula>$D$26=""</formula>
    </cfRule>
  </conditionalFormatting>
  <conditionalFormatting sqref="D15:K21">
    <cfRule type="expression" dxfId="68" priority="12">
      <formula>$C15=0</formula>
    </cfRule>
  </conditionalFormatting>
  <conditionalFormatting sqref="F8">
    <cfRule type="notContainsText" dxfId="67" priority="4" operator="notContains" text="Bitte auswählen">
      <formula>ISERROR(SEARCH("Bitte auswählen",F8))</formula>
    </cfRule>
  </conditionalFormatting>
  <conditionalFormatting sqref="F10">
    <cfRule type="notContainsText" dxfId="66" priority="39" operator="notContains" text="Bitte auswählen">
      <formula>ISERROR(SEARCH("Bitte auswählen",F10))</formula>
    </cfRule>
  </conditionalFormatting>
  <conditionalFormatting sqref="F15:F21 F6:F7 F9">
    <cfRule type="notContainsBlanks" dxfId="65" priority="41">
      <formula>LEN(TRIM(F6))&gt;0</formula>
    </cfRule>
  </conditionalFormatting>
  <conditionalFormatting sqref="F11:H11">
    <cfRule type="notContainsText" dxfId="64" priority="8" operator="notContains" text="Bitte auswählen">
      <formula>ISERROR(SEARCH("Bitte auswählen",F11))</formula>
    </cfRule>
  </conditionalFormatting>
  <conditionalFormatting sqref="G10:H10">
    <cfRule type="expression" dxfId="63" priority="36">
      <formula>$F$10&lt;&gt;"Ja, teilweise"</formula>
    </cfRule>
  </conditionalFormatting>
  <conditionalFormatting sqref="H9:H10">
    <cfRule type="notContainsBlanks" dxfId="62" priority="37">
      <formula>LEN(TRIM(H9))&gt;0</formula>
    </cfRule>
  </conditionalFormatting>
  <conditionalFormatting sqref="K22:K23">
    <cfRule type="expression" dxfId="61" priority="29">
      <formula>$K$22&gt;$F$22</formula>
    </cfRule>
  </conditionalFormatting>
  <conditionalFormatting sqref="L15:M21">
    <cfRule type="expression" dxfId="60" priority="10">
      <formula>$N15=""</formula>
    </cfRule>
  </conditionalFormatting>
  <conditionalFormatting sqref="N22">
    <cfRule type="expression" dxfId="59" priority="90">
      <formula>$D24=""</formula>
    </cfRule>
  </conditionalFormatting>
  <dataValidations xWindow="488" yWindow="701" count="7">
    <dataValidation type="date" operator="greaterThan" allowBlank="1" showInputMessage="1" showErrorMessage="1" sqref="H9" xr:uid="{00000000-0002-0000-0000-000000000000}">
      <formula1>36526</formula1>
    </dataValidation>
    <dataValidation type="date" operator="greaterThan" allowBlank="1" showInputMessage="1" showErrorMessage="1" sqref="F9" xr:uid="{00000000-0002-0000-0000-000001000000}">
      <formula1>40179</formula1>
    </dataValidation>
    <dataValidation type="list" allowBlank="1" showInputMessage="1" showErrorMessage="1" sqref="F10" xr:uid="{00000000-0002-0000-0000-000002000000}">
      <formula1>DD_Vorsteuer</formula1>
    </dataValidation>
    <dataValidation type="decimal" operator="greaterThanOrEqual" allowBlank="1" showInputMessage="1" showErrorMessage="1" errorTitle="Achtung:" error="nur Dezimalzahlen größer oder gleich Null zulässig!" promptTitle="Hinweis" prompt="Wenn keine Ausgaben in dieser AZA-Position bewilligt, bitte &quot;0&quot; eintragen." sqref="F15:F21" xr:uid="{00000000-0002-0000-0000-000003000000}">
      <formula1>0</formula1>
    </dataValidation>
    <dataValidation type="list" allowBlank="1" showInputMessage="1" showErrorMessage="1" sqref="F11" xr:uid="{00000000-0002-0000-0000-000004000000}">
      <formula1>DD_Anlass</formula1>
    </dataValidation>
    <dataValidation type="list" allowBlank="1" showInputMessage="1" showErrorMessage="1" sqref="F8" xr:uid="{00000000-0002-0000-0000-000005000000}">
      <formula1>DD_FSP_Auswahl</formula1>
    </dataValidation>
    <dataValidation type="textLength" allowBlank="1" showInputMessage="1" showErrorMessage="1" errorTitle="Achtung" error="max. 60 Zeichen!" sqref="F7" xr:uid="{00000000-0002-0000-0000-000006000000}">
      <formula1>0</formula1>
      <formula2>60</formula2>
    </dataValidation>
  </dataValidations>
  <hyperlinks>
    <hyperlink ref="H21" location="Pos.0850!D10" display="Belegliste ausfüllen" xr:uid="{00000000-0004-0000-0000-000000000000}"/>
    <hyperlink ref="H18" location="Pos.0835!D10" display="Belegliste ausfüllen" xr:uid="{00000000-0004-0000-0000-000001000000}"/>
    <hyperlink ref="H19" location="Pos.0843!D10" display="Belegliste ausfüllen" xr:uid="{00000000-0004-0000-0000-000002000000}"/>
    <hyperlink ref="H20" location="Pos.0846!D10" display="Belegliste ausfüllen" xr:uid="{00000000-0004-0000-0000-000003000000}"/>
    <hyperlink ref="H15" location="Pos.0812!D10" display="Belegliste ausfüllen" xr:uid="{00000000-0004-0000-0000-000004000000}"/>
    <hyperlink ref="H16" location="Pos.0817!aktiv" display="Tabellenblatt ausfüllen" xr:uid="{00000000-0004-0000-0000-000005000000}"/>
    <hyperlink ref="H17" location="Pos.0831!D10" display="Belegliste ausfüllen" xr:uid="{00000000-0004-0000-0000-000006000000}"/>
  </hyperlinks>
  <pageMargins left="0.23622047244094491" right="0.23622047244094491" top="0.74803149606299213" bottom="0.74803149606299213" header="0.31496062992125984" footer="0.31496062992125984"/>
  <pageSetup paperSize="9" scale="56" orientation="landscape" r:id="rId1"/>
  <rowBreaks count="1" manualBreakCount="1">
    <brk id="27" min="1" max="14" man="1"/>
  </rowBreaks>
  <drawing r:id="rId2"/>
  <extLst>
    <ext xmlns:x14="http://schemas.microsoft.com/office/spreadsheetml/2009/9/main" uri="{78C0D931-6437-407d-A8EE-F0AAD7539E65}">
      <x14:conditionalFormattings>
        <x14:conditionalFormatting xmlns:xm="http://schemas.microsoft.com/office/excel/2006/main">
          <x14:cfRule type="iconSet" priority="57" id="{A88E9A41-E040-41DD-84A1-5A11F1F673B5}">
            <x14:iconSet iconSet="3Symbols2" showValue="0" custom="1">
              <x14:cfvo type="percent">
                <xm:f>0</xm:f>
              </x14:cfvo>
              <x14:cfvo type="num">
                <xm:f>0</xm:f>
              </x14:cfvo>
              <x14:cfvo type="num">
                <xm:f>1</xm:f>
              </x14:cfvo>
              <x14:cfIcon iconSet="NoIcons" iconId="0"/>
              <x14:cfIcon iconSet="3Symbols2" iconId="0"/>
              <x14:cfIcon iconSet="3Symbols2" iconId="2"/>
            </x14:iconSet>
          </x14:cfRule>
          <xm:sqref>G15:G23</xm:sqref>
        </x14:conditionalFormatting>
        <x14:conditionalFormatting xmlns:xm="http://schemas.microsoft.com/office/excel/2006/main">
          <x14:cfRule type="iconSet" priority="1" id="{027DE63C-EAED-45C8-A564-ECF0B90974F7}">
            <x14:iconSet iconSet="3Symbols2" showValue="0" custom="1">
              <x14:cfvo type="percent">
                <xm:f>0</xm:f>
              </x14:cfvo>
              <x14:cfvo type="num">
                <xm:f>0</xm:f>
              </x14:cfvo>
              <x14:cfvo type="num">
                <xm:f>1</xm:f>
              </x14:cfvo>
              <x14:cfIcon iconSet="NoIcons" iconId="0"/>
              <x14:cfIcon iconSet="3Symbols2" iconId="0"/>
              <x14:cfIcon iconSet="3Symbols2" iconId="2"/>
            </x14:iconSet>
          </x14:cfRule>
          <xm:sqref>I6:I7</xm:sqref>
        </x14:conditionalFormatting>
        <x14:conditionalFormatting xmlns:xm="http://schemas.microsoft.com/office/excel/2006/main">
          <x14:cfRule type="iconSet" priority="3" id="{C7646654-564A-4114-9C8D-43C9AEFB63E6}">
            <x14:iconSet iconSet="3Symbols2" showValue="0" custom="1">
              <x14:cfvo type="percent">
                <xm:f>0</xm:f>
              </x14:cfvo>
              <x14:cfvo type="num">
                <xm:f>0</xm:f>
              </x14:cfvo>
              <x14:cfvo type="num">
                <xm:f>1</xm:f>
              </x14:cfvo>
              <x14:cfIcon iconSet="NoIcons" iconId="0"/>
              <x14:cfIcon iconSet="3Symbols2" iconId="0"/>
              <x14:cfIcon iconSet="3Symbols2" iconId="2"/>
            </x14:iconSet>
          </x14:cfRule>
          <xm:sqref>I8</xm:sqref>
        </x14:conditionalFormatting>
        <x14:conditionalFormatting xmlns:xm="http://schemas.microsoft.com/office/excel/2006/main">
          <x14:cfRule type="iconSet" priority="91" id="{6179213C-F829-4DB9-BBFD-456AA5C98969}">
            <x14:iconSet iconSet="3Symbols2" showValue="0" custom="1">
              <x14:cfvo type="percent">
                <xm:f>0</xm:f>
              </x14:cfvo>
              <x14:cfvo type="num">
                <xm:f>0</xm:f>
              </x14:cfvo>
              <x14:cfvo type="num">
                <xm:f>1</xm:f>
              </x14:cfvo>
              <x14:cfIcon iconSet="NoIcons" iconId="0"/>
              <x14:cfIcon iconSet="3Symbols2" iconId="0"/>
              <x14:cfIcon iconSet="3Symbols2" iconId="2"/>
            </x14:iconSet>
          </x14:cfRule>
          <xm:sqref>I9:I11</xm:sqref>
        </x14:conditionalFormatting>
        <x14:conditionalFormatting xmlns:xm="http://schemas.microsoft.com/office/excel/2006/main">
          <x14:cfRule type="iconSet" priority="59" id="{76B190D7-90FD-43F4-ADFC-80658DD2E786}">
            <x14:iconSet iconSet="3Symbols2" showValue="0" custom="1">
              <x14:cfvo type="percent">
                <xm:f>0</xm:f>
              </x14:cfvo>
              <x14:cfvo type="num">
                <xm:f>0</xm:f>
              </x14:cfvo>
              <x14:cfvo type="num">
                <xm:f>1</xm:f>
              </x14:cfvo>
              <x14:cfIcon iconSet="NoIcons" iconId="0"/>
              <x14:cfIcon iconSet="3Symbols2" iconId="0"/>
              <x14:cfIcon iconSet="3Symbols2" iconId="2"/>
            </x14:iconSet>
          </x14:cfRule>
          <xm:sqref>I15:I23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7" tint="0.79998168889431442"/>
    <pageSetUpPr fitToPage="1"/>
  </sheetPr>
  <dimension ref="B1:O108"/>
  <sheetViews>
    <sheetView showGridLines="0" view="pageBreakPreview" zoomScale="90" zoomScaleNormal="90" zoomScaleSheetLayoutView="90" workbookViewId="0">
      <selection activeCell="G5" sqref="G5"/>
    </sheetView>
  </sheetViews>
  <sheetFormatPr baseColWidth="10" defaultColWidth="11.42578125" defaultRowHeight="12.75" x14ac:dyDescent="0.2"/>
  <cols>
    <col min="1" max="1" width="3.28515625" customWidth="1"/>
    <col min="2" max="2" width="1.7109375" customWidth="1"/>
    <col min="3" max="3" width="3.5703125" bestFit="1" customWidth="1"/>
    <col min="4" max="4" width="38.28515625" customWidth="1"/>
    <col min="5" max="5" width="37.85546875" customWidth="1"/>
    <col min="6" max="6" width="26.5703125" customWidth="1"/>
    <col min="7" max="7" width="31.140625" bestFit="1" customWidth="1"/>
    <col min="8" max="8" width="3.28515625" customWidth="1"/>
    <col min="9" max="9" width="38.28515625" customWidth="1"/>
    <col min="10" max="10" width="22" style="1" customWidth="1"/>
    <col min="11" max="11" width="19.7109375" style="2" customWidth="1"/>
    <col min="12" max="12" width="18.5703125" style="2" customWidth="1"/>
    <col min="13" max="13" width="18.42578125" style="2" customWidth="1"/>
    <col min="14" max="14" width="19" style="2" customWidth="1"/>
    <col min="15" max="15" width="29.85546875" style="2" bestFit="1" customWidth="1"/>
    <col min="16" max="16" width="18.28515625" customWidth="1"/>
  </cols>
  <sheetData>
    <row r="1" spans="2:15" ht="13.5" thickBot="1" x14ac:dyDescent="0.25"/>
    <row r="2" spans="2:15" x14ac:dyDescent="0.2">
      <c r="B2" s="7"/>
      <c r="C2" s="8"/>
      <c r="D2" s="8"/>
      <c r="E2" s="8"/>
      <c r="F2" s="8"/>
      <c r="G2" s="8"/>
      <c r="H2" s="9"/>
    </row>
    <row r="3" spans="2:15" ht="45" customHeight="1" x14ac:dyDescent="0.2">
      <c r="B3" s="10"/>
      <c r="C3" s="331" t="str">
        <f>Name_Belegliste</f>
        <v>Belegliste zum Zwischen- oder Verwendungsnachweis</v>
      </c>
      <c r="D3" s="331"/>
      <c r="E3" s="331"/>
      <c r="F3" s="331"/>
      <c r="G3" s="331"/>
      <c r="H3" s="49"/>
      <c r="I3" s="16"/>
      <c r="J3" s="16"/>
      <c r="K3" s="16"/>
      <c r="O3"/>
    </row>
    <row r="4" spans="2:15" ht="34.5" customHeight="1" x14ac:dyDescent="0.2">
      <c r="B4" s="10"/>
      <c r="C4" s="333" t="str">
        <f ca="1">MID(CELL("Dateiname",$A$1),FIND("]", CELL("Dateiname",$A$1))+1,31)</f>
        <v>Pos.0812</v>
      </c>
      <c r="D4" s="333"/>
      <c r="E4" s="42" t="str">
        <f ca="1">VLOOKUP(C4,Hilfsblatt_Prüfung!B2:C8,2,FALSE)</f>
        <v>Beschäftigte E12 - E15</v>
      </c>
      <c r="F4" s="42"/>
      <c r="G4" s="139" t="str">
        <f ca="1">IF(VLOOKUP(C4,Matrix_Prüfung,4)=1,"aktiv","nicht aktiv")</f>
        <v>nicht aktiv</v>
      </c>
      <c r="H4" s="50"/>
      <c r="I4" s="42"/>
      <c r="J4" s="42"/>
      <c r="K4" s="42"/>
      <c r="L4"/>
      <c r="M4"/>
      <c r="N4"/>
      <c r="O4"/>
    </row>
    <row r="5" spans="2:15" ht="30" customHeight="1" x14ac:dyDescent="0.2">
      <c r="B5" s="10"/>
      <c r="C5" s="332"/>
      <c r="D5" s="332"/>
      <c r="E5" s="332"/>
      <c r="G5" s="58" t="s">
        <v>43</v>
      </c>
      <c r="H5" s="51"/>
      <c r="I5" s="41"/>
      <c r="J5" s="2"/>
      <c r="K5"/>
      <c r="L5"/>
      <c r="M5"/>
      <c r="N5"/>
      <c r="O5"/>
    </row>
    <row r="6" spans="2:15" ht="13.5" thickBot="1" x14ac:dyDescent="0.25">
      <c r="B6" s="10"/>
      <c r="C6" t="str">
        <f>Version&amp;" -  "&amp;FKZ</f>
        <v xml:space="preserve">2505_V11 -  </v>
      </c>
      <c r="D6" s="41"/>
      <c r="E6" s="278" t="str">
        <f ca="1">IF(VLOOKUP(C4,Matrix_Prüfung,4)=1,"aktiv","nicht aktiv")</f>
        <v>nicht aktiv</v>
      </c>
      <c r="F6" s="41"/>
      <c r="G6" s="41"/>
      <c r="H6" s="51"/>
      <c r="I6" s="41"/>
      <c r="J6" s="41"/>
      <c r="K6"/>
    </row>
    <row r="7" spans="2:15" s="31" customFormat="1" ht="48" customHeight="1" thickBot="1" x14ac:dyDescent="0.25">
      <c r="B7" s="26"/>
      <c r="C7" s="27" t="s">
        <v>2</v>
      </c>
      <c r="D7" s="28" t="s">
        <v>45</v>
      </c>
      <c r="E7" s="90" t="s">
        <v>59</v>
      </c>
      <c r="F7" s="29" t="s">
        <v>57</v>
      </c>
      <c r="G7" s="47" t="s">
        <v>62</v>
      </c>
      <c r="H7" s="30"/>
    </row>
    <row r="8" spans="2:15" s="23" customFormat="1" ht="48" customHeight="1" thickBot="1" x14ac:dyDescent="0.25">
      <c r="B8" s="24"/>
      <c r="C8" s="43" t="s">
        <v>33</v>
      </c>
      <c r="D8" s="44" t="s">
        <v>46</v>
      </c>
      <c r="E8" s="44" t="s">
        <v>58</v>
      </c>
      <c r="F8" s="46">
        <v>45322</v>
      </c>
      <c r="G8" s="190">
        <v>3456.78</v>
      </c>
      <c r="H8" s="25"/>
    </row>
    <row r="9" spans="2:15" s="3" customFormat="1" ht="19.5" customHeight="1" x14ac:dyDescent="0.2">
      <c r="B9" s="11"/>
      <c r="C9" s="105" t="s">
        <v>3</v>
      </c>
      <c r="D9" s="100"/>
      <c r="E9" s="100"/>
      <c r="F9" s="6"/>
      <c r="G9" s="191"/>
      <c r="H9" s="12">
        <f t="shared" ref="H9:H40" ca="1" si="0">IF(aktiv&lt;&gt;"aktiv",-1,IF(AND(D9&lt;&gt;"",E9&lt;&gt;"",F9&lt;&gt;"",G9&lt;&gt;""),1,IF(SUMPRODUCT(--($D9:$G9&lt;&gt;""))=0,-1,0)))</f>
        <v>-1</v>
      </c>
    </row>
    <row r="10" spans="2:15" s="3" customFormat="1" ht="20.100000000000001" customHeight="1" x14ac:dyDescent="0.2">
      <c r="B10" s="11"/>
      <c r="C10" s="106" t="s">
        <v>4</v>
      </c>
      <c r="D10" s="100"/>
      <c r="E10" s="100"/>
      <c r="F10" s="6"/>
      <c r="G10" s="191"/>
      <c r="H10" s="12">
        <f t="shared" ca="1" si="0"/>
        <v>-1</v>
      </c>
    </row>
    <row r="11" spans="2:15" s="3" customFormat="1" ht="20.100000000000001" customHeight="1" x14ac:dyDescent="0.2">
      <c r="B11" s="11"/>
      <c r="C11" s="106" t="s">
        <v>5</v>
      </c>
      <c r="D11" s="100"/>
      <c r="E11" s="100"/>
      <c r="F11" s="6"/>
      <c r="G11" s="191"/>
      <c r="H11" s="12">
        <f t="shared" ca="1" si="0"/>
        <v>-1</v>
      </c>
    </row>
    <row r="12" spans="2:15" s="3" customFormat="1" ht="20.100000000000001" customHeight="1" x14ac:dyDescent="0.2">
      <c r="B12" s="11"/>
      <c r="C12" s="106" t="s">
        <v>6</v>
      </c>
      <c r="D12" s="100"/>
      <c r="E12" s="100"/>
      <c r="F12" s="6"/>
      <c r="G12" s="191"/>
      <c r="H12" s="12">
        <f t="shared" ca="1" si="0"/>
        <v>-1</v>
      </c>
    </row>
    <row r="13" spans="2:15" s="3" customFormat="1" ht="20.100000000000001" customHeight="1" x14ac:dyDescent="0.2">
      <c r="B13" s="11"/>
      <c r="C13" s="106" t="s">
        <v>7</v>
      </c>
      <c r="D13" s="100"/>
      <c r="E13" s="100"/>
      <c r="F13" s="6"/>
      <c r="G13" s="191"/>
      <c r="H13" s="12">
        <f t="shared" ca="1" si="0"/>
        <v>-1</v>
      </c>
    </row>
    <row r="14" spans="2:15" s="3" customFormat="1" ht="20.100000000000001" customHeight="1" x14ac:dyDescent="0.2">
      <c r="B14" s="11"/>
      <c r="C14" s="106" t="s">
        <v>8</v>
      </c>
      <c r="D14" s="100"/>
      <c r="E14" s="100"/>
      <c r="F14" s="6"/>
      <c r="G14" s="191"/>
      <c r="H14" s="12">
        <f t="shared" ca="1" si="0"/>
        <v>-1</v>
      </c>
    </row>
    <row r="15" spans="2:15" s="3" customFormat="1" ht="20.100000000000001" customHeight="1" x14ac:dyDescent="0.2">
      <c r="B15" s="11"/>
      <c r="C15" s="106" t="s">
        <v>9</v>
      </c>
      <c r="D15" s="100"/>
      <c r="E15" s="100"/>
      <c r="F15" s="6"/>
      <c r="G15" s="191"/>
      <c r="H15" s="12">
        <f t="shared" ca="1" si="0"/>
        <v>-1</v>
      </c>
    </row>
    <row r="16" spans="2:15" s="3" customFormat="1" ht="20.100000000000001" customHeight="1" x14ac:dyDescent="0.2">
      <c r="B16" s="11"/>
      <c r="C16" s="106" t="s">
        <v>10</v>
      </c>
      <c r="D16" s="100"/>
      <c r="E16" s="100"/>
      <c r="F16" s="6"/>
      <c r="G16" s="191"/>
      <c r="H16" s="12">
        <f t="shared" ca="1" si="0"/>
        <v>-1</v>
      </c>
    </row>
    <row r="17" spans="2:8" s="3" customFormat="1" ht="20.100000000000001" customHeight="1" x14ac:dyDescent="0.2">
      <c r="B17" s="11"/>
      <c r="C17" s="106" t="s">
        <v>11</v>
      </c>
      <c r="D17" s="100"/>
      <c r="E17" s="100"/>
      <c r="F17" s="6"/>
      <c r="G17" s="191"/>
      <c r="H17" s="12">
        <f t="shared" ca="1" si="0"/>
        <v>-1</v>
      </c>
    </row>
    <row r="18" spans="2:8" s="3" customFormat="1" ht="20.100000000000001" customHeight="1" x14ac:dyDescent="0.2">
      <c r="B18" s="11"/>
      <c r="C18" s="106" t="s">
        <v>12</v>
      </c>
      <c r="D18" s="100"/>
      <c r="E18" s="100"/>
      <c r="F18" s="6"/>
      <c r="G18" s="191"/>
      <c r="H18" s="12">
        <f t="shared" ca="1" si="0"/>
        <v>-1</v>
      </c>
    </row>
    <row r="19" spans="2:8" s="3" customFormat="1" ht="20.100000000000001" customHeight="1" x14ac:dyDescent="0.2">
      <c r="B19" s="11"/>
      <c r="C19" s="106" t="s">
        <v>13</v>
      </c>
      <c r="D19" s="100"/>
      <c r="E19" s="100"/>
      <c r="F19" s="6"/>
      <c r="G19" s="191"/>
      <c r="H19" s="12">
        <f t="shared" ca="1" si="0"/>
        <v>-1</v>
      </c>
    </row>
    <row r="20" spans="2:8" s="3" customFormat="1" ht="20.100000000000001" customHeight="1" x14ac:dyDescent="0.2">
      <c r="B20" s="11"/>
      <c r="C20" s="106" t="s">
        <v>14</v>
      </c>
      <c r="D20" s="100"/>
      <c r="E20" s="100"/>
      <c r="F20" s="6"/>
      <c r="G20" s="191"/>
      <c r="H20" s="12">
        <f t="shared" ca="1" si="0"/>
        <v>-1</v>
      </c>
    </row>
    <row r="21" spans="2:8" s="3" customFormat="1" ht="20.100000000000001" customHeight="1" x14ac:dyDescent="0.2">
      <c r="B21" s="11"/>
      <c r="C21" s="106" t="s">
        <v>15</v>
      </c>
      <c r="D21" s="100"/>
      <c r="E21" s="100"/>
      <c r="F21" s="6"/>
      <c r="G21" s="191"/>
      <c r="H21" s="12">
        <f t="shared" ca="1" si="0"/>
        <v>-1</v>
      </c>
    </row>
    <row r="22" spans="2:8" s="3" customFormat="1" ht="20.100000000000001" customHeight="1" x14ac:dyDescent="0.2">
      <c r="B22" s="11"/>
      <c r="C22" s="106" t="s">
        <v>16</v>
      </c>
      <c r="D22" s="100"/>
      <c r="E22" s="100"/>
      <c r="F22" s="6"/>
      <c r="G22" s="191"/>
      <c r="H22" s="12">
        <f t="shared" ca="1" si="0"/>
        <v>-1</v>
      </c>
    </row>
    <row r="23" spans="2:8" s="3" customFormat="1" ht="20.100000000000001" customHeight="1" x14ac:dyDescent="0.2">
      <c r="B23" s="11"/>
      <c r="C23" s="106" t="s">
        <v>17</v>
      </c>
      <c r="D23" s="100"/>
      <c r="E23" s="100"/>
      <c r="F23" s="6"/>
      <c r="G23" s="191"/>
      <c r="H23" s="12">
        <f t="shared" ca="1" si="0"/>
        <v>-1</v>
      </c>
    </row>
    <row r="24" spans="2:8" s="3" customFormat="1" ht="20.100000000000001" customHeight="1" x14ac:dyDescent="0.2">
      <c r="B24" s="11"/>
      <c r="C24" s="106" t="s">
        <v>18</v>
      </c>
      <c r="D24" s="100"/>
      <c r="E24" s="100"/>
      <c r="F24" s="6"/>
      <c r="G24" s="191"/>
      <c r="H24" s="12">
        <f t="shared" ca="1" si="0"/>
        <v>-1</v>
      </c>
    </row>
    <row r="25" spans="2:8" s="3" customFormat="1" ht="20.100000000000001" customHeight="1" x14ac:dyDescent="0.2">
      <c r="B25" s="11"/>
      <c r="C25" s="106" t="s">
        <v>19</v>
      </c>
      <c r="D25" s="100"/>
      <c r="E25" s="100"/>
      <c r="F25" s="6"/>
      <c r="G25" s="191"/>
      <c r="H25" s="12">
        <f t="shared" ca="1" si="0"/>
        <v>-1</v>
      </c>
    </row>
    <row r="26" spans="2:8" s="3" customFormat="1" ht="20.100000000000001" customHeight="1" x14ac:dyDescent="0.2">
      <c r="B26" s="11"/>
      <c r="C26" s="106" t="s">
        <v>20</v>
      </c>
      <c r="D26" s="100"/>
      <c r="E26" s="100"/>
      <c r="F26" s="6"/>
      <c r="G26" s="191"/>
      <c r="H26" s="12">
        <f t="shared" ca="1" si="0"/>
        <v>-1</v>
      </c>
    </row>
    <row r="27" spans="2:8" s="3" customFormat="1" ht="20.100000000000001" customHeight="1" x14ac:dyDescent="0.2">
      <c r="B27" s="11"/>
      <c r="C27" s="106" t="s">
        <v>21</v>
      </c>
      <c r="D27" s="100"/>
      <c r="E27" s="100"/>
      <c r="F27" s="6"/>
      <c r="G27" s="191"/>
      <c r="H27" s="12">
        <f t="shared" ca="1" si="0"/>
        <v>-1</v>
      </c>
    </row>
    <row r="28" spans="2:8" s="3" customFormat="1" ht="20.100000000000001" customHeight="1" x14ac:dyDescent="0.2">
      <c r="B28" s="11"/>
      <c r="C28" s="106" t="s">
        <v>22</v>
      </c>
      <c r="D28" s="100"/>
      <c r="E28" s="100"/>
      <c r="F28" s="6"/>
      <c r="G28" s="191"/>
      <c r="H28" s="12">
        <f t="shared" ca="1" si="0"/>
        <v>-1</v>
      </c>
    </row>
    <row r="29" spans="2:8" s="3" customFormat="1" ht="20.100000000000001" customHeight="1" x14ac:dyDescent="0.2">
      <c r="B29" s="11"/>
      <c r="C29" s="106" t="s">
        <v>23</v>
      </c>
      <c r="D29" s="100"/>
      <c r="E29" s="100"/>
      <c r="F29" s="6"/>
      <c r="G29" s="191"/>
      <c r="H29" s="12">
        <f t="shared" ca="1" si="0"/>
        <v>-1</v>
      </c>
    </row>
    <row r="30" spans="2:8" s="3" customFormat="1" ht="20.100000000000001" customHeight="1" x14ac:dyDescent="0.2">
      <c r="B30" s="11"/>
      <c r="C30" s="106" t="s">
        <v>24</v>
      </c>
      <c r="D30" s="100"/>
      <c r="E30" s="100"/>
      <c r="F30" s="6"/>
      <c r="G30" s="191"/>
      <c r="H30" s="12">
        <f t="shared" ca="1" si="0"/>
        <v>-1</v>
      </c>
    </row>
    <row r="31" spans="2:8" s="3" customFormat="1" ht="20.100000000000001" customHeight="1" x14ac:dyDescent="0.2">
      <c r="B31" s="11"/>
      <c r="C31" s="106" t="s">
        <v>25</v>
      </c>
      <c r="D31" s="100"/>
      <c r="E31" s="100"/>
      <c r="F31" s="6"/>
      <c r="G31" s="191"/>
      <c r="H31" s="12">
        <f t="shared" ca="1" si="0"/>
        <v>-1</v>
      </c>
    </row>
    <row r="32" spans="2:8" s="3" customFormat="1" ht="20.100000000000001" customHeight="1" x14ac:dyDescent="0.2">
      <c r="B32" s="11"/>
      <c r="C32" s="106" t="s">
        <v>26</v>
      </c>
      <c r="D32" s="100"/>
      <c r="E32" s="100"/>
      <c r="F32" s="6"/>
      <c r="G32" s="191"/>
      <c r="H32" s="12">
        <f t="shared" ca="1" si="0"/>
        <v>-1</v>
      </c>
    </row>
    <row r="33" spans="2:8" s="3" customFormat="1" ht="20.100000000000001" customHeight="1" x14ac:dyDescent="0.2">
      <c r="B33" s="11"/>
      <c r="C33" s="106" t="s">
        <v>27</v>
      </c>
      <c r="D33" s="100"/>
      <c r="E33" s="100"/>
      <c r="F33" s="6"/>
      <c r="G33" s="191"/>
      <c r="H33" s="12">
        <f t="shared" ca="1" si="0"/>
        <v>-1</v>
      </c>
    </row>
    <row r="34" spans="2:8" s="3" customFormat="1" ht="20.100000000000001" customHeight="1" x14ac:dyDescent="0.2">
      <c r="B34" s="11"/>
      <c r="C34" s="106" t="s">
        <v>28</v>
      </c>
      <c r="D34" s="100"/>
      <c r="E34" s="100"/>
      <c r="F34" s="6"/>
      <c r="G34" s="191"/>
      <c r="H34" s="12">
        <f t="shared" ca="1" si="0"/>
        <v>-1</v>
      </c>
    </row>
    <row r="35" spans="2:8" s="3" customFormat="1" ht="20.100000000000001" customHeight="1" x14ac:dyDescent="0.2">
      <c r="B35" s="11"/>
      <c r="C35" s="106" t="s">
        <v>29</v>
      </c>
      <c r="D35" s="100"/>
      <c r="E35" s="100"/>
      <c r="F35" s="6"/>
      <c r="G35" s="191"/>
      <c r="H35" s="12">
        <f t="shared" ca="1" si="0"/>
        <v>-1</v>
      </c>
    </row>
    <row r="36" spans="2:8" s="3" customFormat="1" ht="20.100000000000001" customHeight="1" x14ac:dyDescent="0.2">
      <c r="B36" s="11"/>
      <c r="C36" s="106" t="s">
        <v>30</v>
      </c>
      <c r="D36" s="100"/>
      <c r="E36" s="100"/>
      <c r="F36" s="6"/>
      <c r="G36" s="191"/>
      <c r="H36" s="12">
        <f t="shared" ca="1" si="0"/>
        <v>-1</v>
      </c>
    </row>
    <row r="37" spans="2:8" s="3" customFormat="1" ht="20.100000000000001" customHeight="1" x14ac:dyDescent="0.2">
      <c r="B37" s="11"/>
      <c r="C37" s="106" t="s">
        <v>31</v>
      </c>
      <c r="D37" s="100"/>
      <c r="E37" s="100"/>
      <c r="F37" s="6"/>
      <c r="G37" s="191"/>
      <c r="H37" s="12">
        <f t="shared" ca="1" si="0"/>
        <v>-1</v>
      </c>
    </row>
    <row r="38" spans="2:8" s="3" customFormat="1" ht="20.100000000000001" customHeight="1" x14ac:dyDescent="0.2">
      <c r="B38" s="11"/>
      <c r="C38" s="106" t="s">
        <v>32</v>
      </c>
      <c r="D38" s="100"/>
      <c r="E38" s="100"/>
      <c r="F38" s="6"/>
      <c r="G38" s="191"/>
      <c r="H38" s="12">
        <f t="shared" ca="1" si="0"/>
        <v>-1</v>
      </c>
    </row>
    <row r="39" spans="2:8" s="3" customFormat="1" ht="20.100000000000001" customHeight="1" x14ac:dyDescent="0.2">
      <c r="B39" s="11"/>
      <c r="C39" s="106" t="s">
        <v>47</v>
      </c>
      <c r="D39" s="100"/>
      <c r="E39" s="100"/>
      <c r="F39" s="6"/>
      <c r="G39" s="191"/>
      <c r="H39" s="12">
        <f t="shared" ca="1" si="0"/>
        <v>-1</v>
      </c>
    </row>
    <row r="40" spans="2:8" s="3" customFormat="1" ht="20.100000000000001" customHeight="1" x14ac:dyDescent="0.2">
      <c r="B40" s="11"/>
      <c r="C40" s="106" t="s">
        <v>48</v>
      </c>
      <c r="D40" s="100"/>
      <c r="E40" s="100"/>
      <c r="F40" s="6"/>
      <c r="G40" s="191"/>
      <c r="H40" s="12">
        <f t="shared" ca="1" si="0"/>
        <v>-1</v>
      </c>
    </row>
    <row r="41" spans="2:8" s="3" customFormat="1" ht="20.100000000000001" customHeight="1" x14ac:dyDescent="0.2">
      <c r="B41" s="11"/>
      <c r="C41" s="106" t="s">
        <v>49</v>
      </c>
      <c r="D41" s="100"/>
      <c r="E41" s="100"/>
      <c r="F41" s="6"/>
      <c r="G41" s="191"/>
      <c r="H41" s="12">
        <f t="shared" ref="H41:H72" ca="1" si="1">IF(aktiv&lt;&gt;"aktiv",-1,IF(AND(D41&lt;&gt;"",E41&lt;&gt;"",F41&lt;&gt;"",G41&lt;&gt;""),1,IF(SUMPRODUCT(--($D41:$G41&lt;&gt;""))=0,-1,0)))</f>
        <v>-1</v>
      </c>
    </row>
    <row r="42" spans="2:8" s="3" customFormat="1" ht="20.100000000000001" customHeight="1" x14ac:dyDescent="0.2">
      <c r="B42" s="11"/>
      <c r="C42" s="106" t="s">
        <v>50</v>
      </c>
      <c r="D42" s="100"/>
      <c r="E42" s="100"/>
      <c r="F42" s="6"/>
      <c r="G42" s="191"/>
      <c r="H42" s="12">
        <f t="shared" ca="1" si="1"/>
        <v>-1</v>
      </c>
    </row>
    <row r="43" spans="2:8" s="3" customFormat="1" ht="20.100000000000001" customHeight="1" x14ac:dyDescent="0.2">
      <c r="B43" s="11"/>
      <c r="C43" s="106" t="s">
        <v>51</v>
      </c>
      <c r="D43" s="100"/>
      <c r="E43" s="100"/>
      <c r="F43" s="6"/>
      <c r="G43" s="191"/>
      <c r="H43" s="12">
        <f t="shared" ca="1" si="1"/>
        <v>-1</v>
      </c>
    </row>
    <row r="44" spans="2:8" s="3" customFormat="1" ht="20.100000000000001" customHeight="1" x14ac:dyDescent="0.2">
      <c r="B44" s="11"/>
      <c r="C44" s="106" t="s">
        <v>52</v>
      </c>
      <c r="D44" s="100"/>
      <c r="E44" s="100"/>
      <c r="F44" s="6"/>
      <c r="G44" s="191"/>
      <c r="H44" s="12">
        <f t="shared" ca="1" si="1"/>
        <v>-1</v>
      </c>
    </row>
    <row r="45" spans="2:8" s="3" customFormat="1" ht="20.100000000000001" customHeight="1" x14ac:dyDescent="0.2">
      <c r="B45" s="11"/>
      <c r="C45" s="106" t="s">
        <v>53</v>
      </c>
      <c r="D45" s="100"/>
      <c r="E45" s="100"/>
      <c r="F45" s="6"/>
      <c r="G45" s="191"/>
      <c r="H45" s="12">
        <f t="shared" ca="1" si="1"/>
        <v>-1</v>
      </c>
    </row>
    <row r="46" spans="2:8" s="3" customFormat="1" ht="20.100000000000001" customHeight="1" x14ac:dyDescent="0.2">
      <c r="B46" s="11"/>
      <c r="C46" s="106" t="s">
        <v>54</v>
      </c>
      <c r="D46" s="100"/>
      <c r="E46" s="100"/>
      <c r="F46" s="6"/>
      <c r="G46" s="191"/>
      <c r="H46" s="12">
        <f t="shared" ca="1" si="1"/>
        <v>-1</v>
      </c>
    </row>
    <row r="47" spans="2:8" s="3" customFormat="1" ht="20.100000000000001" customHeight="1" x14ac:dyDescent="0.2">
      <c r="B47" s="11"/>
      <c r="C47" s="106" t="s">
        <v>55</v>
      </c>
      <c r="D47" s="100"/>
      <c r="E47" s="100"/>
      <c r="F47" s="6"/>
      <c r="G47" s="191"/>
      <c r="H47" s="12">
        <f t="shared" ca="1" si="1"/>
        <v>-1</v>
      </c>
    </row>
    <row r="48" spans="2:8" s="3" customFormat="1" ht="20.100000000000001" customHeight="1" x14ac:dyDescent="0.2">
      <c r="B48" s="11"/>
      <c r="C48" s="106" t="s">
        <v>56</v>
      </c>
      <c r="D48" s="100"/>
      <c r="E48" s="100"/>
      <c r="F48" s="6"/>
      <c r="G48" s="191"/>
      <c r="H48" s="12">
        <f t="shared" ca="1" si="1"/>
        <v>-1</v>
      </c>
    </row>
    <row r="49" spans="2:8" s="3" customFormat="1" ht="20.100000000000001" customHeight="1" x14ac:dyDescent="0.2">
      <c r="B49" s="11"/>
      <c r="C49" s="106" t="s">
        <v>68</v>
      </c>
      <c r="D49" s="100"/>
      <c r="E49" s="100"/>
      <c r="F49" s="6"/>
      <c r="G49" s="191"/>
      <c r="H49" s="12">
        <f t="shared" ca="1" si="1"/>
        <v>-1</v>
      </c>
    </row>
    <row r="50" spans="2:8" s="3" customFormat="1" ht="20.100000000000001" customHeight="1" x14ac:dyDescent="0.2">
      <c r="B50" s="11"/>
      <c r="C50" s="106" t="s">
        <v>69</v>
      </c>
      <c r="D50" s="100"/>
      <c r="E50" s="100"/>
      <c r="F50" s="6"/>
      <c r="G50" s="191"/>
      <c r="H50" s="12">
        <f t="shared" ca="1" si="1"/>
        <v>-1</v>
      </c>
    </row>
    <row r="51" spans="2:8" s="3" customFormat="1" ht="20.100000000000001" customHeight="1" x14ac:dyDescent="0.2">
      <c r="B51" s="11"/>
      <c r="C51" s="106" t="s">
        <v>70</v>
      </c>
      <c r="D51" s="100"/>
      <c r="E51" s="100"/>
      <c r="F51" s="6"/>
      <c r="G51" s="191"/>
      <c r="H51" s="12">
        <f t="shared" ca="1" si="1"/>
        <v>-1</v>
      </c>
    </row>
    <row r="52" spans="2:8" s="3" customFormat="1" ht="20.100000000000001" customHeight="1" x14ac:dyDescent="0.2">
      <c r="B52" s="11"/>
      <c r="C52" s="106" t="s">
        <v>71</v>
      </c>
      <c r="D52" s="100"/>
      <c r="E52" s="100"/>
      <c r="F52" s="6"/>
      <c r="G52" s="191"/>
      <c r="H52" s="12">
        <f t="shared" ca="1" si="1"/>
        <v>-1</v>
      </c>
    </row>
    <row r="53" spans="2:8" s="3" customFormat="1" ht="20.100000000000001" customHeight="1" x14ac:dyDescent="0.2">
      <c r="B53" s="11"/>
      <c r="C53" s="106" t="s">
        <v>72</v>
      </c>
      <c r="D53" s="100"/>
      <c r="E53" s="100"/>
      <c r="F53" s="6"/>
      <c r="G53" s="191"/>
      <c r="H53" s="12">
        <f t="shared" ca="1" si="1"/>
        <v>-1</v>
      </c>
    </row>
    <row r="54" spans="2:8" s="3" customFormat="1" ht="20.100000000000001" customHeight="1" x14ac:dyDescent="0.2">
      <c r="B54" s="11"/>
      <c r="C54" s="106" t="s">
        <v>73</v>
      </c>
      <c r="D54" s="100"/>
      <c r="E54" s="100"/>
      <c r="F54" s="6"/>
      <c r="G54" s="191"/>
      <c r="H54" s="12">
        <f t="shared" ca="1" si="1"/>
        <v>-1</v>
      </c>
    </row>
    <row r="55" spans="2:8" s="3" customFormat="1" ht="20.100000000000001" customHeight="1" x14ac:dyDescent="0.2">
      <c r="B55" s="11"/>
      <c r="C55" s="106" t="s">
        <v>74</v>
      </c>
      <c r="D55" s="100"/>
      <c r="E55" s="100"/>
      <c r="F55" s="6"/>
      <c r="G55" s="191"/>
      <c r="H55" s="12">
        <f t="shared" ca="1" si="1"/>
        <v>-1</v>
      </c>
    </row>
    <row r="56" spans="2:8" s="3" customFormat="1" ht="20.100000000000001" customHeight="1" x14ac:dyDescent="0.2">
      <c r="B56" s="11"/>
      <c r="C56" s="106" t="s">
        <v>75</v>
      </c>
      <c r="D56" s="100"/>
      <c r="E56" s="100"/>
      <c r="F56" s="6"/>
      <c r="G56" s="191"/>
      <c r="H56" s="12">
        <f t="shared" ca="1" si="1"/>
        <v>-1</v>
      </c>
    </row>
    <row r="57" spans="2:8" s="3" customFormat="1" ht="20.100000000000001" customHeight="1" x14ac:dyDescent="0.2">
      <c r="B57" s="11"/>
      <c r="C57" s="106" t="s">
        <v>240</v>
      </c>
      <c r="D57" s="100"/>
      <c r="E57" s="100"/>
      <c r="F57" s="6"/>
      <c r="G57" s="191"/>
      <c r="H57" s="12">
        <f t="shared" ca="1" si="1"/>
        <v>-1</v>
      </c>
    </row>
    <row r="58" spans="2:8" s="3" customFormat="1" ht="20.100000000000001" customHeight="1" x14ac:dyDescent="0.2">
      <c r="B58" s="11"/>
      <c r="C58" s="106" t="s">
        <v>241</v>
      </c>
      <c r="D58" s="100"/>
      <c r="E58" s="100"/>
      <c r="F58" s="6"/>
      <c r="G58" s="191"/>
      <c r="H58" s="12">
        <f t="shared" ca="1" si="1"/>
        <v>-1</v>
      </c>
    </row>
    <row r="59" spans="2:8" s="3" customFormat="1" ht="20.100000000000001" customHeight="1" x14ac:dyDescent="0.2">
      <c r="B59" s="11"/>
      <c r="C59" s="106" t="s">
        <v>242</v>
      </c>
      <c r="D59" s="100"/>
      <c r="E59" s="100"/>
      <c r="F59" s="6"/>
      <c r="G59" s="191"/>
      <c r="H59" s="12">
        <f t="shared" ca="1" si="1"/>
        <v>-1</v>
      </c>
    </row>
    <row r="60" spans="2:8" s="3" customFormat="1" ht="20.100000000000001" customHeight="1" x14ac:dyDescent="0.2">
      <c r="B60" s="11"/>
      <c r="C60" s="106" t="s">
        <v>243</v>
      </c>
      <c r="D60" s="100"/>
      <c r="E60" s="100"/>
      <c r="F60" s="6"/>
      <c r="G60" s="191"/>
      <c r="H60" s="12">
        <f t="shared" ca="1" si="1"/>
        <v>-1</v>
      </c>
    </row>
    <row r="61" spans="2:8" s="3" customFormat="1" ht="20.100000000000001" customHeight="1" x14ac:dyDescent="0.2">
      <c r="B61" s="11"/>
      <c r="C61" s="106" t="s">
        <v>244</v>
      </c>
      <c r="D61" s="100"/>
      <c r="E61" s="100"/>
      <c r="F61" s="6"/>
      <c r="G61" s="191"/>
      <c r="H61" s="12">
        <f t="shared" ca="1" si="1"/>
        <v>-1</v>
      </c>
    </row>
    <row r="62" spans="2:8" s="3" customFormat="1" ht="20.100000000000001" customHeight="1" x14ac:dyDescent="0.2">
      <c r="B62" s="11"/>
      <c r="C62" s="106" t="s">
        <v>245</v>
      </c>
      <c r="D62" s="100"/>
      <c r="E62" s="100"/>
      <c r="F62" s="6"/>
      <c r="G62" s="191"/>
      <c r="H62" s="12">
        <f t="shared" ca="1" si="1"/>
        <v>-1</v>
      </c>
    </row>
    <row r="63" spans="2:8" s="3" customFormat="1" ht="20.100000000000001" customHeight="1" x14ac:dyDescent="0.2">
      <c r="B63" s="11"/>
      <c r="C63" s="106" t="s">
        <v>246</v>
      </c>
      <c r="D63" s="100"/>
      <c r="E63" s="100"/>
      <c r="F63" s="6"/>
      <c r="G63" s="191"/>
      <c r="H63" s="12">
        <f t="shared" ca="1" si="1"/>
        <v>-1</v>
      </c>
    </row>
    <row r="64" spans="2:8" s="3" customFormat="1" ht="20.100000000000001" customHeight="1" x14ac:dyDescent="0.2">
      <c r="B64" s="11"/>
      <c r="C64" s="106" t="s">
        <v>247</v>
      </c>
      <c r="D64" s="100"/>
      <c r="E64" s="100"/>
      <c r="F64" s="6"/>
      <c r="G64" s="191"/>
      <c r="H64" s="12">
        <f t="shared" ca="1" si="1"/>
        <v>-1</v>
      </c>
    </row>
    <row r="65" spans="2:8" s="3" customFormat="1" ht="20.100000000000001" customHeight="1" x14ac:dyDescent="0.2">
      <c r="B65" s="11"/>
      <c r="C65" s="106" t="s">
        <v>248</v>
      </c>
      <c r="D65" s="100"/>
      <c r="E65" s="100"/>
      <c r="F65" s="6"/>
      <c r="G65" s="191"/>
      <c r="H65" s="12">
        <f t="shared" ca="1" si="1"/>
        <v>-1</v>
      </c>
    </row>
    <row r="66" spans="2:8" s="3" customFormat="1" ht="20.100000000000001" customHeight="1" x14ac:dyDescent="0.2">
      <c r="B66" s="11"/>
      <c r="C66" s="106" t="s">
        <v>249</v>
      </c>
      <c r="D66" s="100"/>
      <c r="E66" s="100"/>
      <c r="F66" s="6"/>
      <c r="G66" s="191"/>
      <c r="H66" s="12">
        <f t="shared" ca="1" si="1"/>
        <v>-1</v>
      </c>
    </row>
    <row r="67" spans="2:8" s="3" customFormat="1" ht="20.100000000000001" customHeight="1" x14ac:dyDescent="0.2">
      <c r="B67" s="11"/>
      <c r="C67" s="106" t="s">
        <v>250</v>
      </c>
      <c r="D67" s="100"/>
      <c r="E67" s="100"/>
      <c r="F67" s="6"/>
      <c r="G67" s="191"/>
      <c r="H67" s="12">
        <f t="shared" ca="1" si="1"/>
        <v>-1</v>
      </c>
    </row>
    <row r="68" spans="2:8" s="3" customFormat="1" ht="20.100000000000001" customHeight="1" x14ac:dyDescent="0.2">
      <c r="B68" s="11"/>
      <c r="C68" s="106" t="s">
        <v>251</v>
      </c>
      <c r="D68" s="100"/>
      <c r="E68" s="100"/>
      <c r="F68" s="6"/>
      <c r="G68" s="191"/>
      <c r="H68" s="12">
        <f t="shared" ca="1" si="1"/>
        <v>-1</v>
      </c>
    </row>
    <row r="69" spans="2:8" s="3" customFormat="1" ht="20.100000000000001" customHeight="1" x14ac:dyDescent="0.2">
      <c r="B69" s="11"/>
      <c r="C69" s="106" t="s">
        <v>252</v>
      </c>
      <c r="D69" s="100"/>
      <c r="E69" s="100"/>
      <c r="F69" s="6"/>
      <c r="G69" s="191"/>
      <c r="H69" s="12">
        <f t="shared" ca="1" si="1"/>
        <v>-1</v>
      </c>
    </row>
    <row r="70" spans="2:8" s="3" customFormat="1" ht="20.100000000000001" customHeight="1" x14ac:dyDescent="0.2">
      <c r="B70" s="11"/>
      <c r="C70" s="106" t="s">
        <v>253</v>
      </c>
      <c r="D70" s="100"/>
      <c r="E70" s="100"/>
      <c r="F70" s="6"/>
      <c r="G70" s="191"/>
      <c r="H70" s="12">
        <f t="shared" ca="1" si="1"/>
        <v>-1</v>
      </c>
    </row>
    <row r="71" spans="2:8" s="3" customFormat="1" ht="20.100000000000001" customHeight="1" x14ac:dyDescent="0.2">
      <c r="B71" s="11"/>
      <c r="C71" s="106" t="s">
        <v>254</v>
      </c>
      <c r="D71" s="100"/>
      <c r="E71" s="100"/>
      <c r="F71" s="6"/>
      <c r="G71" s="191"/>
      <c r="H71" s="12">
        <f t="shared" ca="1" si="1"/>
        <v>-1</v>
      </c>
    </row>
    <row r="72" spans="2:8" s="3" customFormat="1" ht="20.100000000000001" customHeight="1" x14ac:dyDescent="0.2">
      <c r="B72" s="11"/>
      <c r="C72" s="106" t="s">
        <v>255</v>
      </c>
      <c r="D72" s="100"/>
      <c r="E72" s="100"/>
      <c r="F72" s="6"/>
      <c r="G72" s="191"/>
      <c r="H72" s="12">
        <f t="shared" ca="1" si="1"/>
        <v>-1</v>
      </c>
    </row>
    <row r="73" spans="2:8" s="3" customFormat="1" ht="20.100000000000001" customHeight="1" x14ac:dyDescent="0.2">
      <c r="B73" s="11"/>
      <c r="C73" s="106" t="s">
        <v>256</v>
      </c>
      <c r="D73" s="100"/>
      <c r="E73" s="100"/>
      <c r="F73" s="6"/>
      <c r="G73" s="191"/>
      <c r="H73" s="12">
        <f t="shared" ref="H73:H98" ca="1" si="2">IF(aktiv&lt;&gt;"aktiv",-1,IF(AND(D73&lt;&gt;"",E73&lt;&gt;"",F73&lt;&gt;"",G73&lt;&gt;""),1,IF(SUMPRODUCT(--($D73:$G73&lt;&gt;""))=0,-1,0)))</f>
        <v>-1</v>
      </c>
    </row>
    <row r="74" spans="2:8" s="3" customFormat="1" ht="20.100000000000001" customHeight="1" x14ac:dyDescent="0.2">
      <c r="B74" s="11"/>
      <c r="C74" s="106" t="s">
        <v>257</v>
      </c>
      <c r="D74" s="100"/>
      <c r="E74" s="100"/>
      <c r="F74" s="6"/>
      <c r="G74" s="191"/>
      <c r="H74" s="12">
        <f t="shared" ca="1" si="2"/>
        <v>-1</v>
      </c>
    </row>
    <row r="75" spans="2:8" s="3" customFormat="1" ht="20.100000000000001" customHeight="1" x14ac:dyDescent="0.2">
      <c r="B75" s="11"/>
      <c r="C75" s="106" t="s">
        <v>258</v>
      </c>
      <c r="D75" s="100"/>
      <c r="E75" s="100"/>
      <c r="F75" s="6"/>
      <c r="G75" s="191"/>
      <c r="H75" s="12">
        <f t="shared" ca="1" si="2"/>
        <v>-1</v>
      </c>
    </row>
    <row r="76" spans="2:8" s="3" customFormat="1" ht="20.100000000000001" customHeight="1" x14ac:dyDescent="0.2">
      <c r="B76" s="11"/>
      <c r="C76" s="106" t="s">
        <v>259</v>
      </c>
      <c r="D76" s="100"/>
      <c r="E76" s="100"/>
      <c r="F76" s="6"/>
      <c r="G76" s="191"/>
      <c r="H76" s="12">
        <f t="shared" ca="1" si="2"/>
        <v>-1</v>
      </c>
    </row>
    <row r="77" spans="2:8" s="3" customFormat="1" ht="20.100000000000001" customHeight="1" x14ac:dyDescent="0.2">
      <c r="B77" s="11"/>
      <c r="C77" s="106" t="s">
        <v>260</v>
      </c>
      <c r="D77" s="100"/>
      <c r="E77" s="100"/>
      <c r="F77" s="6"/>
      <c r="G77" s="191"/>
      <c r="H77" s="12">
        <f t="shared" ca="1" si="2"/>
        <v>-1</v>
      </c>
    </row>
    <row r="78" spans="2:8" s="3" customFormat="1" ht="20.100000000000001" customHeight="1" x14ac:dyDescent="0.2">
      <c r="B78" s="11"/>
      <c r="C78" s="106" t="s">
        <v>261</v>
      </c>
      <c r="D78" s="100"/>
      <c r="E78" s="100"/>
      <c r="F78" s="6"/>
      <c r="G78" s="191"/>
      <c r="H78" s="12">
        <f t="shared" ca="1" si="2"/>
        <v>-1</v>
      </c>
    </row>
    <row r="79" spans="2:8" s="3" customFormat="1" ht="20.100000000000001" customHeight="1" x14ac:dyDescent="0.2">
      <c r="B79" s="11"/>
      <c r="C79" s="106" t="s">
        <v>262</v>
      </c>
      <c r="D79" s="100"/>
      <c r="E79" s="100"/>
      <c r="F79" s="6"/>
      <c r="G79" s="191"/>
      <c r="H79" s="12">
        <f t="shared" ca="1" si="2"/>
        <v>-1</v>
      </c>
    </row>
    <row r="80" spans="2:8" s="3" customFormat="1" ht="20.100000000000001" customHeight="1" x14ac:dyDescent="0.2">
      <c r="B80" s="11"/>
      <c r="C80" s="106" t="s">
        <v>263</v>
      </c>
      <c r="D80" s="100"/>
      <c r="E80" s="100"/>
      <c r="F80" s="6"/>
      <c r="G80" s="191"/>
      <c r="H80" s="12">
        <f t="shared" ca="1" si="2"/>
        <v>-1</v>
      </c>
    </row>
    <row r="81" spans="2:8" s="3" customFormat="1" ht="20.100000000000001" customHeight="1" x14ac:dyDescent="0.2">
      <c r="B81" s="11"/>
      <c r="C81" s="106" t="s">
        <v>264</v>
      </c>
      <c r="D81" s="100"/>
      <c r="E81" s="100"/>
      <c r="F81" s="6"/>
      <c r="G81" s="191"/>
      <c r="H81" s="12">
        <f t="shared" ca="1" si="2"/>
        <v>-1</v>
      </c>
    </row>
    <row r="82" spans="2:8" s="3" customFormat="1" ht="20.100000000000001" customHeight="1" x14ac:dyDescent="0.2">
      <c r="B82" s="11"/>
      <c r="C82" s="106" t="s">
        <v>265</v>
      </c>
      <c r="D82" s="100"/>
      <c r="E82" s="100"/>
      <c r="F82" s="6"/>
      <c r="G82" s="191"/>
      <c r="H82" s="12">
        <f t="shared" ca="1" si="2"/>
        <v>-1</v>
      </c>
    </row>
    <row r="83" spans="2:8" s="3" customFormat="1" ht="20.100000000000001" customHeight="1" x14ac:dyDescent="0.2">
      <c r="B83" s="11"/>
      <c r="C83" s="106" t="s">
        <v>266</v>
      </c>
      <c r="D83" s="100"/>
      <c r="E83" s="100"/>
      <c r="F83" s="6"/>
      <c r="G83" s="191"/>
      <c r="H83" s="12">
        <f t="shared" ca="1" si="2"/>
        <v>-1</v>
      </c>
    </row>
    <row r="84" spans="2:8" s="3" customFormat="1" ht="20.100000000000001" customHeight="1" x14ac:dyDescent="0.2">
      <c r="B84" s="11"/>
      <c r="C84" s="106" t="s">
        <v>267</v>
      </c>
      <c r="D84" s="100"/>
      <c r="E84" s="100"/>
      <c r="F84" s="6"/>
      <c r="G84" s="191"/>
      <c r="H84" s="12">
        <f t="shared" ca="1" si="2"/>
        <v>-1</v>
      </c>
    </row>
    <row r="85" spans="2:8" s="3" customFormat="1" ht="20.100000000000001" customHeight="1" x14ac:dyDescent="0.2">
      <c r="B85" s="11"/>
      <c r="C85" s="106" t="s">
        <v>268</v>
      </c>
      <c r="D85" s="100"/>
      <c r="E85" s="100"/>
      <c r="F85" s="6"/>
      <c r="G85" s="191"/>
      <c r="H85" s="12">
        <f t="shared" ca="1" si="2"/>
        <v>-1</v>
      </c>
    </row>
    <row r="86" spans="2:8" s="3" customFormat="1" ht="20.100000000000001" customHeight="1" x14ac:dyDescent="0.2">
      <c r="B86" s="11"/>
      <c r="C86" s="106" t="s">
        <v>269</v>
      </c>
      <c r="D86" s="100"/>
      <c r="E86" s="100"/>
      <c r="F86" s="6"/>
      <c r="G86" s="191"/>
      <c r="H86" s="12">
        <f t="shared" ca="1" si="2"/>
        <v>-1</v>
      </c>
    </row>
    <row r="87" spans="2:8" s="3" customFormat="1" ht="20.100000000000001" customHeight="1" x14ac:dyDescent="0.2">
      <c r="B87" s="11"/>
      <c r="C87" s="106" t="s">
        <v>270</v>
      </c>
      <c r="D87" s="100"/>
      <c r="E87" s="100"/>
      <c r="F87" s="6"/>
      <c r="G87" s="191"/>
      <c r="H87" s="12">
        <f t="shared" ca="1" si="2"/>
        <v>-1</v>
      </c>
    </row>
    <row r="88" spans="2:8" s="3" customFormat="1" ht="20.100000000000001" customHeight="1" x14ac:dyDescent="0.2">
      <c r="B88" s="11"/>
      <c r="C88" s="106" t="s">
        <v>271</v>
      </c>
      <c r="D88" s="100"/>
      <c r="E88" s="100"/>
      <c r="F88" s="6"/>
      <c r="G88" s="191"/>
      <c r="H88" s="12">
        <f t="shared" ca="1" si="2"/>
        <v>-1</v>
      </c>
    </row>
    <row r="89" spans="2:8" s="3" customFormat="1" ht="20.100000000000001" customHeight="1" x14ac:dyDescent="0.2">
      <c r="B89" s="11"/>
      <c r="C89" s="106" t="s">
        <v>272</v>
      </c>
      <c r="D89" s="100"/>
      <c r="E89" s="100"/>
      <c r="F89" s="6"/>
      <c r="G89" s="191"/>
      <c r="H89" s="12">
        <f t="shared" ca="1" si="2"/>
        <v>-1</v>
      </c>
    </row>
    <row r="90" spans="2:8" s="3" customFormat="1" ht="20.100000000000001" customHeight="1" x14ac:dyDescent="0.2">
      <c r="B90" s="11"/>
      <c r="C90" s="106" t="s">
        <v>273</v>
      </c>
      <c r="D90" s="100"/>
      <c r="E90" s="100"/>
      <c r="F90" s="6"/>
      <c r="G90" s="191"/>
      <c r="H90" s="12">
        <f t="shared" ca="1" si="2"/>
        <v>-1</v>
      </c>
    </row>
    <row r="91" spans="2:8" s="3" customFormat="1" ht="20.100000000000001" customHeight="1" x14ac:dyDescent="0.2">
      <c r="B91" s="11"/>
      <c r="C91" s="106" t="s">
        <v>274</v>
      </c>
      <c r="D91" s="100"/>
      <c r="E91" s="100"/>
      <c r="F91" s="6"/>
      <c r="G91" s="191"/>
      <c r="H91" s="12">
        <f t="shared" ca="1" si="2"/>
        <v>-1</v>
      </c>
    </row>
    <row r="92" spans="2:8" s="3" customFormat="1" ht="20.100000000000001" customHeight="1" x14ac:dyDescent="0.2">
      <c r="B92" s="11"/>
      <c r="C92" s="106" t="s">
        <v>275</v>
      </c>
      <c r="D92" s="100"/>
      <c r="E92" s="100"/>
      <c r="F92" s="6"/>
      <c r="G92" s="191"/>
      <c r="H92" s="12">
        <f t="shared" ca="1" si="2"/>
        <v>-1</v>
      </c>
    </row>
    <row r="93" spans="2:8" s="3" customFormat="1" ht="20.100000000000001" customHeight="1" x14ac:dyDescent="0.2">
      <c r="B93" s="11"/>
      <c r="C93" s="106" t="s">
        <v>276</v>
      </c>
      <c r="D93" s="100"/>
      <c r="E93" s="100"/>
      <c r="F93" s="6"/>
      <c r="G93" s="191"/>
      <c r="H93" s="12">
        <f t="shared" ca="1" si="2"/>
        <v>-1</v>
      </c>
    </row>
    <row r="94" spans="2:8" s="3" customFormat="1" ht="20.100000000000001" customHeight="1" x14ac:dyDescent="0.2">
      <c r="B94" s="11"/>
      <c r="C94" s="106" t="s">
        <v>277</v>
      </c>
      <c r="D94" s="100"/>
      <c r="E94" s="100"/>
      <c r="F94" s="6"/>
      <c r="G94" s="191"/>
      <c r="H94" s="12">
        <f t="shared" ca="1" si="2"/>
        <v>-1</v>
      </c>
    </row>
    <row r="95" spans="2:8" s="3" customFormat="1" ht="20.100000000000001" customHeight="1" x14ac:dyDescent="0.2">
      <c r="B95" s="11"/>
      <c r="C95" s="106" t="s">
        <v>278</v>
      </c>
      <c r="D95" s="100"/>
      <c r="E95" s="100"/>
      <c r="F95" s="6"/>
      <c r="G95" s="191"/>
      <c r="H95" s="12">
        <f t="shared" ca="1" si="2"/>
        <v>-1</v>
      </c>
    </row>
    <row r="96" spans="2:8" s="3" customFormat="1" ht="20.100000000000001" customHeight="1" x14ac:dyDescent="0.2">
      <c r="B96" s="11"/>
      <c r="C96" s="106" t="s">
        <v>279</v>
      </c>
      <c r="D96" s="100"/>
      <c r="E96" s="100"/>
      <c r="F96" s="6"/>
      <c r="G96" s="191"/>
      <c r="H96" s="12">
        <f t="shared" ca="1" si="2"/>
        <v>-1</v>
      </c>
    </row>
    <row r="97" spans="2:15" s="3" customFormat="1" ht="20.100000000000001" customHeight="1" x14ac:dyDescent="0.2">
      <c r="B97" s="11"/>
      <c r="C97" s="106" t="s">
        <v>280</v>
      </c>
      <c r="D97" s="100"/>
      <c r="E97" s="100"/>
      <c r="F97" s="6"/>
      <c r="G97" s="191"/>
      <c r="H97" s="12">
        <f t="shared" ca="1" si="2"/>
        <v>-1</v>
      </c>
    </row>
    <row r="98" spans="2:15" s="3" customFormat="1" ht="20.100000000000001" customHeight="1" thickBot="1" x14ac:dyDescent="0.25">
      <c r="B98" s="11"/>
      <c r="C98" s="175" t="s">
        <v>281</v>
      </c>
      <c r="D98" s="176"/>
      <c r="E98" s="176"/>
      <c r="F98" s="178"/>
      <c r="G98" s="213"/>
      <c r="H98" s="12">
        <f t="shared" ca="1" si="2"/>
        <v>-1</v>
      </c>
    </row>
    <row r="99" spans="2:15" s="4" customFormat="1" ht="25.5" customHeight="1" thickTop="1" thickBot="1" x14ac:dyDescent="0.25">
      <c r="B99" s="13"/>
      <c r="C99" s="17"/>
      <c r="D99" s="18"/>
      <c r="E99" s="21"/>
      <c r="F99" s="19"/>
      <c r="G99" s="192">
        <f ca="1">IF(Prüfung=1,SUM(G9:G98),0)</f>
        <v>0</v>
      </c>
      <c r="H99" s="14">
        <f ca="1">ABS(PRODUCT(H9:H98))</f>
        <v>1</v>
      </c>
    </row>
    <row r="100" spans="2:15" s="4" customFormat="1" ht="25.5" customHeight="1" thickBot="1" x14ac:dyDescent="0.25">
      <c r="B100" s="52"/>
      <c r="C100" s="53"/>
      <c r="D100" s="235"/>
      <c r="E100" s="54"/>
      <c r="F100" s="55"/>
      <c r="G100" s="56"/>
      <c r="H100" s="57"/>
    </row>
    <row r="101" spans="2:15" ht="20.25" customHeight="1" x14ac:dyDescent="0.2">
      <c r="J101"/>
      <c r="K101"/>
      <c r="L101"/>
      <c r="M101"/>
      <c r="N101"/>
      <c r="O101"/>
    </row>
    <row r="102" spans="2:15" x14ac:dyDescent="0.2">
      <c r="K102"/>
      <c r="L102"/>
      <c r="M102"/>
      <c r="N102"/>
      <c r="O102"/>
    </row>
    <row r="103" spans="2:15" x14ac:dyDescent="0.2">
      <c r="K103"/>
      <c r="L103"/>
      <c r="M103"/>
      <c r="N103"/>
      <c r="O103"/>
    </row>
    <row r="104" spans="2:15" x14ac:dyDescent="0.2">
      <c r="K104"/>
      <c r="L104"/>
      <c r="O104"/>
    </row>
    <row r="105" spans="2:15" x14ac:dyDescent="0.2">
      <c r="J105"/>
    </row>
    <row r="106" spans="2:15" x14ac:dyDescent="0.2">
      <c r="J106"/>
    </row>
    <row r="107" spans="2:15" x14ac:dyDescent="0.2">
      <c r="J107"/>
    </row>
    <row r="108" spans="2:15" x14ac:dyDescent="0.2">
      <c r="J108"/>
    </row>
  </sheetData>
  <sheetProtection algorithmName="SHA-512" hashValue="NhFKiWFqNU6fq58NqWtHgwh+pUHvVdEKjwUt2QuRoATvIleqR2ahqi9KzvaRkS/3qIpiqQGuTkphrox5QcG4lg==" saltValue="j3AAJdisZhUzqBZvVcVGjQ==" spinCount="100000" sheet="1" objects="1" scenarios="1" selectLockedCells="1"/>
  <mergeCells count="3">
    <mergeCell ref="C3:G3"/>
    <mergeCell ref="C5:E5"/>
    <mergeCell ref="C4:D4"/>
  </mergeCells>
  <conditionalFormatting sqref="B2:H8 B9:B98 B99:H100">
    <cfRule type="expression" dxfId="58" priority="7">
      <formula>$G$4&lt;&gt;"aktiv"</formula>
    </cfRule>
  </conditionalFormatting>
  <conditionalFormatting sqref="C9:H98">
    <cfRule type="expression" dxfId="56" priority="1">
      <formula>$G$4&lt;&gt;"aktiv"</formula>
    </cfRule>
  </conditionalFormatting>
  <conditionalFormatting sqref="D9:G98">
    <cfRule type="notContainsBlanks" dxfId="55" priority="4">
      <formula>LEN(TRIM(D9))&gt;0</formula>
    </cfRule>
    <cfRule type="expression" dxfId="54" priority="5">
      <formula>(SUMPRODUCT(--($D9:$G9&lt;&gt;""))=0)*(SUMPRODUCT(--($D9:$G9&lt;&gt;""))=0)=0</formula>
    </cfRule>
  </conditionalFormatting>
  <conditionalFormatting sqref="G9:G98">
    <cfRule type="cellIs" dxfId="52" priority="3" operator="lessThan">
      <formula>0</formula>
    </cfRule>
  </conditionalFormatting>
  <dataValidations count="2">
    <dataValidation type="decimal" allowBlank="1" showInputMessage="1" showErrorMessage="1" sqref="G9:G98" xr:uid="{00000000-0002-0000-0100-000000000000}">
      <formula1>-10000000</formula1>
      <formula2>10000000</formula2>
    </dataValidation>
    <dataValidation type="textLength" allowBlank="1" showInputMessage="1" showErrorMessage="1" errorTitle="Achtung:" error="max. 30 Zeichen!" sqref="D9:E98" xr:uid="{00000000-0002-0000-0100-000001000000}">
      <formula1>0</formula1>
      <formula2>30</formula2>
    </dataValidation>
  </dataValidations>
  <hyperlinks>
    <hyperlink ref="G5" location="START!F5" display="Zurück zum Tabellenblatt START" xr:uid="{00000000-0004-0000-0100-000000000000}"/>
  </hyperlinks>
  <pageMargins left="0.23622047244094491" right="0.23622047244094491" top="0.74803149606299213" bottom="0.74803149606299213" header="0.31496062992125984" footer="0.31496062992125984"/>
  <pageSetup paperSize="9" scale="71" fitToHeight="0" orientation="portrait" r:id="rId1"/>
  <headerFooter>
    <oddHeader>&amp;A</oddHeader>
    <oddFooter>Seite &amp;P von &amp;N</oddFooter>
  </headerFooter>
  <rowBreaks count="3" manualBreakCount="3">
    <brk id="48" min="1" max="6" man="1"/>
    <brk id="114" max="16383" man="1"/>
    <brk id="122" min="1" max="9" man="1"/>
  </rowBreaks>
  <colBreaks count="1" manualBreakCount="1">
    <brk id="3" min="124" max="124" man="1"/>
  </colBreaks>
  <drawing r:id="rId2"/>
  <extLst>
    <ext xmlns:x14="http://schemas.microsoft.com/office/spreadsheetml/2009/9/main" uri="{78C0D931-6437-407d-A8EE-F0AAD7539E65}">
      <x14:conditionalFormattings>
        <x14:conditionalFormatting xmlns:xm="http://schemas.microsoft.com/office/excel/2006/main">
          <x14:cfRule type="expression" priority="8" id="{317EF7D0-8DCD-4A89-8ED4-96BF8A6FDBED}">
            <xm:f>START!$C$18=0</xm:f>
            <x14:dxf>
              <font>
                <color theme="0"/>
              </font>
              <fill>
                <patternFill>
                  <bgColor theme="0"/>
                </patternFill>
              </fill>
            </x14:dxf>
          </x14:cfRule>
          <xm:sqref>C4 E4</xm:sqref>
        </x14:conditionalFormatting>
        <x14:conditionalFormatting xmlns:xm="http://schemas.microsoft.com/office/excel/2006/main">
          <x14:cfRule type="expression" priority="2" id="{C9535F85-509C-4676-877D-A85AFB13E610}">
            <xm:f>OR($F9&lt;START!$F$9,$F9&gt;START!$H$9)</xm:f>
            <x14:dxf>
              <font>
                <b/>
                <i/>
              </font>
            </x14:dxf>
          </x14:cfRule>
          <xm:sqref>F9:F98</xm:sqref>
        </x14:conditionalFormatting>
        <x14:conditionalFormatting xmlns:xm="http://schemas.microsoft.com/office/excel/2006/main">
          <x14:cfRule type="iconSet" priority="6" id="{852C0FCE-1A47-4B32-8C07-9DD6AE41AB02}">
            <x14:iconSet iconSet="3Symbols2" showValue="0" custom="1">
              <x14:cfvo type="percent">
                <xm:f>0</xm:f>
              </x14:cfvo>
              <x14:cfvo type="num">
                <xm:f>0</xm:f>
              </x14:cfvo>
              <x14:cfvo type="num">
                <xm:f>1</xm:f>
              </x14:cfvo>
              <x14:cfIcon iconSet="NoIcons" iconId="0"/>
              <x14:cfIcon iconSet="3Symbols2" iconId="0"/>
              <x14:cfIcon iconSet="3Symbols2" iconId="2"/>
            </x14:iconSet>
          </x14:cfRule>
          <xm:sqref>H9:H98</xm:sqref>
        </x14:conditionalFormatting>
        <x14:conditionalFormatting xmlns:xm="http://schemas.microsoft.com/office/excel/2006/main">
          <x14:cfRule type="iconSet" priority="9" id="{9245B136-3828-47C5-8602-9ABBB029374D}">
            <x14:iconSet iconSet="3Symbols2" showValue="0" custom="1">
              <x14:cfvo type="percent">
                <xm:f>0</xm:f>
              </x14:cfvo>
              <x14:cfvo type="num">
                <xm:f>0</xm:f>
              </x14:cfvo>
              <x14:cfvo type="num">
                <xm:f>1</xm:f>
              </x14:cfvo>
              <x14:cfIcon iconSet="NoIcons" iconId="0"/>
              <x14:cfIcon iconSet="3Symbols2" iconId="0"/>
              <x14:cfIcon iconSet="3Symbols2" iconId="2"/>
            </x14:iconSet>
          </x14:cfRule>
          <xm:sqref>H99</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r:uid="{00000000-0002-0000-0100-000002000000}">
          <x14:formula1>
            <xm:f>START!$F$9</xm:f>
          </x14:formula1>
          <x14:formula2>
            <xm:f>TODAY()</xm:f>
          </x14:formula2>
          <xm:sqref>F9:F98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7" tint="0.79998168889431442"/>
    <pageSetUpPr fitToPage="1"/>
  </sheetPr>
  <dimension ref="B1:O108"/>
  <sheetViews>
    <sheetView showGridLines="0" view="pageBreakPreview" zoomScale="90" zoomScaleNormal="90" zoomScaleSheetLayoutView="90" workbookViewId="0">
      <selection activeCell="G5" sqref="G5"/>
    </sheetView>
  </sheetViews>
  <sheetFormatPr baseColWidth="10" defaultColWidth="11.42578125" defaultRowHeight="12.75" x14ac:dyDescent="0.2"/>
  <cols>
    <col min="1" max="1" width="3.28515625" customWidth="1"/>
    <col min="2" max="2" width="1.7109375" customWidth="1"/>
    <col min="3" max="3" width="3.5703125" bestFit="1" customWidth="1"/>
    <col min="4" max="4" width="38.28515625" customWidth="1"/>
    <col min="5" max="5" width="37.85546875" customWidth="1"/>
    <col min="6" max="6" width="26.5703125" customWidth="1"/>
    <col min="7" max="7" width="31.140625" bestFit="1" customWidth="1"/>
    <col min="8" max="8" width="3.28515625" customWidth="1"/>
    <col min="9" max="9" width="38.28515625" customWidth="1"/>
    <col min="10" max="10" width="22" style="1" customWidth="1"/>
    <col min="11" max="11" width="19.7109375" style="2" customWidth="1"/>
    <col min="12" max="12" width="18.5703125" style="2" customWidth="1"/>
    <col min="13" max="13" width="18.42578125" style="2" customWidth="1"/>
    <col min="14" max="14" width="19" style="2" customWidth="1"/>
    <col min="15" max="15" width="29.85546875" style="2" bestFit="1" customWidth="1"/>
    <col min="16" max="16" width="18.28515625" customWidth="1"/>
  </cols>
  <sheetData>
    <row r="1" spans="2:15" ht="13.5" thickBot="1" x14ac:dyDescent="0.25"/>
    <row r="2" spans="2:15" x14ac:dyDescent="0.2">
      <c r="B2" s="7"/>
      <c r="C2" s="8"/>
      <c r="D2" s="8"/>
      <c r="E2" s="8"/>
      <c r="F2" s="8"/>
      <c r="G2" s="8"/>
      <c r="H2" s="9"/>
    </row>
    <row r="3" spans="2:15" ht="45" customHeight="1" x14ac:dyDescent="0.2">
      <c r="B3" s="10"/>
      <c r="C3" s="331" t="str">
        <f>Name_Belegliste</f>
        <v>Belegliste zum Zwischen- oder Verwendungsnachweis</v>
      </c>
      <c r="D3" s="331"/>
      <c r="E3" s="331"/>
      <c r="F3" s="331"/>
      <c r="G3" s="331"/>
      <c r="H3" s="49"/>
      <c r="I3" s="16"/>
      <c r="J3" s="16"/>
      <c r="K3" s="16"/>
      <c r="O3"/>
    </row>
    <row r="4" spans="2:15" ht="34.5" customHeight="1" x14ac:dyDescent="0.2">
      <c r="B4" s="10"/>
      <c r="C4" s="333" t="str">
        <f ca="1">MID(CELL("Dateiname",$A$1),FIND("]", CELL("Dateiname",$A$1))+1,31)</f>
        <v>Pos.0817</v>
      </c>
      <c r="D4" s="333"/>
      <c r="E4" s="42" t="str">
        <f ca="1">VLOOKUP(C4,Hilfsblatt_Prüfung!B2:C8,2,FALSE)</f>
        <v>Beschäftigte E1- E11</v>
      </c>
      <c r="F4" s="42"/>
      <c r="G4" s="139" t="str">
        <f ca="1">IF(VLOOKUP(C4,Matrix_Prüfung,4)=1,"aktiv","nicht aktiv")</f>
        <v>nicht aktiv</v>
      </c>
      <c r="H4" s="50"/>
      <c r="I4" s="42"/>
      <c r="J4" s="42"/>
      <c r="K4" s="42"/>
      <c r="L4"/>
      <c r="M4"/>
      <c r="N4"/>
      <c r="O4"/>
    </row>
    <row r="5" spans="2:15" ht="30" customHeight="1" x14ac:dyDescent="0.2">
      <c r="B5" s="10"/>
      <c r="C5" s="332"/>
      <c r="D5" s="332"/>
      <c r="E5" s="332"/>
      <c r="G5" s="58" t="s">
        <v>43</v>
      </c>
      <c r="H5" s="51"/>
      <c r="I5" s="41"/>
      <c r="J5" s="2"/>
      <c r="K5"/>
      <c r="L5"/>
      <c r="M5"/>
      <c r="N5"/>
      <c r="O5"/>
    </row>
    <row r="6" spans="2:15" ht="13.5" thickBot="1" x14ac:dyDescent="0.25">
      <c r="B6" s="10"/>
      <c r="C6" t="str">
        <f>Version&amp;" -  "&amp;FKZ</f>
        <v xml:space="preserve">2505_V11 -  </v>
      </c>
      <c r="D6" s="41"/>
      <c r="E6" s="278" t="str">
        <f ca="1">IF(VLOOKUP(C4,Matrix_Prüfung,4)=1,"aktiv","nicht aktiv")</f>
        <v>nicht aktiv</v>
      </c>
      <c r="F6" s="41"/>
      <c r="G6" s="41"/>
      <c r="H6" s="51"/>
      <c r="I6" s="41"/>
      <c r="J6" s="41"/>
      <c r="K6"/>
    </row>
    <row r="7" spans="2:15" s="31" customFormat="1" ht="48" customHeight="1" thickBot="1" x14ac:dyDescent="0.25">
      <c r="B7" s="26"/>
      <c r="C7" s="27" t="s">
        <v>2</v>
      </c>
      <c r="D7" s="28" t="s">
        <v>45</v>
      </c>
      <c r="E7" s="90" t="s">
        <v>59</v>
      </c>
      <c r="F7" s="29" t="s">
        <v>57</v>
      </c>
      <c r="G7" s="47" t="s">
        <v>62</v>
      </c>
      <c r="H7" s="30"/>
    </row>
    <row r="8" spans="2:15" s="23" customFormat="1" ht="48" customHeight="1" thickBot="1" x14ac:dyDescent="0.25">
      <c r="B8" s="24"/>
      <c r="C8" s="43" t="s">
        <v>33</v>
      </c>
      <c r="D8" s="44" t="s">
        <v>46</v>
      </c>
      <c r="E8" s="44" t="s">
        <v>58</v>
      </c>
      <c r="F8" s="46">
        <v>45322</v>
      </c>
      <c r="G8" s="190">
        <v>3456.78</v>
      </c>
      <c r="H8" s="25"/>
    </row>
    <row r="9" spans="2:15" s="3" customFormat="1" ht="19.5" customHeight="1" x14ac:dyDescent="0.2">
      <c r="B9" s="11"/>
      <c r="C9" s="105" t="s">
        <v>3</v>
      </c>
      <c r="D9" s="100"/>
      <c r="E9" s="100"/>
      <c r="F9" s="6"/>
      <c r="G9" s="191"/>
      <c r="H9" s="12">
        <f t="shared" ref="H9:H40" ca="1" si="0">IF(aktiv&lt;&gt;"aktiv",-1,IF(AND(D9&lt;&gt;"",E9&lt;&gt;"",F9&lt;&gt;"",G9&lt;&gt;""),1,IF(SUMPRODUCT(--($D9:$G9&lt;&gt;""))=0,-1,0)))</f>
        <v>-1</v>
      </c>
    </row>
    <row r="10" spans="2:15" s="3" customFormat="1" ht="20.100000000000001" customHeight="1" x14ac:dyDescent="0.2">
      <c r="B10" s="11"/>
      <c r="C10" s="106" t="s">
        <v>4</v>
      </c>
      <c r="D10" s="100"/>
      <c r="E10" s="100"/>
      <c r="F10" s="6"/>
      <c r="G10" s="191"/>
      <c r="H10" s="12">
        <f t="shared" ca="1" si="0"/>
        <v>-1</v>
      </c>
    </row>
    <row r="11" spans="2:15" s="3" customFormat="1" ht="20.100000000000001" customHeight="1" x14ac:dyDescent="0.2">
      <c r="B11" s="11"/>
      <c r="C11" s="106" t="s">
        <v>5</v>
      </c>
      <c r="D11" s="100"/>
      <c r="E11" s="100"/>
      <c r="F11" s="6"/>
      <c r="G11" s="191"/>
      <c r="H11" s="12">
        <f t="shared" ca="1" si="0"/>
        <v>-1</v>
      </c>
    </row>
    <row r="12" spans="2:15" s="3" customFormat="1" ht="20.100000000000001" customHeight="1" x14ac:dyDescent="0.2">
      <c r="B12" s="11"/>
      <c r="C12" s="106" t="s">
        <v>6</v>
      </c>
      <c r="D12" s="100"/>
      <c r="E12" s="100"/>
      <c r="F12" s="6"/>
      <c r="G12" s="191"/>
      <c r="H12" s="12">
        <f t="shared" ca="1" si="0"/>
        <v>-1</v>
      </c>
    </row>
    <row r="13" spans="2:15" s="3" customFormat="1" ht="20.100000000000001" customHeight="1" x14ac:dyDescent="0.2">
      <c r="B13" s="11"/>
      <c r="C13" s="106" t="s">
        <v>7</v>
      </c>
      <c r="D13" s="100"/>
      <c r="E13" s="100"/>
      <c r="F13" s="6"/>
      <c r="G13" s="191"/>
      <c r="H13" s="12">
        <f t="shared" ca="1" si="0"/>
        <v>-1</v>
      </c>
    </row>
    <row r="14" spans="2:15" s="3" customFormat="1" ht="20.100000000000001" customHeight="1" x14ac:dyDescent="0.2">
      <c r="B14" s="11"/>
      <c r="C14" s="106" t="s">
        <v>8</v>
      </c>
      <c r="D14" s="100"/>
      <c r="E14" s="100"/>
      <c r="F14" s="6"/>
      <c r="G14" s="191"/>
      <c r="H14" s="12">
        <f t="shared" ca="1" si="0"/>
        <v>-1</v>
      </c>
    </row>
    <row r="15" spans="2:15" s="3" customFormat="1" ht="20.100000000000001" customHeight="1" x14ac:dyDescent="0.2">
      <c r="B15" s="11"/>
      <c r="C15" s="106" t="s">
        <v>9</v>
      </c>
      <c r="D15" s="100"/>
      <c r="E15" s="100"/>
      <c r="F15" s="6"/>
      <c r="G15" s="191"/>
      <c r="H15" s="12">
        <f t="shared" ca="1" si="0"/>
        <v>-1</v>
      </c>
    </row>
    <row r="16" spans="2:15" s="3" customFormat="1" ht="20.100000000000001" customHeight="1" x14ac:dyDescent="0.2">
      <c r="B16" s="11"/>
      <c r="C16" s="106" t="s">
        <v>10</v>
      </c>
      <c r="D16" s="100"/>
      <c r="E16" s="100"/>
      <c r="F16" s="6"/>
      <c r="G16" s="191"/>
      <c r="H16" s="12">
        <f t="shared" ca="1" si="0"/>
        <v>-1</v>
      </c>
    </row>
    <row r="17" spans="2:8" s="3" customFormat="1" ht="20.100000000000001" customHeight="1" x14ac:dyDescent="0.2">
      <c r="B17" s="11"/>
      <c r="C17" s="106" t="s">
        <v>11</v>
      </c>
      <c r="D17" s="100"/>
      <c r="E17" s="100"/>
      <c r="F17" s="6"/>
      <c r="G17" s="191"/>
      <c r="H17" s="12">
        <f t="shared" ca="1" si="0"/>
        <v>-1</v>
      </c>
    </row>
    <row r="18" spans="2:8" s="3" customFormat="1" ht="20.100000000000001" customHeight="1" x14ac:dyDescent="0.2">
      <c r="B18" s="11"/>
      <c r="C18" s="106" t="s">
        <v>12</v>
      </c>
      <c r="D18" s="100"/>
      <c r="E18" s="100"/>
      <c r="F18" s="6"/>
      <c r="G18" s="191"/>
      <c r="H18" s="12">
        <f t="shared" ca="1" si="0"/>
        <v>-1</v>
      </c>
    </row>
    <row r="19" spans="2:8" s="3" customFormat="1" ht="20.100000000000001" customHeight="1" x14ac:dyDescent="0.2">
      <c r="B19" s="11"/>
      <c r="C19" s="106" t="s">
        <v>13</v>
      </c>
      <c r="D19" s="100"/>
      <c r="E19" s="100"/>
      <c r="F19" s="6"/>
      <c r="G19" s="191"/>
      <c r="H19" s="12">
        <f t="shared" ca="1" si="0"/>
        <v>-1</v>
      </c>
    </row>
    <row r="20" spans="2:8" s="3" customFormat="1" ht="20.100000000000001" customHeight="1" x14ac:dyDescent="0.2">
      <c r="B20" s="11"/>
      <c r="C20" s="106" t="s">
        <v>14</v>
      </c>
      <c r="D20" s="100"/>
      <c r="E20" s="100"/>
      <c r="F20" s="6"/>
      <c r="G20" s="191"/>
      <c r="H20" s="12">
        <f t="shared" ca="1" si="0"/>
        <v>-1</v>
      </c>
    </row>
    <row r="21" spans="2:8" s="3" customFormat="1" ht="20.100000000000001" customHeight="1" x14ac:dyDescent="0.2">
      <c r="B21" s="11"/>
      <c r="C21" s="106" t="s">
        <v>15</v>
      </c>
      <c r="D21" s="100"/>
      <c r="E21" s="100"/>
      <c r="F21" s="6"/>
      <c r="G21" s="191"/>
      <c r="H21" s="12">
        <f t="shared" ca="1" si="0"/>
        <v>-1</v>
      </c>
    </row>
    <row r="22" spans="2:8" s="3" customFormat="1" ht="20.100000000000001" customHeight="1" x14ac:dyDescent="0.2">
      <c r="B22" s="11"/>
      <c r="C22" s="106" t="s">
        <v>16</v>
      </c>
      <c r="D22" s="100"/>
      <c r="E22" s="100"/>
      <c r="F22" s="6"/>
      <c r="G22" s="191"/>
      <c r="H22" s="12">
        <f t="shared" ca="1" si="0"/>
        <v>-1</v>
      </c>
    </row>
    <row r="23" spans="2:8" s="3" customFormat="1" ht="20.100000000000001" customHeight="1" x14ac:dyDescent="0.2">
      <c r="B23" s="11"/>
      <c r="C23" s="106" t="s">
        <v>17</v>
      </c>
      <c r="D23" s="100"/>
      <c r="E23" s="100"/>
      <c r="F23" s="6"/>
      <c r="G23" s="191"/>
      <c r="H23" s="12">
        <f t="shared" ca="1" si="0"/>
        <v>-1</v>
      </c>
    </row>
    <row r="24" spans="2:8" s="3" customFormat="1" ht="20.100000000000001" customHeight="1" x14ac:dyDescent="0.2">
      <c r="B24" s="11"/>
      <c r="C24" s="106" t="s">
        <v>18</v>
      </c>
      <c r="D24" s="100"/>
      <c r="E24" s="100"/>
      <c r="F24" s="6"/>
      <c r="G24" s="191"/>
      <c r="H24" s="12">
        <f t="shared" ca="1" si="0"/>
        <v>-1</v>
      </c>
    </row>
    <row r="25" spans="2:8" s="3" customFormat="1" ht="20.100000000000001" customHeight="1" x14ac:dyDescent="0.2">
      <c r="B25" s="11"/>
      <c r="C25" s="106" t="s">
        <v>19</v>
      </c>
      <c r="D25" s="100"/>
      <c r="E25" s="100"/>
      <c r="F25" s="6"/>
      <c r="G25" s="191"/>
      <c r="H25" s="12">
        <f t="shared" ca="1" si="0"/>
        <v>-1</v>
      </c>
    </row>
    <row r="26" spans="2:8" s="3" customFormat="1" ht="20.100000000000001" customHeight="1" x14ac:dyDescent="0.2">
      <c r="B26" s="11"/>
      <c r="C26" s="106" t="s">
        <v>20</v>
      </c>
      <c r="D26" s="100"/>
      <c r="E26" s="100"/>
      <c r="F26" s="6"/>
      <c r="G26" s="191"/>
      <c r="H26" s="12">
        <f t="shared" ca="1" si="0"/>
        <v>-1</v>
      </c>
    </row>
    <row r="27" spans="2:8" s="3" customFormat="1" ht="20.100000000000001" customHeight="1" x14ac:dyDescent="0.2">
      <c r="B27" s="11"/>
      <c r="C27" s="106" t="s">
        <v>21</v>
      </c>
      <c r="D27" s="100"/>
      <c r="E27" s="100"/>
      <c r="F27" s="6"/>
      <c r="G27" s="191"/>
      <c r="H27" s="12">
        <f t="shared" ca="1" si="0"/>
        <v>-1</v>
      </c>
    </row>
    <row r="28" spans="2:8" s="3" customFormat="1" ht="20.100000000000001" customHeight="1" x14ac:dyDescent="0.2">
      <c r="B28" s="11"/>
      <c r="C28" s="106" t="s">
        <v>22</v>
      </c>
      <c r="D28" s="100"/>
      <c r="E28" s="100"/>
      <c r="F28" s="6"/>
      <c r="G28" s="191"/>
      <c r="H28" s="12">
        <f t="shared" ca="1" si="0"/>
        <v>-1</v>
      </c>
    </row>
    <row r="29" spans="2:8" s="3" customFormat="1" ht="20.100000000000001" customHeight="1" x14ac:dyDescent="0.2">
      <c r="B29" s="11"/>
      <c r="C29" s="106" t="s">
        <v>23</v>
      </c>
      <c r="D29" s="100"/>
      <c r="E29" s="100"/>
      <c r="F29" s="6"/>
      <c r="G29" s="191"/>
      <c r="H29" s="12">
        <f t="shared" ca="1" si="0"/>
        <v>-1</v>
      </c>
    </row>
    <row r="30" spans="2:8" s="3" customFormat="1" ht="20.100000000000001" customHeight="1" x14ac:dyDescent="0.2">
      <c r="B30" s="11"/>
      <c r="C30" s="106" t="s">
        <v>24</v>
      </c>
      <c r="D30" s="100"/>
      <c r="E30" s="100"/>
      <c r="F30" s="6"/>
      <c r="G30" s="191"/>
      <c r="H30" s="12">
        <f t="shared" ca="1" si="0"/>
        <v>-1</v>
      </c>
    </row>
    <row r="31" spans="2:8" s="3" customFormat="1" ht="20.100000000000001" customHeight="1" x14ac:dyDescent="0.2">
      <c r="B31" s="11"/>
      <c r="C31" s="106" t="s">
        <v>25</v>
      </c>
      <c r="D31" s="100"/>
      <c r="E31" s="100"/>
      <c r="F31" s="6"/>
      <c r="G31" s="191"/>
      <c r="H31" s="12">
        <f t="shared" ca="1" si="0"/>
        <v>-1</v>
      </c>
    </row>
    <row r="32" spans="2:8" s="3" customFormat="1" ht="20.100000000000001" customHeight="1" x14ac:dyDescent="0.2">
      <c r="B32" s="11"/>
      <c r="C32" s="106" t="s">
        <v>26</v>
      </c>
      <c r="D32" s="100"/>
      <c r="E32" s="100"/>
      <c r="F32" s="6"/>
      <c r="G32" s="191"/>
      <c r="H32" s="12">
        <f t="shared" ca="1" si="0"/>
        <v>-1</v>
      </c>
    </row>
    <row r="33" spans="2:8" s="3" customFormat="1" ht="20.100000000000001" customHeight="1" x14ac:dyDescent="0.2">
      <c r="B33" s="11"/>
      <c r="C33" s="106" t="s">
        <v>27</v>
      </c>
      <c r="D33" s="100"/>
      <c r="E33" s="100"/>
      <c r="F33" s="6"/>
      <c r="G33" s="191"/>
      <c r="H33" s="12">
        <f t="shared" ca="1" si="0"/>
        <v>-1</v>
      </c>
    </row>
    <row r="34" spans="2:8" s="3" customFormat="1" ht="20.100000000000001" customHeight="1" x14ac:dyDescent="0.2">
      <c r="B34" s="11"/>
      <c r="C34" s="106" t="s">
        <v>28</v>
      </c>
      <c r="D34" s="100"/>
      <c r="E34" s="100"/>
      <c r="F34" s="6"/>
      <c r="G34" s="191"/>
      <c r="H34" s="12">
        <f t="shared" ca="1" si="0"/>
        <v>-1</v>
      </c>
    </row>
    <row r="35" spans="2:8" s="3" customFormat="1" ht="20.100000000000001" customHeight="1" x14ac:dyDescent="0.2">
      <c r="B35" s="11"/>
      <c r="C35" s="106" t="s">
        <v>29</v>
      </c>
      <c r="D35" s="100"/>
      <c r="E35" s="100"/>
      <c r="F35" s="6"/>
      <c r="G35" s="191"/>
      <c r="H35" s="12">
        <f t="shared" ca="1" si="0"/>
        <v>-1</v>
      </c>
    </row>
    <row r="36" spans="2:8" s="3" customFormat="1" ht="20.100000000000001" customHeight="1" x14ac:dyDescent="0.2">
      <c r="B36" s="11"/>
      <c r="C36" s="106" t="s">
        <v>30</v>
      </c>
      <c r="D36" s="100"/>
      <c r="E36" s="100"/>
      <c r="F36" s="6"/>
      <c r="G36" s="191"/>
      <c r="H36" s="12">
        <f t="shared" ca="1" si="0"/>
        <v>-1</v>
      </c>
    </row>
    <row r="37" spans="2:8" s="3" customFormat="1" ht="20.100000000000001" customHeight="1" x14ac:dyDescent="0.2">
      <c r="B37" s="11"/>
      <c r="C37" s="106" t="s">
        <v>31</v>
      </c>
      <c r="D37" s="100"/>
      <c r="E37" s="100"/>
      <c r="F37" s="6"/>
      <c r="G37" s="191"/>
      <c r="H37" s="12">
        <f t="shared" ca="1" si="0"/>
        <v>-1</v>
      </c>
    </row>
    <row r="38" spans="2:8" s="3" customFormat="1" ht="20.100000000000001" customHeight="1" x14ac:dyDescent="0.2">
      <c r="B38" s="11"/>
      <c r="C38" s="106" t="s">
        <v>32</v>
      </c>
      <c r="D38" s="100"/>
      <c r="E38" s="100"/>
      <c r="F38" s="6"/>
      <c r="G38" s="191"/>
      <c r="H38" s="12">
        <f t="shared" ca="1" si="0"/>
        <v>-1</v>
      </c>
    </row>
    <row r="39" spans="2:8" s="3" customFormat="1" ht="20.100000000000001" customHeight="1" x14ac:dyDescent="0.2">
      <c r="B39" s="11"/>
      <c r="C39" s="106" t="s">
        <v>47</v>
      </c>
      <c r="D39" s="100"/>
      <c r="E39" s="100"/>
      <c r="F39" s="6"/>
      <c r="G39" s="191"/>
      <c r="H39" s="12">
        <f t="shared" ca="1" si="0"/>
        <v>-1</v>
      </c>
    </row>
    <row r="40" spans="2:8" s="3" customFormat="1" ht="20.100000000000001" customHeight="1" x14ac:dyDescent="0.2">
      <c r="B40" s="11"/>
      <c r="C40" s="106" t="s">
        <v>48</v>
      </c>
      <c r="D40" s="100"/>
      <c r="E40" s="100"/>
      <c r="F40" s="6"/>
      <c r="G40" s="191"/>
      <c r="H40" s="12">
        <f t="shared" ca="1" si="0"/>
        <v>-1</v>
      </c>
    </row>
    <row r="41" spans="2:8" s="3" customFormat="1" ht="20.100000000000001" customHeight="1" x14ac:dyDescent="0.2">
      <c r="B41" s="11"/>
      <c r="C41" s="106" t="s">
        <v>49</v>
      </c>
      <c r="D41" s="100"/>
      <c r="E41" s="100"/>
      <c r="F41" s="6"/>
      <c r="G41" s="191"/>
      <c r="H41" s="12">
        <f t="shared" ref="H41:H72" ca="1" si="1">IF(aktiv&lt;&gt;"aktiv",-1,IF(AND(D41&lt;&gt;"",E41&lt;&gt;"",F41&lt;&gt;"",G41&lt;&gt;""),1,IF(SUMPRODUCT(--($D41:$G41&lt;&gt;""))=0,-1,0)))</f>
        <v>-1</v>
      </c>
    </row>
    <row r="42" spans="2:8" s="3" customFormat="1" ht="20.100000000000001" customHeight="1" x14ac:dyDescent="0.2">
      <c r="B42" s="11"/>
      <c r="C42" s="106" t="s">
        <v>50</v>
      </c>
      <c r="D42" s="100"/>
      <c r="E42" s="100"/>
      <c r="F42" s="6"/>
      <c r="G42" s="191"/>
      <c r="H42" s="12">
        <f t="shared" ca="1" si="1"/>
        <v>-1</v>
      </c>
    </row>
    <row r="43" spans="2:8" s="3" customFormat="1" ht="20.100000000000001" customHeight="1" x14ac:dyDescent="0.2">
      <c r="B43" s="11"/>
      <c r="C43" s="106" t="s">
        <v>51</v>
      </c>
      <c r="D43" s="100"/>
      <c r="E43" s="100"/>
      <c r="F43" s="6"/>
      <c r="G43" s="191"/>
      <c r="H43" s="12">
        <f t="shared" ca="1" si="1"/>
        <v>-1</v>
      </c>
    </row>
    <row r="44" spans="2:8" s="3" customFormat="1" ht="20.100000000000001" customHeight="1" x14ac:dyDescent="0.2">
      <c r="B44" s="11"/>
      <c r="C44" s="106" t="s">
        <v>52</v>
      </c>
      <c r="D44" s="100"/>
      <c r="E44" s="100"/>
      <c r="F44" s="6"/>
      <c r="G44" s="191"/>
      <c r="H44" s="12">
        <f t="shared" ca="1" si="1"/>
        <v>-1</v>
      </c>
    </row>
    <row r="45" spans="2:8" s="3" customFormat="1" ht="20.100000000000001" customHeight="1" x14ac:dyDescent="0.2">
      <c r="B45" s="11"/>
      <c r="C45" s="106" t="s">
        <v>53</v>
      </c>
      <c r="D45" s="100"/>
      <c r="E45" s="100"/>
      <c r="F45" s="6"/>
      <c r="G45" s="191"/>
      <c r="H45" s="12">
        <f t="shared" ca="1" si="1"/>
        <v>-1</v>
      </c>
    </row>
    <row r="46" spans="2:8" s="3" customFormat="1" ht="20.100000000000001" customHeight="1" x14ac:dyDescent="0.2">
      <c r="B46" s="11"/>
      <c r="C46" s="106" t="s">
        <v>54</v>
      </c>
      <c r="D46" s="100"/>
      <c r="E46" s="100"/>
      <c r="F46" s="6"/>
      <c r="G46" s="191"/>
      <c r="H46" s="12">
        <f t="shared" ca="1" si="1"/>
        <v>-1</v>
      </c>
    </row>
    <row r="47" spans="2:8" s="3" customFormat="1" ht="20.100000000000001" customHeight="1" x14ac:dyDescent="0.2">
      <c r="B47" s="11"/>
      <c r="C47" s="106" t="s">
        <v>55</v>
      </c>
      <c r="D47" s="100"/>
      <c r="E47" s="100"/>
      <c r="F47" s="6"/>
      <c r="G47" s="191"/>
      <c r="H47" s="12">
        <f t="shared" ca="1" si="1"/>
        <v>-1</v>
      </c>
    </row>
    <row r="48" spans="2:8" s="3" customFormat="1" ht="20.100000000000001" customHeight="1" x14ac:dyDescent="0.2">
      <c r="B48" s="11"/>
      <c r="C48" s="106" t="s">
        <v>56</v>
      </c>
      <c r="D48" s="100"/>
      <c r="E48" s="100"/>
      <c r="F48" s="6"/>
      <c r="G48" s="191"/>
      <c r="H48" s="12">
        <f t="shared" ca="1" si="1"/>
        <v>-1</v>
      </c>
    </row>
    <row r="49" spans="2:8" s="3" customFormat="1" ht="20.100000000000001" customHeight="1" x14ac:dyDescent="0.2">
      <c r="B49" s="11"/>
      <c r="C49" s="106" t="s">
        <v>68</v>
      </c>
      <c r="D49" s="100"/>
      <c r="E49" s="100"/>
      <c r="F49" s="6"/>
      <c r="G49" s="191"/>
      <c r="H49" s="12">
        <f t="shared" ca="1" si="1"/>
        <v>-1</v>
      </c>
    </row>
    <row r="50" spans="2:8" s="3" customFormat="1" ht="20.100000000000001" customHeight="1" x14ac:dyDescent="0.2">
      <c r="B50" s="11"/>
      <c r="C50" s="106" t="s">
        <v>69</v>
      </c>
      <c r="D50" s="100"/>
      <c r="E50" s="100"/>
      <c r="F50" s="6"/>
      <c r="G50" s="191"/>
      <c r="H50" s="12">
        <f t="shared" ca="1" si="1"/>
        <v>-1</v>
      </c>
    </row>
    <row r="51" spans="2:8" s="3" customFormat="1" ht="20.100000000000001" customHeight="1" x14ac:dyDescent="0.2">
      <c r="B51" s="11"/>
      <c r="C51" s="106" t="s">
        <v>70</v>
      </c>
      <c r="D51" s="100"/>
      <c r="E51" s="100"/>
      <c r="F51" s="6"/>
      <c r="G51" s="191"/>
      <c r="H51" s="12">
        <f t="shared" ca="1" si="1"/>
        <v>-1</v>
      </c>
    </row>
    <row r="52" spans="2:8" s="3" customFormat="1" ht="20.100000000000001" customHeight="1" x14ac:dyDescent="0.2">
      <c r="B52" s="11"/>
      <c r="C52" s="106" t="s">
        <v>71</v>
      </c>
      <c r="D52" s="100"/>
      <c r="E52" s="100"/>
      <c r="F52" s="6"/>
      <c r="G52" s="191"/>
      <c r="H52" s="12">
        <f t="shared" ca="1" si="1"/>
        <v>-1</v>
      </c>
    </row>
    <row r="53" spans="2:8" s="3" customFormat="1" ht="20.100000000000001" customHeight="1" x14ac:dyDescent="0.2">
      <c r="B53" s="11"/>
      <c r="C53" s="106" t="s">
        <v>72</v>
      </c>
      <c r="D53" s="100"/>
      <c r="E53" s="100"/>
      <c r="F53" s="6"/>
      <c r="G53" s="191"/>
      <c r="H53" s="12">
        <f t="shared" ca="1" si="1"/>
        <v>-1</v>
      </c>
    </row>
    <row r="54" spans="2:8" s="3" customFormat="1" ht="20.100000000000001" customHeight="1" x14ac:dyDescent="0.2">
      <c r="B54" s="11"/>
      <c r="C54" s="106" t="s">
        <v>73</v>
      </c>
      <c r="D54" s="100"/>
      <c r="E54" s="100"/>
      <c r="F54" s="6"/>
      <c r="G54" s="191"/>
      <c r="H54" s="12">
        <f t="shared" ca="1" si="1"/>
        <v>-1</v>
      </c>
    </row>
    <row r="55" spans="2:8" s="3" customFormat="1" ht="20.100000000000001" customHeight="1" x14ac:dyDescent="0.2">
      <c r="B55" s="11"/>
      <c r="C55" s="106" t="s">
        <v>74</v>
      </c>
      <c r="D55" s="100"/>
      <c r="E55" s="100"/>
      <c r="F55" s="6"/>
      <c r="G55" s="191"/>
      <c r="H55" s="12">
        <f t="shared" ca="1" si="1"/>
        <v>-1</v>
      </c>
    </row>
    <row r="56" spans="2:8" s="3" customFormat="1" ht="20.100000000000001" customHeight="1" x14ac:dyDescent="0.2">
      <c r="B56" s="11"/>
      <c r="C56" s="106" t="s">
        <v>75</v>
      </c>
      <c r="D56" s="100"/>
      <c r="E56" s="100"/>
      <c r="F56" s="6"/>
      <c r="G56" s="191"/>
      <c r="H56" s="12">
        <f t="shared" ca="1" si="1"/>
        <v>-1</v>
      </c>
    </row>
    <row r="57" spans="2:8" s="3" customFormat="1" ht="20.100000000000001" customHeight="1" x14ac:dyDescent="0.2">
      <c r="B57" s="11"/>
      <c r="C57" s="106" t="s">
        <v>240</v>
      </c>
      <c r="D57" s="100"/>
      <c r="E57" s="100"/>
      <c r="F57" s="6"/>
      <c r="G57" s="191"/>
      <c r="H57" s="12">
        <f t="shared" ca="1" si="1"/>
        <v>-1</v>
      </c>
    </row>
    <row r="58" spans="2:8" s="3" customFormat="1" ht="20.100000000000001" customHeight="1" x14ac:dyDescent="0.2">
      <c r="B58" s="11"/>
      <c r="C58" s="106" t="s">
        <v>241</v>
      </c>
      <c r="D58" s="100"/>
      <c r="E58" s="100"/>
      <c r="F58" s="6"/>
      <c r="G58" s="191"/>
      <c r="H58" s="12">
        <f t="shared" ca="1" si="1"/>
        <v>-1</v>
      </c>
    </row>
    <row r="59" spans="2:8" s="3" customFormat="1" ht="20.100000000000001" customHeight="1" x14ac:dyDescent="0.2">
      <c r="B59" s="11"/>
      <c r="C59" s="106" t="s">
        <v>242</v>
      </c>
      <c r="D59" s="100"/>
      <c r="E59" s="100"/>
      <c r="F59" s="6"/>
      <c r="G59" s="191"/>
      <c r="H59" s="12">
        <f t="shared" ca="1" si="1"/>
        <v>-1</v>
      </c>
    </row>
    <row r="60" spans="2:8" s="3" customFormat="1" ht="20.100000000000001" customHeight="1" x14ac:dyDescent="0.2">
      <c r="B60" s="11"/>
      <c r="C60" s="106" t="s">
        <v>243</v>
      </c>
      <c r="D60" s="100"/>
      <c r="E60" s="100"/>
      <c r="F60" s="6"/>
      <c r="G60" s="191"/>
      <c r="H60" s="12">
        <f t="shared" ca="1" si="1"/>
        <v>-1</v>
      </c>
    </row>
    <row r="61" spans="2:8" s="3" customFormat="1" ht="20.100000000000001" customHeight="1" x14ac:dyDescent="0.2">
      <c r="B61" s="11"/>
      <c r="C61" s="106" t="s">
        <v>244</v>
      </c>
      <c r="D61" s="100"/>
      <c r="E61" s="100"/>
      <c r="F61" s="6"/>
      <c r="G61" s="191"/>
      <c r="H61" s="12">
        <f t="shared" ca="1" si="1"/>
        <v>-1</v>
      </c>
    </row>
    <row r="62" spans="2:8" s="3" customFormat="1" ht="20.100000000000001" customHeight="1" x14ac:dyDescent="0.2">
      <c r="B62" s="11"/>
      <c r="C62" s="106" t="s">
        <v>245</v>
      </c>
      <c r="D62" s="100"/>
      <c r="E62" s="100"/>
      <c r="F62" s="6"/>
      <c r="G62" s="191"/>
      <c r="H62" s="12">
        <f t="shared" ca="1" si="1"/>
        <v>-1</v>
      </c>
    </row>
    <row r="63" spans="2:8" s="3" customFormat="1" ht="20.100000000000001" customHeight="1" x14ac:dyDescent="0.2">
      <c r="B63" s="11"/>
      <c r="C63" s="106" t="s">
        <v>246</v>
      </c>
      <c r="D63" s="100"/>
      <c r="E63" s="100"/>
      <c r="F63" s="6"/>
      <c r="G63" s="191"/>
      <c r="H63" s="12">
        <f t="shared" ca="1" si="1"/>
        <v>-1</v>
      </c>
    </row>
    <row r="64" spans="2:8" s="3" customFormat="1" ht="20.100000000000001" customHeight="1" x14ac:dyDescent="0.2">
      <c r="B64" s="11"/>
      <c r="C64" s="106" t="s">
        <v>247</v>
      </c>
      <c r="D64" s="100"/>
      <c r="E64" s="100"/>
      <c r="F64" s="6"/>
      <c r="G64" s="191"/>
      <c r="H64" s="12">
        <f t="shared" ca="1" si="1"/>
        <v>-1</v>
      </c>
    </row>
    <row r="65" spans="2:8" s="3" customFormat="1" ht="20.100000000000001" customHeight="1" x14ac:dyDescent="0.2">
      <c r="B65" s="11"/>
      <c r="C65" s="106" t="s">
        <v>248</v>
      </c>
      <c r="D65" s="100"/>
      <c r="E65" s="100"/>
      <c r="F65" s="6"/>
      <c r="G65" s="191"/>
      <c r="H65" s="12">
        <f t="shared" ca="1" si="1"/>
        <v>-1</v>
      </c>
    </row>
    <row r="66" spans="2:8" s="3" customFormat="1" ht="20.100000000000001" customHeight="1" x14ac:dyDescent="0.2">
      <c r="B66" s="11"/>
      <c r="C66" s="106" t="s">
        <v>249</v>
      </c>
      <c r="D66" s="100"/>
      <c r="E66" s="100"/>
      <c r="F66" s="6"/>
      <c r="G66" s="191"/>
      <c r="H66" s="12">
        <f t="shared" ca="1" si="1"/>
        <v>-1</v>
      </c>
    </row>
    <row r="67" spans="2:8" s="3" customFormat="1" ht="20.100000000000001" customHeight="1" x14ac:dyDescent="0.2">
      <c r="B67" s="11"/>
      <c r="C67" s="106" t="s">
        <v>250</v>
      </c>
      <c r="D67" s="100"/>
      <c r="E67" s="100"/>
      <c r="F67" s="6"/>
      <c r="G67" s="191"/>
      <c r="H67" s="12">
        <f t="shared" ca="1" si="1"/>
        <v>-1</v>
      </c>
    </row>
    <row r="68" spans="2:8" s="3" customFormat="1" ht="20.100000000000001" customHeight="1" x14ac:dyDescent="0.2">
      <c r="B68" s="11"/>
      <c r="C68" s="106" t="s">
        <v>251</v>
      </c>
      <c r="D68" s="100"/>
      <c r="E68" s="100"/>
      <c r="F68" s="6"/>
      <c r="G68" s="191"/>
      <c r="H68" s="12">
        <f t="shared" ca="1" si="1"/>
        <v>-1</v>
      </c>
    </row>
    <row r="69" spans="2:8" s="3" customFormat="1" ht="20.100000000000001" customHeight="1" x14ac:dyDescent="0.2">
      <c r="B69" s="11"/>
      <c r="C69" s="106" t="s">
        <v>252</v>
      </c>
      <c r="D69" s="100"/>
      <c r="E69" s="100"/>
      <c r="F69" s="6"/>
      <c r="G69" s="191"/>
      <c r="H69" s="12">
        <f t="shared" ca="1" si="1"/>
        <v>-1</v>
      </c>
    </row>
    <row r="70" spans="2:8" s="3" customFormat="1" ht="20.100000000000001" customHeight="1" x14ac:dyDescent="0.2">
      <c r="B70" s="11"/>
      <c r="C70" s="106" t="s">
        <v>253</v>
      </c>
      <c r="D70" s="100"/>
      <c r="E70" s="100"/>
      <c r="F70" s="6"/>
      <c r="G70" s="191"/>
      <c r="H70" s="12">
        <f t="shared" ca="1" si="1"/>
        <v>-1</v>
      </c>
    </row>
    <row r="71" spans="2:8" s="3" customFormat="1" ht="20.100000000000001" customHeight="1" x14ac:dyDescent="0.2">
      <c r="B71" s="11"/>
      <c r="C71" s="106" t="s">
        <v>254</v>
      </c>
      <c r="D71" s="100"/>
      <c r="E71" s="100"/>
      <c r="F71" s="6"/>
      <c r="G71" s="191"/>
      <c r="H71" s="12">
        <f t="shared" ca="1" si="1"/>
        <v>-1</v>
      </c>
    </row>
    <row r="72" spans="2:8" s="3" customFormat="1" ht="20.100000000000001" customHeight="1" x14ac:dyDescent="0.2">
      <c r="B72" s="11"/>
      <c r="C72" s="106" t="s">
        <v>255</v>
      </c>
      <c r="D72" s="100"/>
      <c r="E72" s="100"/>
      <c r="F72" s="6"/>
      <c r="G72" s="191"/>
      <c r="H72" s="12">
        <f t="shared" ca="1" si="1"/>
        <v>-1</v>
      </c>
    </row>
    <row r="73" spans="2:8" s="3" customFormat="1" ht="20.100000000000001" customHeight="1" x14ac:dyDescent="0.2">
      <c r="B73" s="11"/>
      <c r="C73" s="106" t="s">
        <v>256</v>
      </c>
      <c r="D73" s="100"/>
      <c r="E73" s="100"/>
      <c r="F73" s="6"/>
      <c r="G73" s="191"/>
      <c r="H73" s="12">
        <f t="shared" ref="H73:H98" ca="1" si="2">IF(aktiv&lt;&gt;"aktiv",-1,IF(AND(D73&lt;&gt;"",E73&lt;&gt;"",F73&lt;&gt;"",G73&lt;&gt;""),1,IF(SUMPRODUCT(--($D73:$G73&lt;&gt;""))=0,-1,0)))</f>
        <v>-1</v>
      </c>
    </row>
    <row r="74" spans="2:8" s="3" customFormat="1" ht="20.100000000000001" customHeight="1" x14ac:dyDescent="0.2">
      <c r="B74" s="11"/>
      <c r="C74" s="106" t="s">
        <v>257</v>
      </c>
      <c r="D74" s="100"/>
      <c r="E74" s="100"/>
      <c r="F74" s="6"/>
      <c r="G74" s="191"/>
      <c r="H74" s="12">
        <f t="shared" ca="1" si="2"/>
        <v>-1</v>
      </c>
    </row>
    <row r="75" spans="2:8" s="3" customFormat="1" ht="20.100000000000001" customHeight="1" x14ac:dyDescent="0.2">
      <c r="B75" s="11"/>
      <c r="C75" s="106" t="s">
        <v>258</v>
      </c>
      <c r="D75" s="100"/>
      <c r="E75" s="100"/>
      <c r="F75" s="6"/>
      <c r="G75" s="191"/>
      <c r="H75" s="12">
        <f t="shared" ca="1" si="2"/>
        <v>-1</v>
      </c>
    </row>
    <row r="76" spans="2:8" s="3" customFormat="1" ht="20.100000000000001" customHeight="1" x14ac:dyDescent="0.2">
      <c r="B76" s="11"/>
      <c r="C76" s="106" t="s">
        <v>259</v>
      </c>
      <c r="D76" s="100"/>
      <c r="E76" s="100"/>
      <c r="F76" s="6"/>
      <c r="G76" s="191"/>
      <c r="H76" s="12">
        <f t="shared" ca="1" si="2"/>
        <v>-1</v>
      </c>
    </row>
    <row r="77" spans="2:8" s="3" customFormat="1" ht="20.100000000000001" customHeight="1" x14ac:dyDescent="0.2">
      <c r="B77" s="11"/>
      <c r="C77" s="106" t="s">
        <v>260</v>
      </c>
      <c r="D77" s="100"/>
      <c r="E77" s="100"/>
      <c r="F77" s="6"/>
      <c r="G77" s="191"/>
      <c r="H77" s="12">
        <f t="shared" ca="1" si="2"/>
        <v>-1</v>
      </c>
    </row>
    <row r="78" spans="2:8" s="3" customFormat="1" ht="20.100000000000001" customHeight="1" x14ac:dyDescent="0.2">
      <c r="B78" s="11"/>
      <c r="C78" s="106" t="s">
        <v>261</v>
      </c>
      <c r="D78" s="100"/>
      <c r="E78" s="100"/>
      <c r="F78" s="6"/>
      <c r="G78" s="191"/>
      <c r="H78" s="12">
        <f t="shared" ca="1" si="2"/>
        <v>-1</v>
      </c>
    </row>
    <row r="79" spans="2:8" s="3" customFormat="1" ht="20.100000000000001" customHeight="1" x14ac:dyDescent="0.2">
      <c r="B79" s="11"/>
      <c r="C79" s="106" t="s">
        <v>262</v>
      </c>
      <c r="D79" s="100"/>
      <c r="E79" s="100"/>
      <c r="F79" s="6"/>
      <c r="G79" s="191"/>
      <c r="H79" s="12">
        <f t="shared" ca="1" si="2"/>
        <v>-1</v>
      </c>
    </row>
    <row r="80" spans="2:8" s="3" customFormat="1" ht="20.100000000000001" customHeight="1" x14ac:dyDescent="0.2">
      <c r="B80" s="11"/>
      <c r="C80" s="106" t="s">
        <v>263</v>
      </c>
      <c r="D80" s="100"/>
      <c r="E80" s="100"/>
      <c r="F80" s="6"/>
      <c r="G80" s="191"/>
      <c r="H80" s="12">
        <f t="shared" ca="1" si="2"/>
        <v>-1</v>
      </c>
    </row>
    <row r="81" spans="2:8" s="3" customFormat="1" ht="20.100000000000001" customHeight="1" x14ac:dyDescent="0.2">
      <c r="B81" s="11"/>
      <c r="C81" s="106" t="s">
        <v>264</v>
      </c>
      <c r="D81" s="100"/>
      <c r="E81" s="100"/>
      <c r="F81" s="6"/>
      <c r="G81" s="191"/>
      <c r="H81" s="12">
        <f t="shared" ca="1" si="2"/>
        <v>-1</v>
      </c>
    </row>
    <row r="82" spans="2:8" s="3" customFormat="1" ht="20.100000000000001" customHeight="1" x14ac:dyDescent="0.2">
      <c r="B82" s="11"/>
      <c r="C82" s="106" t="s">
        <v>265</v>
      </c>
      <c r="D82" s="100"/>
      <c r="E82" s="100"/>
      <c r="F82" s="6"/>
      <c r="G82" s="191"/>
      <c r="H82" s="12">
        <f t="shared" ca="1" si="2"/>
        <v>-1</v>
      </c>
    </row>
    <row r="83" spans="2:8" s="3" customFormat="1" ht="20.100000000000001" customHeight="1" x14ac:dyDescent="0.2">
      <c r="B83" s="11"/>
      <c r="C83" s="106" t="s">
        <v>266</v>
      </c>
      <c r="D83" s="100"/>
      <c r="E83" s="100"/>
      <c r="F83" s="6"/>
      <c r="G83" s="191"/>
      <c r="H83" s="12">
        <f t="shared" ca="1" si="2"/>
        <v>-1</v>
      </c>
    </row>
    <row r="84" spans="2:8" s="3" customFormat="1" ht="20.100000000000001" customHeight="1" x14ac:dyDescent="0.2">
      <c r="B84" s="11"/>
      <c r="C84" s="106" t="s">
        <v>267</v>
      </c>
      <c r="D84" s="100"/>
      <c r="E84" s="100"/>
      <c r="F84" s="6"/>
      <c r="G84" s="191"/>
      <c r="H84" s="12">
        <f t="shared" ca="1" si="2"/>
        <v>-1</v>
      </c>
    </row>
    <row r="85" spans="2:8" s="3" customFormat="1" ht="20.100000000000001" customHeight="1" x14ac:dyDescent="0.2">
      <c r="B85" s="11"/>
      <c r="C85" s="106" t="s">
        <v>268</v>
      </c>
      <c r="D85" s="100"/>
      <c r="E85" s="100"/>
      <c r="F85" s="6"/>
      <c r="G85" s="191"/>
      <c r="H85" s="12">
        <f t="shared" ca="1" si="2"/>
        <v>-1</v>
      </c>
    </row>
    <row r="86" spans="2:8" s="3" customFormat="1" ht="20.100000000000001" customHeight="1" x14ac:dyDescent="0.2">
      <c r="B86" s="11"/>
      <c r="C86" s="106" t="s">
        <v>269</v>
      </c>
      <c r="D86" s="100"/>
      <c r="E86" s="100"/>
      <c r="F86" s="6"/>
      <c r="G86" s="191"/>
      <c r="H86" s="12">
        <f t="shared" ca="1" si="2"/>
        <v>-1</v>
      </c>
    </row>
    <row r="87" spans="2:8" s="3" customFormat="1" ht="20.100000000000001" customHeight="1" x14ac:dyDescent="0.2">
      <c r="B87" s="11"/>
      <c r="C87" s="106" t="s">
        <v>270</v>
      </c>
      <c r="D87" s="100"/>
      <c r="E87" s="100"/>
      <c r="F87" s="6"/>
      <c r="G87" s="191"/>
      <c r="H87" s="12">
        <f t="shared" ca="1" si="2"/>
        <v>-1</v>
      </c>
    </row>
    <row r="88" spans="2:8" s="3" customFormat="1" ht="20.100000000000001" customHeight="1" x14ac:dyDescent="0.2">
      <c r="B88" s="11"/>
      <c r="C88" s="106" t="s">
        <v>271</v>
      </c>
      <c r="D88" s="100"/>
      <c r="E88" s="100"/>
      <c r="F88" s="6"/>
      <c r="G88" s="191"/>
      <c r="H88" s="12">
        <f t="shared" ca="1" si="2"/>
        <v>-1</v>
      </c>
    </row>
    <row r="89" spans="2:8" s="3" customFormat="1" ht="20.100000000000001" customHeight="1" x14ac:dyDescent="0.2">
      <c r="B89" s="11"/>
      <c r="C89" s="106" t="s">
        <v>272</v>
      </c>
      <c r="D89" s="100"/>
      <c r="E89" s="100"/>
      <c r="F89" s="6"/>
      <c r="G89" s="191"/>
      <c r="H89" s="12">
        <f t="shared" ca="1" si="2"/>
        <v>-1</v>
      </c>
    </row>
    <row r="90" spans="2:8" s="3" customFormat="1" ht="20.100000000000001" customHeight="1" x14ac:dyDescent="0.2">
      <c r="B90" s="11"/>
      <c r="C90" s="106" t="s">
        <v>273</v>
      </c>
      <c r="D90" s="100"/>
      <c r="E90" s="100"/>
      <c r="F90" s="6"/>
      <c r="G90" s="191"/>
      <c r="H90" s="12">
        <f t="shared" ca="1" si="2"/>
        <v>-1</v>
      </c>
    </row>
    <row r="91" spans="2:8" s="3" customFormat="1" ht="20.100000000000001" customHeight="1" x14ac:dyDescent="0.2">
      <c r="B91" s="11"/>
      <c r="C91" s="106" t="s">
        <v>274</v>
      </c>
      <c r="D91" s="100"/>
      <c r="E91" s="100"/>
      <c r="F91" s="6"/>
      <c r="G91" s="191"/>
      <c r="H91" s="12">
        <f t="shared" ca="1" si="2"/>
        <v>-1</v>
      </c>
    </row>
    <row r="92" spans="2:8" s="3" customFormat="1" ht="20.100000000000001" customHeight="1" x14ac:dyDescent="0.2">
      <c r="B92" s="11"/>
      <c r="C92" s="106" t="s">
        <v>275</v>
      </c>
      <c r="D92" s="100"/>
      <c r="E92" s="100"/>
      <c r="F92" s="6"/>
      <c r="G92" s="191"/>
      <c r="H92" s="12">
        <f t="shared" ca="1" si="2"/>
        <v>-1</v>
      </c>
    </row>
    <row r="93" spans="2:8" s="3" customFormat="1" ht="20.100000000000001" customHeight="1" x14ac:dyDescent="0.2">
      <c r="B93" s="11"/>
      <c r="C93" s="106" t="s">
        <v>276</v>
      </c>
      <c r="D93" s="100"/>
      <c r="E93" s="100"/>
      <c r="F93" s="6"/>
      <c r="G93" s="191"/>
      <c r="H93" s="12">
        <f t="shared" ca="1" si="2"/>
        <v>-1</v>
      </c>
    </row>
    <row r="94" spans="2:8" s="3" customFormat="1" ht="20.100000000000001" customHeight="1" x14ac:dyDescent="0.2">
      <c r="B94" s="11"/>
      <c r="C94" s="106" t="s">
        <v>277</v>
      </c>
      <c r="D94" s="100"/>
      <c r="E94" s="100"/>
      <c r="F94" s="6"/>
      <c r="G94" s="191"/>
      <c r="H94" s="12">
        <f t="shared" ca="1" si="2"/>
        <v>-1</v>
      </c>
    </row>
    <row r="95" spans="2:8" s="3" customFormat="1" ht="20.100000000000001" customHeight="1" x14ac:dyDescent="0.2">
      <c r="B95" s="11"/>
      <c r="C95" s="106" t="s">
        <v>278</v>
      </c>
      <c r="D95" s="100"/>
      <c r="E95" s="100"/>
      <c r="F95" s="6"/>
      <c r="G95" s="191"/>
      <c r="H95" s="12">
        <f t="shared" ca="1" si="2"/>
        <v>-1</v>
      </c>
    </row>
    <row r="96" spans="2:8" s="3" customFormat="1" ht="20.100000000000001" customHeight="1" x14ac:dyDescent="0.2">
      <c r="B96" s="11"/>
      <c r="C96" s="106" t="s">
        <v>279</v>
      </c>
      <c r="D96" s="100"/>
      <c r="E96" s="100"/>
      <c r="F96" s="6"/>
      <c r="G96" s="191"/>
      <c r="H96" s="12">
        <f t="shared" ca="1" si="2"/>
        <v>-1</v>
      </c>
    </row>
    <row r="97" spans="2:15" s="3" customFormat="1" ht="20.100000000000001" customHeight="1" x14ac:dyDescent="0.2">
      <c r="B97" s="11"/>
      <c r="C97" s="106" t="s">
        <v>280</v>
      </c>
      <c r="D97" s="100"/>
      <c r="E97" s="100"/>
      <c r="F97" s="6"/>
      <c r="G97" s="191"/>
      <c r="H97" s="12">
        <f t="shared" ca="1" si="2"/>
        <v>-1</v>
      </c>
    </row>
    <row r="98" spans="2:15" s="3" customFormat="1" ht="20.100000000000001" customHeight="1" thickBot="1" x14ac:dyDescent="0.25">
      <c r="B98" s="11"/>
      <c r="C98" s="175" t="s">
        <v>281</v>
      </c>
      <c r="D98" s="176"/>
      <c r="E98" s="176"/>
      <c r="F98" s="178"/>
      <c r="G98" s="213"/>
      <c r="H98" s="12">
        <f t="shared" ca="1" si="2"/>
        <v>-1</v>
      </c>
    </row>
    <row r="99" spans="2:15" s="4" customFormat="1" ht="25.5" customHeight="1" thickTop="1" thickBot="1" x14ac:dyDescent="0.25">
      <c r="B99" s="13"/>
      <c r="C99" s="17"/>
      <c r="D99" s="18"/>
      <c r="E99" s="21"/>
      <c r="F99" s="19"/>
      <c r="G99" s="192">
        <f>SUM(G9:G98)</f>
        <v>0</v>
      </c>
      <c r="H99" s="14">
        <f ca="1">ABS(PRODUCT(H9:H98))</f>
        <v>1</v>
      </c>
    </row>
    <row r="100" spans="2:15" s="4" customFormat="1" ht="25.5" customHeight="1" thickBot="1" x14ac:dyDescent="0.25">
      <c r="B100" s="52"/>
      <c r="C100" s="53"/>
      <c r="D100" s="235"/>
      <c r="E100" s="54"/>
      <c r="F100" s="55"/>
      <c r="G100" s="56"/>
      <c r="H100" s="57"/>
    </row>
    <row r="101" spans="2:15" ht="20.25" customHeight="1" x14ac:dyDescent="0.2">
      <c r="J101"/>
      <c r="K101"/>
      <c r="L101"/>
      <c r="M101"/>
      <c r="N101"/>
      <c r="O101"/>
    </row>
    <row r="102" spans="2:15" x14ac:dyDescent="0.2">
      <c r="K102"/>
      <c r="L102"/>
      <c r="M102"/>
      <c r="N102"/>
      <c r="O102"/>
    </row>
    <row r="103" spans="2:15" x14ac:dyDescent="0.2">
      <c r="K103"/>
      <c r="L103"/>
      <c r="M103"/>
      <c r="N103"/>
      <c r="O103"/>
    </row>
    <row r="104" spans="2:15" x14ac:dyDescent="0.2">
      <c r="K104"/>
      <c r="L104"/>
      <c r="O104"/>
    </row>
    <row r="105" spans="2:15" x14ac:dyDescent="0.2">
      <c r="J105"/>
    </row>
    <row r="106" spans="2:15" x14ac:dyDescent="0.2">
      <c r="J106"/>
    </row>
    <row r="107" spans="2:15" x14ac:dyDescent="0.2">
      <c r="J107"/>
    </row>
    <row r="108" spans="2:15" x14ac:dyDescent="0.2">
      <c r="J108"/>
    </row>
  </sheetData>
  <sheetProtection algorithmName="SHA-512" hashValue="lfXJzHX4mnyXbX9HBdz9nYMFK4VF37moFZCT9RBYVYZea2Yf87N/GB9isp24QQMjHYff3Pr3iLbVO4PPaaYsgA==" saltValue="AymcNxQRZo6dp2OnJmQm+w==" spinCount="100000" sheet="1" objects="1" scenarios="1" selectLockedCells="1"/>
  <mergeCells count="3">
    <mergeCell ref="C3:G3"/>
    <mergeCell ref="C5:E5"/>
    <mergeCell ref="C4:D4"/>
  </mergeCells>
  <conditionalFormatting sqref="B2:H8 B9:B98 B99:H100">
    <cfRule type="expression" dxfId="51" priority="13">
      <formula>$G$4&lt;&gt;"aktiv"</formula>
    </cfRule>
  </conditionalFormatting>
  <conditionalFormatting sqref="C9:H98">
    <cfRule type="expression" dxfId="49" priority="1">
      <formula>$G$4&lt;&gt;"aktiv"</formula>
    </cfRule>
  </conditionalFormatting>
  <conditionalFormatting sqref="D9:G98">
    <cfRule type="notContainsBlanks" dxfId="48" priority="4">
      <formula>LEN(TRIM(D9))&gt;0</formula>
    </cfRule>
    <cfRule type="expression" dxfId="47" priority="5">
      <formula>(SUMPRODUCT(--($D9:$G9&lt;&gt;""))=0)*(SUMPRODUCT(--($D9:$G9&lt;&gt;""))=0)=0</formula>
    </cfRule>
  </conditionalFormatting>
  <conditionalFormatting sqref="G9:G98">
    <cfRule type="cellIs" dxfId="45" priority="3" operator="lessThan">
      <formula>0</formula>
    </cfRule>
  </conditionalFormatting>
  <dataValidations count="3">
    <dataValidation type="decimal" allowBlank="1" showInputMessage="1" showErrorMessage="1" sqref="G9:G98" xr:uid="{00000000-0002-0000-0200-000000000000}">
      <formula1>-10000000</formula1>
      <formula2>10000000</formula2>
    </dataValidation>
    <dataValidation type="textLength" errorStyle="information" allowBlank="1" showInputMessage="1" showErrorMessage="1" errorTitle="Hinweis:" error="maximal 40 Zeichen!" sqref="D10:E98" xr:uid="{00000000-0002-0000-0200-000001000000}">
      <formula1>0</formula1>
      <formula2>30</formula2>
    </dataValidation>
    <dataValidation type="textLength" allowBlank="1" showInputMessage="1" showErrorMessage="1" errorTitle="Achtung:" error="maximal 30 Zeichen!" sqref="D9:E9" xr:uid="{00000000-0002-0000-0200-000002000000}">
      <formula1>0</formula1>
      <formula2>30</formula2>
    </dataValidation>
  </dataValidations>
  <hyperlinks>
    <hyperlink ref="G5" location="START!F5" display="Zurück zum Tabellenblatt START" xr:uid="{00000000-0004-0000-0200-000000000000}"/>
  </hyperlinks>
  <pageMargins left="0.23622047244094491" right="0.23622047244094491" top="0.74803149606299213" bottom="0.74803149606299213" header="0.31496062992125984" footer="0.31496062992125984"/>
  <pageSetup paperSize="9" scale="71" fitToHeight="0" orientation="portrait" r:id="rId1"/>
  <rowBreaks count="3" manualBreakCount="3">
    <brk id="48" min="1" max="7" man="1"/>
    <brk id="114" max="16383" man="1"/>
    <brk id="122" min="1" max="9" man="1"/>
  </rowBreaks>
  <colBreaks count="1" manualBreakCount="1">
    <brk id="3" min="124" max="124" man="1"/>
  </colBreaks>
  <drawing r:id="rId2"/>
  <extLst>
    <ext xmlns:x14="http://schemas.microsoft.com/office/spreadsheetml/2009/9/main" uri="{78C0D931-6437-407d-A8EE-F0AAD7539E65}">
      <x14:conditionalFormattings>
        <x14:conditionalFormatting xmlns:xm="http://schemas.microsoft.com/office/excel/2006/main">
          <x14:cfRule type="expression" priority="14" id="{6BB1FA81-C6C1-498D-BC45-BE22C01F0D89}">
            <xm:f>START!$C$18=0</xm:f>
            <x14:dxf>
              <font>
                <color theme="0"/>
              </font>
              <fill>
                <patternFill>
                  <bgColor theme="0"/>
                </patternFill>
              </fill>
            </x14:dxf>
          </x14:cfRule>
          <xm:sqref>C4 E4</xm:sqref>
        </x14:conditionalFormatting>
        <x14:conditionalFormatting xmlns:xm="http://schemas.microsoft.com/office/excel/2006/main">
          <x14:cfRule type="expression" priority="2" id="{02931631-CB47-4762-8EBE-2FA700105F1A}">
            <xm:f>OR($F9&lt;START!$F$9,$F9&gt;START!$H$9)</xm:f>
            <x14:dxf>
              <font>
                <b/>
                <i/>
              </font>
            </x14:dxf>
          </x14:cfRule>
          <xm:sqref>F9:F98</xm:sqref>
        </x14:conditionalFormatting>
        <x14:conditionalFormatting xmlns:xm="http://schemas.microsoft.com/office/excel/2006/main">
          <x14:cfRule type="iconSet" priority="6" id="{6DC74705-06E1-4CF0-B54E-C917506EC72B}">
            <x14:iconSet iconSet="3Symbols2" showValue="0" custom="1">
              <x14:cfvo type="percent">
                <xm:f>0</xm:f>
              </x14:cfvo>
              <x14:cfvo type="num">
                <xm:f>0</xm:f>
              </x14:cfvo>
              <x14:cfvo type="num">
                <xm:f>1</xm:f>
              </x14:cfvo>
              <x14:cfIcon iconSet="NoIcons" iconId="0"/>
              <x14:cfIcon iconSet="3Symbols2" iconId="0"/>
              <x14:cfIcon iconSet="3Symbols2" iconId="2"/>
            </x14:iconSet>
          </x14:cfRule>
          <xm:sqref>H9:H98</xm:sqref>
        </x14:conditionalFormatting>
        <x14:conditionalFormatting xmlns:xm="http://schemas.microsoft.com/office/excel/2006/main">
          <x14:cfRule type="iconSet" priority="15" id="{7F55244C-7518-481C-8075-21122D3AC89C}">
            <x14:iconSet iconSet="3Symbols2" showValue="0" custom="1">
              <x14:cfvo type="percent">
                <xm:f>0</xm:f>
              </x14:cfvo>
              <x14:cfvo type="num">
                <xm:f>0</xm:f>
              </x14:cfvo>
              <x14:cfvo type="num">
                <xm:f>1</xm:f>
              </x14:cfvo>
              <x14:cfIcon iconSet="NoIcons" iconId="0"/>
              <x14:cfIcon iconSet="3Symbols2" iconId="0"/>
              <x14:cfIcon iconSet="3Symbols2" iconId="2"/>
            </x14:iconSet>
          </x14:cfRule>
          <xm:sqref>H99</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r:uid="{00000000-0002-0000-0200-000003000000}">
          <x14:formula1>
            <xm:f>START!$F$9</xm:f>
          </x14:formula1>
          <x14:formula2>
            <xm:f>TODAY()</xm:f>
          </x14:formula2>
          <xm:sqref>F9:F98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theme="7" tint="0.79998168889431442"/>
    <pageSetUpPr fitToPage="1"/>
  </sheetPr>
  <dimension ref="B1:R48"/>
  <sheetViews>
    <sheetView showGridLines="0" view="pageBreakPreview" zoomScale="90" zoomScaleNormal="90" zoomScaleSheetLayoutView="90" workbookViewId="0">
      <selection activeCell="P4" sqref="P4:Q4"/>
    </sheetView>
  </sheetViews>
  <sheetFormatPr baseColWidth="10" defaultColWidth="11.42578125" defaultRowHeight="12.75" x14ac:dyDescent="0.2"/>
  <cols>
    <col min="1" max="1" width="3.28515625" customWidth="1"/>
    <col min="2" max="2" width="1.7109375" customWidth="1"/>
    <col min="3" max="3" width="3.5703125" bestFit="1" customWidth="1"/>
    <col min="4" max="4" width="18.42578125" customWidth="1"/>
    <col min="5" max="5" width="17.85546875" customWidth="1"/>
    <col min="6" max="6" width="15.140625" customWidth="1"/>
    <col min="7" max="7" width="9.28515625" customWidth="1"/>
    <col min="8" max="8" width="15.5703125" style="2" customWidth="1"/>
    <col min="9" max="9" width="13.140625" style="1" customWidth="1"/>
    <col min="10" max="10" width="15.5703125" style="2" customWidth="1"/>
    <col min="11" max="11" width="17.28515625" style="2" customWidth="1"/>
    <col min="12" max="12" width="16.7109375" style="2" customWidth="1"/>
    <col min="13" max="13" width="17.5703125" style="2" customWidth="1"/>
    <col min="14" max="15" width="17.140625" style="2" customWidth="1"/>
    <col min="16" max="16" width="31.28515625" style="2" customWidth="1"/>
    <col min="17" max="17" width="34.140625" customWidth="1"/>
    <col min="18" max="18" width="4.140625" style="79" customWidth="1"/>
  </cols>
  <sheetData>
    <row r="1" spans="2:18" ht="13.5" thickBot="1" x14ac:dyDescent="0.25"/>
    <row r="2" spans="2:18" ht="12.6" customHeight="1" x14ac:dyDescent="0.2">
      <c r="B2" s="7"/>
      <c r="C2" s="8"/>
      <c r="D2" s="8"/>
      <c r="E2" s="8"/>
      <c r="F2" s="8"/>
      <c r="G2" s="8"/>
      <c r="H2" s="104"/>
      <c r="I2" s="103"/>
      <c r="J2" s="104"/>
      <c r="K2" s="104"/>
      <c r="L2" s="104"/>
      <c r="M2" s="104"/>
      <c r="N2" s="104"/>
      <c r="O2" s="104"/>
      <c r="P2" s="104"/>
      <c r="Q2" s="8"/>
      <c r="R2" s="80"/>
    </row>
    <row r="3" spans="2:18" ht="42" customHeight="1" x14ac:dyDescent="0.2">
      <c r="B3" s="10"/>
      <c r="C3" s="335" t="str">
        <f>Name_Belegliste</f>
        <v>Belegliste zum Zwischen- oder Verwendungsnachweis</v>
      </c>
      <c r="D3" s="335"/>
      <c r="E3" s="335"/>
      <c r="F3" s="335"/>
      <c r="G3" s="335"/>
      <c r="H3" s="335"/>
      <c r="I3" s="335"/>
      <c r="J3" s="335"/>
      <c r="K3" s="335"/>
      <c r="L3" s="335"/>
      <c r="M3" s="335"/>
      <c r="N3" s="335"/>
      <c r="O3" s="335"/>
      <c r="P3" s="335"/>
      <c r="Q3" s="335"/>
      <c r="R3" s="81"/>
    </row>
    <row r="4" spans="2:18" ht="30" customHeight="1" thickBot="1" x14ac:dyDescent="0.25">
      <c r="B4" s="10"/>
      <c r="C4" s="333" t="str">
        <f ca="1">MID(CELL("Dateiname",$A$1),FIND("]", CELL("Dateiname",$A$1))+1,31)</f>
        <v>Pos.0831</v>
      </c>
      <c r="D4" s="333"/>
      <c r="E4" s="42" t="str">
        <f ca="1">VLOOKUP(C4,Hilfsblatt_Prüfung!B2:C8,2,FALSE)</f>
        <v>Gegenstände bis 800/410/400 €</v>
      </c>
      <c r="F4" s="42"/>
      <c r="G4" s="42"/>
      <c r="J4" s="42"/>
      <c r="L4"/>
      <c r="M4" s="169"/>
      <c r="N4" s="169"/>
      <c r="O4" s="169"/>
      <c r="P4" s="334" t="s">
        <v>43</v>
      </c>
      <c r="Q4" s="334"/>
      <c r="R4" s="81"/>
    </row>
    <row r="5" spans="2:18" ht="17.25" customHeight="1" thickBot="1" x14ac:dyDescent="0.25">
      <c r="B5" s="10"/>
      <c r="C5" s="91" t="str">
        <f>Version&amp;" -  "&amp;FKZ</f>
        <v xml:space="preserve">2505_V11 -  </v>
      </c>
      <c r="E5" s="173" t="str">
        <f ca="1">IF(VLOOKUP(C4,Matrix_Prüfung,4)=1,"aktiv","nicht aktiv")</f>
        <v>nicht aktiv</v>
      </c>
      <c r="F5" s="170"/>
      <c r="G5" s="170"/>
      <c r="H5" s="170"/>
      <c r="I5" s="170"/>
      <c r="J5" s="170"/>
      <c r="K5" s="336" t="s">
        <v>285</v>
      </c>
      <c r="L5" s="337"/>
      <c r="M5" s="338"/>
      <c r="N5"/>
      <c r="O5"/>
      <c r="P5" s="171"/>
      <c r="Q5" s="171"/>
      <c r="R5" s="81"/>
    </row>
    <row r="6" spans="2:18" s="31" customFormat="1" ht="17.25" customHeight="1" x14ac:dyDescent="0.2">
      <c r="B6" s="26"/>
      <c r="C6" s="111" t="s">
        <v>2</v>
      </c>
      <c r="D6" s="112" t="s">
        <v>113</v>
      </c>
      <c r="E6" s="112" t="s">
        <v>114</v>
      </c>
      <c r="F6" s="113" t="s">
        <v>115</v>
      </c>
      <c r="G6" s="113" t="s">
        <v>116</v>
      </c>
      <c r="H6" s="112" t="s">
        <v>117</v>
      </c>
      <c r="I6" s="112" t="s">
        <v>118</v>
      </c>
      <c r="J6" s="216" t="s">
        <v>119</v>
      </c>
      <c r="K6" s="111" t="s">
        <v>120</v>
      </c>
      <c r="L6" s="112" t="s">
        <v>133</v>
      </c>
      <c r="M6" s="224" t="s">
        <v>134</v>
      </c>
      <c r="N6" s="220" t="s">
        <v>127</v>
      </c>
      <c r="O6" s="113" t="s">
        <v>128</v>
      </c>
      <c r="P6" s="112" t="s">
        <v>129</v>
      </c>
      <c r="Q6" s="114" t="s">
        <v>131</v>
      </c>
      <c r="R6" s="82"/>
    </row>
    <row r="7" spans="2:18" s="77" customFormat="1" ht="86.45" customHeight="1" thickBot="1" x14ac:dyDescent="0.25">
      <c r="B7" s="115"/>
      <c r="C7" s="116"/>
      <c r="D7" s="117" t="s">
        <v>122</v>
      </c>
      <c r="E7" s="117" t="s">
        <v>123</v>
      </c>
      <c r="F7" s="118" t="s">
        <v>124</v>
      </c>
      <c r="G7" s="118" t="s">
        <v>125</v>
      </c>
      <c r="H7" s="117" t="s">
        <v>126</v>
      </c>
      <c r="I7" s="117" t="s">
        <v>233</v>
      </c>
      <c r="J7" s="217" t="s">
        <v>121</v>
      </c>
      <c r="K7" s="116" t="e">
        <f>VLOOKUP(Auswahl_FSP,MatrixFSP[],5,FALSE)</f>
        <v>#N/A</v>
      </c>
      <c r="L7" s="117" t="e">
        <f>VLOOKUP(Auswahl_FSP,MatrixFSP[],6,FALSE)</f>
        <v>#N/A</v>
      </c>
      <c r="M7" s="225" t="e">
        <f>VLOOKUP(Auswahl_FSP,MatrixFSP[],7,FALSE)</f>
        <v>#N/A</v>
      </c>
      <c r="N7" s="221" t="s">
        <v>135</v>
      </c>
      <c r="O7" s="118" t="s">
        <v>136</v>
      </c>
      <c r="P7" s="117" t="s">
        <v>130</v>
      </c>
      <c r="Q7" s="119" t="s">
        <v>132</v>
      </c>
      <c r="R7" s="83"/>
    </row>
    <row r="8" spans="2:18" s="23" customFormat="1" ht="48" customHeight="1" thickBot="1" x14ac:dyDescent="0.25">
      <c r="B8" s="24"/>
      <c r="C8" s="43" t="s">
        <v>33</v>
      </c>
      <c r="D8" s="44" t="s">
        <v>36</v>
      </c>
      <c r="E8" s="44" t="s">
        <v>35</v>
      </c>
      <c r="F8" s="193">
        <v>28549.599999999999</v>
      </c>
      <c r="G8" s="108">
        <v>0.19</v>
      </c>
      <c r="H8" s="200">
        <v>33974.019999999997</v>
      </c>
      <c r="I8" s="46">
        <v>44391</v>
      </c>
      <c r="J8" s="218">
        <v>33974.019999999997</v>
      </c>
      <c r="K8" s="226">
        <f>J8-L8-M8</f>
        <v>5178.4799999999968</v>
      </c>
      <c r="L8" s="198">
        <v>25339</v>
      </c>
      <c r="M8" s="227">
        <v>3456.54</v>
      </c>
      <c r="N8" s="222">
        <f>SUMIF($K$7:$M$7,"&lt;&gt;0",K8:M8)</f>
        <v>33974.019999999997</v>
      </c>
      <c r="O8" s="109">
        <f>(N8/(1+H8))*(1+IF(Auswahl_Vst="Ja, voll",0,IF(Auswahl_Vst="Ja, teilweise",(H8-H9*teil_Vst_prozent),H9)))</f>
        <v>0.99997056661040962</v>
      </c>
      <c r="P8" s="45" t="s">
        <v>63</v>
      </c>
      <c r="Q8" s="110" t="s">
        <v>64</v>
      </c>
      <c r="R8" s="84"/>
    </row>
    <row r="9" spans="2:18" s="3" customFormat="1" ht="26.1" customHeight="1" x14ac:dyDescent="0.2">
      <c r="B9" s="11"/>
      <c r="C9" s="105" t="s">
        <v>3</v>
      </c>
      <c r="D9" s="100"/>
      <c r="E9" s="100"/>
      <c r="F9" s="199"/>
      <c r="G9" s="101"/>
      <c r="H9" s="202">
        <f>IF(AND(D9&lt;&gt;"",F9&lt;&gt;""),(F9*G9)+F9,0)</f>
        <v>0</v>
      </c>
      <c r="I9" s="102"/>
      <c r="J9" s="230"/>
      <c r="K9" s="233"/>
      <c r="L9" s="194"/>
      <c r="M9" s="191"/>
      <c r="N9" s="232">
        <f ca="1">IF(R9=1,SUMIF($K$7:$M$7,"&lt;&gt;0",K9:M9),0)</f>
        <v>0</v>
      </c>
      <c r="O9" s="186">
        <f t="shared" ref="O9" ca="1" si="0">(N9/(1+G9))*(1+IF(Auswahl_Vst="Ja, voll",0,IF(Auswahl_Vst="Ja, teilweise",(G9-G9*teil_Vst_prozent),G9)))</f>
        <v>0</v>
      </c>
      <c r="P9" s="100"/>
      <c r="Q9" s="78"/>
      <c r="R9" s="172">
        <f t="shared" ref="R9:R33" ca="1" si="1">IF(aktiv&lt;&gt;"aktiv",-1,IF(AND(D9&lt;&gt;"",F9&lt;&gt;"",D9&lt;&gt;"",E9&lt;&gt;"",G9&lt;&gt;"",I9&lt;&gt;"",J9&lt;&gt;"",K9&lt;&gt;"",P9&lt;&gt;"",OR(AND($L$7&lt;&gt;0,L9&lt;&gt;""),$L$7=0),OR(AND($M$7&lt;&gt;0,M9&lt;&gt;""),$M$7=0),IF(F9&gt;0,K9+L9+M9&lt;=J9,K9+L9+M9&gt;=J9)),1,IF((SUMPRODUCT(--($D9:$G9&lt;&gt;""))=0)*(SUMPRODUCT(--($I9:$M9&lt;&gt;""))=0)*(SUMPRODUCT(--($P9&lt;&gt;""))=0)=0,0,-1)))</f>
        <v>-1</v>
      </c>
    </row>
    <row r="10" spans="2:18" s="3" customFormat="1" ht="26.1" customHeight="1" x14ac:dyDescent="0.2">
      <c r="B10" s="11"/>
      <c r="C10" s="106" t="s">
        <v>4</v>
      </c>
      <c r="D10" s="100"/>
      <c r="E10" s="100"/>
      <c r="F10" s="199"/>
      <c r="G10" s="101"/>
      <c r="H10" s="202">
        <f t="shared" ref="H10:H11" si="2">IF(AND(D10&lt;&gt;"",F10&lt;&gt;""),(F10*G10)+F10,0)</f>
        <v>0</v>
      </c>
      <c r="I10" s="102"/>
      <c r="J10" s="230"/>
      <c r="K10" s="233"/>
      <c r="L10" s="194"/>
      <c r="M10" s="191"/>
      <c r="N10" s="232">
        <f t="shared" ref="N10:N33" ca="1" si="3">IF(R10=1,SUMIF($K$7:$M$7,"&lt;&gt;0",K10:M10),0)</f>
        <v>0</v>
      </c>
      <c r="O10" s="186">
        <f t="shared" ref="O10:O11" ca="1" si="4">(N10/(1+G10))*(1+IF(Auswahl_Vst="Ja, voll",0,IF(Auswahl_Vst="Ja, teilweise",(G10-G10*teil_Vst_prozent),G10)))</f>
        <v>0</v>
      </c>
      <c r="P10" s="100"/>
      <c r="Q10" s="78"/>
      <c r="R10" s="172">
        <f t="shared" ca="1" si="1"/>
        <v>-1</v>
      </c>
    </row>
    <row r="11" spans="2:18" s="3" customFormat="1" ht="26.1" customHeight="1" x14ac:dyDescent="0.2">
      <c r="B11" s="11"/>
      <c r="C11" s="106" t="s">
        <v>5</v>
      </c>
      <c r="D11" s="100"/>
      <c r="E11" s="100"/>
      <c r="F11" s="199"/>
      <c r="G11" s="101"/>
      <c r="H11" s="202">
        <f t="shared" si="2"/>
        <v>0</v>
      </c>
      <c r="I11" s="102"/>
      <c r="J11" s="230"/>
      <c r="K11" s="233"/>
      <c r="L11" s="194"/>
      <c r="M11" s="191"/>
      <c r="N11" s="232">
        <f t="shared" ca="1" si="3"/>
        <v>0</v>
      </c>
      <c r="O11" s="186">
        <f t="shared" ca="1" si="4"/>
        <v>0</v>
      </c>
      <c r="P11" s="100"/>
      <c r="Q11" s="78"/>
      <c r="R11" s="172">
        <f t="shared" ca="1" si="1"/>
        <v>-1</v>
      </c>
    </row>
    <row r="12" spans="2:18" s="3" customFormat="1" ht="26.1" customHeight="1" x14ac:dyDescent="0.2">
      <c r="B12" s="11"/>
      <c r="C12" s="106" t="s">
        <v>6</v>
      </c>
      <c r="D12" s="100"/>
      <c r="E12" s="100"/>
      <c r="F12" s="199"/>
      <c r="G12" s="101"/>
      <c r="H12" s="202">
        <f t="shared" ref="H12:H22" si="5">IF(AND(D12&lt;&gt;"",F12&lt;&gt;""),(F12*G12)+F12,0)</f>
        <v>0</v>
      </c>
      <c r="I12" s="102"/>
      <c r="J12" s="230"/>
      <c r="K12" s="233"/>
      <c r="L12" s="194"/>
      <c r="M12" s="191"/>
      <c r="N12" s="232">
        <f t="shared" ca="1" si="3"/>
        <v>0</v>
      </c>
      <c r="O12" s="186">
        <f t="shared" ref="O12:O22" ca="1" si="6">(N12/(1+G12))*(1+IF(Auswahl_Vst="Ja, voll",0,IF(Auswahl_Vst="Ja, teilweise",(G12-G12*teil_Vst_prozent),G12)))</f>
        <v>0</v>
      </c>
      <c r="P12" s="100"/>
      <c r="Q12" s="78"/>
      <c r="R12" s="172">
        <f t="shared" ca="1" si="1"/>
        <v>-1</v>
      </c>
    </row>
    <row r="13" spans="2:18" s="3" customFormat="1" ht="26.1" customHeight="1" x14ac:dyDescent="0.2">
      <c r="B13" s="11"/>
      <c r="C13" s="106" t="s">
        <v>7</v>
      </c>
      <c r="D13" s="100"/>
      <c r="E13" s="100"/>
      <c r="F13" s="199"/>
      <c r="G13" s="101"/>
      <c r="H13" s="202">
        <f t="shared" si="5"/>
        <v>0</v>
      </c>
      <c r="I13" s="102"/>
      <c r="J13" s="230"/>
      <c r="K13" s="233"/>
      <c r="L13" s="194"/>
      <c r="M13" s="191"/>
      <c r="N13" s="232">
        <f t="shared" ca="1" si="3"/>
        <v>0</v>
      </c>
      <c r="O13" s="186">
        <f t="shared" ca="1" si="6"/>
        <v>0</v>
      </c>
      <c r="P13" s="100"/>
      <c r="Q13" s="78"/>
      <c r="R13" s="172">
        <f t="shared" ca="1" si="1"/>
        <v>-1</v>
      </c>
    </row>
    <row r="14" spans="2:18" s="3" customFormat="1" ht="26.1" customHeight="1" x14ac:dyDescent="0.2">
      <c r="B14" s="11"/>
      <c r="C14" s="106" t="s">
        <v>8</v>
      </c>
      <c r="D14" s="100"/>
      <c r="E14" s="100"/>
      <c r="F14" s="199"/>
      <c r="G14" s="101"/>
      <c r="H14" s="202">
        <f t="shared" si="5"/>
        <v>0</v>
      </c>
      <c r="I14" s="102"/>
      <c r="J14" s="230"/>
      <c r="K14" s="233"/>
      <c r="L14" s="194"/>
      <c r="M14" s="191"/>
      <c r="N14" s="232">
        <f t="shared" ca="1" si="3"/>
        <v>0</v>
      </c>
      <c r="O14" s="186">
        <f t="shared" ca="1" si="6"/>
        <v>0</v>
      </c>
      <c r="P14" s="100"/>
      <c r="Q14" s="78"/>
      <c r="R14" s="172">
        <f t="shared" ca="1" si="1"/>
        <v>-1</v>
      </c>
    </row>
    <row r="15" spans="2:18" s="3" customFormat="1" ht="26.1" customHeight="1" x14ac:dyDescent="0.2">
      <c r="B15" s="11"/>
      <c r="C15" s="106" t="s">
        <v>9</v>
      </c>
      <c r="D15" s="100"/>
      <c r="E15" s="100"/>
      <c r="F15" s="199"/>
      <c r="G15" s="101"/>
      <c r="H15" s="202">
        <f t="shared" si="5"/>
        <v>0</v>
      </c>
      <c r="I15" s="102"/>
      <c r="J15" s="230"/>
      <c r="K15" s="233"/>
      <c r="L15" s="194"/>
      <c r="M15" s="191"/>
      <c r="N15" s="232">
        <f t="shared" ca="1" si="3"/>
        <v>0</v>
      </c>
      <c r="O15" s="186">
        <f t="shared" ca="1" si="6"/>
        <v>0</v>
      </c>
      <c r="P15" s="100"/>
      <c r="Q15" s="78"/>
      <c r="R15" s="172">
        <f t="shared" ca="1" si="1"/>
        <v>-1</v>
      </c>
    </row>
    <row r="16" spans="2:18" s="3" customFormat="1" ht="26.1" customHeight="1" x14ac:dyDescent="0.2">
      <c r="B16" s="11"/>
      <c r="C16" s="106" t="s">
        <v>10</v>
      </c>
      <c r="D16" s="100"/>
      <c r="E16" s="100"/>
      <c r="F16" s="199"/>
      <c r="G16" s="101"/>
      <c r="H16" s="202">
        <f t="shared" si="5"/>
        <v>0</v>
      </c>
      <c r="I16" s="102"/>
      <c r="J16" s="230"/>
      <c r="K16" s="233"/>
      <c r="L16" s="194"/>
      <c r="M16" s="191"/>
      <c r="N16" s="232">
        <f t="shared" ca="1" si="3"/>
        <v>0</v>
      </c>
      <c r="O16" s="186">
        <f t="shared" ca="1" si="6"/>
        <v>0</v>
      </c>
      <c r="P16" s="100"/>
      <c r="Q16" s="78"/>
      <c r="R16" s="172">
        <f t="shared" ca="1" si="1"/>
        <v>-1</v>
      </c>
    </row>
    <row r="17" spans="2:18" s="3" customFormat="1" ht="26.1" customHeight="1" x14ac:dyDescent="0.2">
      <c r="B17" s="11"/>
      <c r="C17" s="106" t="s">
        <v>11</v>
      </c>
      <c r="D17" s="100"/>
      <c r="E17" s="100"/>
      <c r="F17" s="199"/>
      <c r="G17" s="101"/>
      <c r="H17" s="202">
        <f t="shared" si="5"/>
        <v>0</v>
      </c>
      <c r="I17" s="102"/>
      <c r="J17" s="230"/>
      <c r="K17" s="233"/>
      <c r="L17" s="194"/>
      <c r="M17" s="191"/>
      <c r="N17" s="232">
        <f t="shared" ca="1" si="3"/>
        <v>0</v>
      </c>
      <c r="O17" s="186">
        <f t="shared" ca="1" si="6"/>
        <v>0</v>
      </c>
      <c r="P17" s="100"/>
      <c r="Q17" s="78"/>
      <c r="R17" s="172">
        <f t="shared" ca="1" si="1"/>
        <v>-1</v>
      </c>
    </row>
    <row r="18" spans="2:18" s="3" customFormat="1" ht="26.1" customHeight="1" x14ac:dyDescent="0.2">
      <c r="B18" s="11"/>
      <c r="C18" s="106" t="s">
        <v>12</v>
      </c>
      <c r="D18" s="100"/>
      <c r="E18" s="100"/>
      <c r="F18" s="199"/>
      <c r="G18" s="101"/>
      <c r="H18" s="202">
        <f t="shared" si="5"/>
        <v>0</v>
      </c>
      <c r="I18" s="102"/>
      <c r="J18" s="230"/>
      <c r="K18" s="233"/>
      <c r="L18" s="194"/>
      <c r="M18" s="191"/>
      <c r="N18" s="232">
        <f t="shared" ca="1" si="3"/>
        <v>0</v>
      </c>
      <c r="O18" s="186">
        <f t="shared" ca="1" si="6"/>
        <v>0</v>
      </c>
      <c r="P18" s="100"/>
      <c r="Q18" s="78"/>
      <c r="R18" s="172">
        <f t="shared" ca="1" si="1"/>
        <v>-1</v>
      </c>
    </row>
    <row r="19" spans="2:18" s="3" customFormat="1" ht="26.1" customHeight="1" x14ac:dyDescent="0.2">
      <c r="B19" s="11"/>
      <c r="C19" s="106" t="s">
        <v>13</v>
      </c>
      <c r="D19" s="100"/>
      <c r="E19" s="100"/>
      <c r="F19" s="199"/>
      <c r="G19" s="101"/>
      <c r="H19" s="202">
        <f t="shared" si="5"/>
        <v>0</v>
      </c>
      <c r="I19" s="102"/>
      <c r="J19" s="230"/>
      <c r="K19" s="233"/>
      <c r="L19" s="194"/>
      <c r="M19" s="191"/>
      <c r="N19" s="232">
        <f t="shared" ca="1" si="3"/>
        <v>0</v>
      </c>
      <c r="O19" s="186">
        <f t="shared" ca="1" si="6"/>
        <v>0</v>
      </c>
      <c r="P19" s="100"/>
      <c r="Q19" s="78"/>
      <c r="R19" s="172">
        <f t="shared" ca="1" si="1"/>
        <v>-1</v>
      </c>
    </row>
    <row r="20" spans="2:18" s="3" customFormat="1" ht="26.1" customHeight="1" x14ac:dyDescent="0.2">
      <c r="B20" s="11"/>
      <c r="C20" s="106" t="s">
        <v>14</v>
      </c>
      <c r="D20" s="100"/>
      <c r="E20" s="100"/>
      <c r="F20" s="199"/>
      <c r="G20" s="101"/>
      <c r="H20" s="202">
        <f t="shared" si="5"/>
        <v>0</v>
      </c>
      <c r="I20" s="102"/>
      <c r="J20" s="230"/>
      <c r="K20" s="233"/>
      <c r="L20" s="194"/>
      <c r="M20" s="191"/>
      <c r="N20" s="232">
        <f t="shared" ca="1" si="3"/>
        <v>0</v>
      </c>
      <c r="O20" s="186">
        <f t="shared" ca="1" si="6"/>
        <v>0</v>
      </c>
      <c r="P20" s="100"/>
      <c r="Q20" s="78"/>
      <c r="R20" s="172">
        <f t="shared" ca="1" si="1"/>
        <v>-1</v>
      </c>
    </row>
    <row r="21" spans="2:18" s="3" customFormat="1" ht="26.1" customHeight="1" x14ac:dyDescent="0.2">
      <c r="B21" s="11"/>
      <c r="C21" s="106" t="s">
        <v>15</v>
      </c>
      <c r="D21" s="100"/>
      <c r="E21" s="100"/>
      <c r="F21" s="199"/>
      <c r="G21" s="101"/>
      <c r="H21" s="202">
        <f t="shared" si="5"/>
        <v>0</v>
      </c>
      <c r="I21" s="102"/>
      <c r="J21" s="230"/>
      <c r="K21" s="233"/>
      <c r="L21" s="194"/>
      <c r="M21" s="191"/>
      <c r="N21" s="232">
        <f t="shared" ca="1" si="3"/>
        <v>0</v>
      </c>
      <c r="O21" s="186">
        <f t="shared" ca="1" si="6"/>
        <v>0</v>
      </c>
      <c r="P21" s="100"/>
      <c r="Q21" s="78"/>
      <c r="R21" s="172">
        <f t="shared" ca="1" si="1"/>
        <v>-1</v>
      </c>
    </row>
    <row r="22" spans="2:18" s="3" customFormat="1" ht="26.1" customHeight="1" x14ac:dyDescent="0.2">
      <c r="B22" s="11"/>
      <c r="C22" s="106" t="s">
        <v>16</v>
      </c>
      <c r="D22" s="100"/>
      <c r="E22" s="100"/>
      <c r="F22" s="199"/>
      <c r="G22" s="101"/>
      <c r="H22" s="202">
        <f t="shared" si="5"/>
        <v>0</v>
      </c>
      <c r="I22" s="102"/>
      <c r="J22" s="230"/>
      <c r="K22" s="233"/>
      <c r="L22" s="194"/>
      <c r="M22" s="191"/>
      <c r="N22" s="232">
        <f t="shared" ca="1" si="3"/>
        <v>0</v>
      </c>
      <c r="O22" s="186">
        <f t="shared" ca="1" si="6"/>
        <v>0</v>
      </c>
      <c r="P22" s="100"/>
      <c r="Q22" s="78"/>
      <c r="R22" s="172">
        <f t="shared" ca="1" si="1"/>
        <v>-1</v>
      </c>
    </row>
    <row r="23" spans="2:18" s="3" customFormat="1" ht="26.1" customHeight="1" x14ac:dyDescent="0.2">
      <c r="B23" s="11"/>
      <c r="C23" s="106" t="s">
        <v>17</v>
      </c>
      <c r="D23" s="100"/>
      <c r="E23" s="100"/>
      <c r="F23" s="199"/>
      <c r="G23" s="101"/>
      <c r="H23" s="202">
        <f t="shared" ref="H23:H33" si="7">IF(AND(D23&lt;&gt;"",F23&lt;&gt;""),(F23*G23)+F23,0)</f>
        <v>0</v>
      </c>
      <c r="I23" s="102"/>
      <c r="J23" s="230"/>
      <c r="K23" s="233"/>
      <c r="L23" s="194"/>
      <c r="M23" s="191"/>
      <c r="N23" s="232">
        <f t="shared" ca="1" si="3"/>
        <v>0</v>
      </c>
      <c r="O23" s="186">
        <f t="shared" ref="O23:O33" ca="1" si="8">(N23/(1+G23))*(1+IF(Auswahl_Vst="Ja, voll",0,IF(Auswahl_Vst="Ja, teilweise",(G23-G23*teil_Vst_prozent),G23)))</f>
        <v>0</v>
      </c>
      <c r="P23" s="100"/>
      <c r="Q23" s="78"/>
      <c r="R23" s="172">
        <f t="shared" ca="1" si="1"/>
        <v>-1</v>
      </c>
    </row>
    <row r="24" spans="2:18" s="3" customFormat="1" ht="26.1" customHeight="1" x14ac:dyDescent="0.2">
      <c r="B24" s="11"/>
      <c r="C24" s="106" t="s">
        <v>18</v>
      </c>
      <c r="D24" s="100"/>
      <c r="E24" s="100"/>
      <c r="F24" s="199"/>
      <c r="G24" s="101"/>
      <c r="H24" s="202">
        <f t="shared" si="7"/>
        <v>0</v>
      </c>
      <c r="I24" s="102"/>
      <c r="J24" s="230"/>
      <c r="K24" s="233"/>
      <c r="L24" s="194"/>
      <c r="M24" s="191"/>
      <c r="N24" s="232">
        <f t="shared" ca="1" si="3"/>
        <v>0</v>
      </c>
      <c r="O24" s="186">
        <f t="shared" ca="1" si="8"/>
        <v>0</v>
      </c>
      <c r="P24" s="100"/>
      <c r="Q24" s="78"/>
      <c r="R24" s="172">
        <f t="shared" ca="1" si="1"/>
        <v>-1</v>
      </c>
    </row>
    <row r="25" spans="2:18" s="3" customFormat="1" ht="26.1" customHeight="1" x14ac:dyDescent="0.2">
      <c r="B25" s="11"/>
      <c r="C25" s="106" t="s">
        <v>19</v>
      </c>
      <c r="D25" s="100"/>
      <c r="E25" s="100"/>
      <c r="F25" s="199"/>
      <c r="G25" s="101"/>
      <c r="H25" s="202">
        <f t="shared" si="7"/>
        <v>0</v>
      </c>
      <c r="I25" s="102"/>
      <c r="J25" s="230"/>
      <c r="K25" s="233"/>
      <c r="L25" s="194"/>
      <c r="M25" s="191"/>
      <c r="N25" s="232">
        <f t="shared" ca="1" si="3"/>
        <v>0</v>
      </c>
      <c r="O25" s="186">
        <f t="shared" ca="1" si="8"/>
        <v>0</v>
      </c>
      <c r="P25" s="100"/>
      <c r="Q25" s="78"/>
      <c r="R25" s="172">
        <f t="shared" ca="1" si="1"/>
        <v>-1</v>
      </c>
    </row>
    <row r="26" spans="2:18" s="3" customFormat="1" ht="26.1" customHeight="1" x14ac:dyDescent="0.2">
      <c r="B26" s="11"/>
      <c r="C26" s="106" t="s">
        <v>20</v>
      </c>
      <c r="D26" s="100"/>
      <c r="E26" s="100"/>
      <c r="F26" s="199"/>
      <c r="G26" s="101"/>
      <c r="H26" s="202">
        <f t="shared" si="7"/>
        <v>0</v>
      </c>
      <c r="I26" s="102"/>
      <c r="J26" s="230"/>
      <c r="K26" s="233"/>
      <c r="L26" s="194"/>
      <c r="M26" s="191"/>
      <c r="N26" s="232">
        <f t="shared" ca="1" si="3"/>
        <v>0</v>
      </c>
      <c r="O26" s="186">
        <f t="shared" ca="1" si="8"/>
        <v>0</v>
      </c>
      <c r="P26" s="100"/>
      <c r="Q26" s="78"/>
      <c r="R26" s="172">
        <f t="shared" ca="1" si="1"/>
        <v>-1</v>
      </c>
    </row>
    <row r="27" spans="2:18" s="3" customFormat="1" ht="26.1" customHeight="1" x14ac:dyDescent="0.2">
      <c r="B27" s="11"/>
      <c r="C27" s="106" t="s">
        <v>21</v>
      </c>
      <c r="D27" s="100"/>
      <c r="E27" s="100"/>
      <c r="F27" s="199"/>
      <c r="G27" s="101"/>
      <c r="H27" s="202">
        <f t="shared" si="7"/>
        <v>0</v>
      </c>
      <c r="I27" s="102"/>
      <c r="J27" s="230"/>
      <c r="K27" s="233"/>
      <c r="L27" s="194"/>
      <c r="M27" s="191"/>
      <c r="N27" s="232">
        <f t="shared" ca="1" si="3"/>
        <v>0</v>
      </c>
      <c r="O27" s="186">
        <f t="shared" ca="1" si="8"/>
        <v>0</v>
      </c>
      <c r="P27" s="100"/>
      <c r="Q27" s="78"/>
      <c r="R27" s="172">
        <f t="shared" ca="1" si="1"/>
        <v>-1</v>
      </c>
    </row>
    <row r="28" spans="2:18" s="3" customFormat="1" ht="26.1" customHeight="1" x14ac:dyDescent="0.2">
      <c r="B28" s="11"/>
      <c r="C28" s="106" t="s">
        <v>22</v>
      </c>
      <c r="D28" s="100"/>
      <c r="E28" s="100"/>
      <c r="F28" s="199"/>
      <c r="G28" s="101"/>
      <c r="H28" s="202">
        <f t="shared" si="7"/>
        <v>0</v>
      </c>
      <c r="I28" s="102"/>
      <c r="J28" s="230"/>
      <c r="K28" s="233"/>
      <c r="L28" s="194"/>
      <c r="M28" s="191"/>
      <c r="N28" s="232">
        <f t="shared" ca="1" si="3"/>
        <v>0</v>
      </c>
      <c r="O28" s="186">
        <f t="shared" ca="1" si="8"/>
        <v>0</v>
      </c>
      <c r="P28" s="100"/>
      <c r="Q28" s="78"/>
      <c r="R28" s="172">
        <f t="shared" ca="1" si="1"/>
        <v>-1</v>
      </c>
    </row>
    <row r="29" spans="2:18" s="3" customFormat="1" ht="26.1" customHeight="1" x14ac:dyDescent="0.2">
      <c r="B29" s="11"/>
      <c r="C29" s="106" t="s">
        <v>23</v>
      </c>
      <c r="D29" s="100"/>
      <c r="E29" s="100"/>
      <c r="F29" s="199"/>
      <c r="G29" s="101"/>
      <c r="H29" s="202">
        <f t="shared" si="7"/>
        <v>0</v>
      </c>
      <c r="I29" s="102"/>
      <c r="J29" s="230"/>
      <c r="K29" s="233"/>
      <c r="L29" s="194"/>
      <c r="M29" s="191"/>
      <c r="N29" s="232">
        <f t="shared" ca="1" si="3"/>
        <v>0</v>
      </c>
      <c r="O29" s="186">
        <f t="shared" ca="1" si="8"/>
        <v>0</v>
      </c>
      <c r="P29" s="100"/>
      <c r="Q29" s="78"/>
      <c r="R29" s="172">
        <f t="shared" ca="1" si="1"/>
        <v>-1</v>
      </c>
    </row>
    <row r="30" spans="2:18" s="3" customFormat="1" ht="26.1" customHeight="1" x14ac:dyDescent="0.2">
      <c r="B30" s="11"/>
      <c r="C30" s="106" t="s">
        <v>24</v>
      </c>
      <c r="D30" s="100"/>
      <c r="E30" s="100"/>
      <c r="F30" s="199"/>
      <c r="G30" s="101"/>
      <c r="H30" s="202">
        <f t="shared" si="7"/>
        <v>0</v>
      </c>
      <c r="I30" s="102"/>
      <c r="J30" s="230"/>
      <c r="K30" s="233"/>
      <c r="L30" s="194"/>
      <c r="M30" s="191"/>
      <c r="N30" s="232">
        <f t="shared" ca="1" si="3"/>
        <v>0</v>
      </c>
      <c r="O30" s="186">
        <f t="shared" ca="1" si="8"/>
        <v>0</v>
      </c>
      <c r="P30" s="100"/>
      <c r="Q30" s="78"/>
      <c r="R30" s="172">
        <f t="shared" ca="1" si="1"/>
        <v>-1</v>
      </c>
    </row>
    <row r="31" spans="2:18" s="3" customFormat="1" ht="26.1" customHeight="1" x14ac:dyDescent="0.2">
      <c r="B31" s="11"/>
      <c r="C31" s="106" t="s">
        <v>25</v>
      </c>
      <c r="D31" s="100"/>
      <c r="E31" s="100"/>
      <c r="F31" s="199"/>
      <c r="G31" s="101"/>
      <c r="H31" s="202">
        <f t="shared" si="7"/>
        <v>0</v>
      </c>
      <c r="I31" s="102"/>
      <c r="J31" s="230"/>
      <c r="K31" s="233"/>
      <c r="L31" s="194"/>
      <c r="M31" s="191"/>
      <c r="N31" s="232">
        <f t="shared" ca="1" si="3"/>
        <v>0</v>
      </c>
      <c r="O31" s="186">
        <f t="shared" ca="1" si="8"/>
        <v>0</v>
      </c>
      <c r="P31" s="100"/>
      <c r="Q31" s="78"/>
      <c r="R31" s="172">
        <f t="shared" ca="1" si="1"/>
        <v>-1</v>
      </c>
    </row>
    <row r="32" spans="2:18" s="3" customFormat="1" ht="26.1" customHeight="1" x14ac:dyDescent="0.2">
      <c r="B32" s="11"/>
      <c r="C32" s="106" t="s">
        <v>26</v>
      </c>
      <c r="D32" s="100"/>
      <c r="E32" s="100"/>
      <c r="F32" s="199"/>
      <c r="G32" s="101"/>
      <c r="H32" s="202">
        <f t="shared" si="7"/>
        <v>0</v>
      </c>
      <c r="I32" s="102"/>
      <c r="J32" s="230"/>
      <c r="K32" s="233"/>
      <c r="L32" s="194"/>
      <c r="M32" s="191"/>
      <c r="N32" s="232">
        <f t="shared" ca="1" si="3"/>
        <v>0</v>
      </c>
      <c r="O32" s="186">
        <f t="shared" ca="1" si="8"/>
        <v>0</v>
      </c>
      <c r="P32" s="100"/>
      <c r="Q32" s="78"/>
      <c r="R32" s="172">
        <f t="shared" ca="1" si="1"/>
        <v>-1</v>
      </c>
    </row>
    <row r="33" spans="2:18" s="3" customFormat="1" ht="26.1" customHeight="1" thickBot="1" x14ac:dyDescent="0.25">
      <c r="B33" s="11"/>
      <c r="C33" s="175" t="s">
        <v>27</v>
      </c>
      <c r="D33" s="176"/>
      <c r="E33" s="176"/>
      <c r="F33" s="214"/>
      <c r="G33" s="177"/>
      <c r="H33" s="203">
        <f t="shared" si="7"/>
        <v>0</v>
      </c>
      <c r="I33" s="178"/>
      <c r="J33" s="231"/>
      <c r="K33" s="234"/>
      <c r="L33" s="195"/>
      <c r="M33" s="213"/>
      <c r="N33" s="286">
        <f t="shared" ca="1" si="3"/>
        <v>0</v>
      </c>
      <c r="O33" s="215">
        <f t="shared" ca="1" si="8"/>
        <v>0</v>
      </c>
      <c r="P33" s="176"/>
      <c r="Q33" s="212"/>
      <c r="R33" s="172">
        <f t="shared" ca="1" si="1"/>
        <v>-1</v>
      </c>
    </row>
    <row r="34" spans="2:18" s="4" customFormat="1" ht="26.1" customHeight="1" thickTop="1" thickBot="1" x14ac:dyDescent="0.25">
      <c r="B34" s="52"/>
      <c r="C34" s="17"/>
      <c r="D34" s="18"/>
      <c r="E34" s="18"/>
      <c r="F34" s="196">
        <f>SUM(F9:F33)</f>
        <v>0</v>
      </c>
      <c r="G34" s="21"/>
      <c r="H34" s="201">
        <f>SUM(H9:H33)</f>
        <v>0</v>
      </c>
      <c r="I34" s="22"/>
      <c r="J34" s="219">
        <f ca="1">IF(Prüfung=1,SUM(J9:J33),0)</f>
        <v>0</v>
      </c>
      <c r="K34" s="228">
        <f>SUM(K9:K33)</f>
        <v>0</v>
      </c>
      <c r="L34" s="197" t="e">
        <f>IF(L7&lt;&gt;0,SUM(L9:L33),0)</f>
        <v>#N/A</v>
      </c>
      <c r="M34" s="229" t="e">
        <f>IF(M7&lt;&gt;0,SUM(M9:M33),0)</f>
        <v>#N/A</v>
      </c>
      <c r="N34" s="223">
        <f ca="1">SUM(N9:N33)</f>
        <v>0</v>
      </c>
      <c r="O34" s="197">
        <f ca="1">SUM(O9:O33)</f>
        <v>0</v>
      </c>
      <c r="P34" s="20"/>
      <c r="Q34" s="107"/>
      <c r="R34" s="174">
        <f ca="1">ABS(PRODUCT(R9:R33))</f>
        <v>1</v>
      </c>
    </row>
    <row r="35" spans="2:18" ht="20.25" customHeight="1" x14ac:dyDescent="0.2">
      <c r="H35"/>
      <c r="I35"/>
      <c r="J35"/>
      <c r="K35"/>
      <c r="L35"/>
      <c r="M35"/>
      <c r="N35"/>
      <c r="O35"/>
      <c r="P35"/>
    </row>
    <row r="36" spans="2:18" x14ac:dyDescent="0.2">
      <c r="H36"/>
      <c r="I36"/>
      <c r="J36"/>
      <c r="K36"/>
      <c r="L36"/>
      <c r="M36"/>
      <c r="N36"/>
      <c r="O36"/>
      <c r="P36"/>
    </row>
    <row r="37" spans="2:18" ht="12.75" customHeight="1" x14ac:dyDescent="0.2">
      <c r="F37" s="5"/>
      <c r="H37"/>
      <c r="I37"/>
      <c r="J37"/>
      <c r="K37"/>
      <c r="L37"/>
      <c r="M37"/>
      <c r="N37"/>
      <c r="O37"/>
      <c r="P37"/>
    </row>
    <row r="38" spans="2:18" x14ac:dyDescent="0.2">
      <c r="F38" s="5"/>
      <c r="H38"/>
      <c r="I38"/>
      <c r="J38"/>
      <c r="K38"/>
      <c r="L38"/>
      <c r="M38"/>
      <c r="N38"/>
      <c r="O38"/>
      <c r="P38"/>
    </row>
    <row r="39" spans="2:18" x14ac:dyDescent="0.2">
      <c r="F39" s="5"/>
      <c r="H39"/>
      <c r="I39"/>
      <c r="J39"/>
      <c r="P39"/>
    </row>
    <row r="40" spans="2:18" x14ac:dyDescent="0.2">
      <c r="K40" s="1"/>
      <c r="L40" s="1"/>
      <c r="M40" s="1"/>
      <c r="N40" s="1"/>
      <c r="O40" s="1"/>
    </row>
    <row r="41" spans="2:18" x14ac:dyDescent="0.2">
      <c r="H41" s="1"/>
      <c r="J41" s="1"/>
      <c r="K41" s="1"/>
      <c r="L41" s="1"/>
      <c r="M41" s="1"/>
      <c r="N41" s="1"/>
      <c r="O41" s="1"/>
      <c r="P41" s="1"/>
    </row>
    <row r="42" spans="2:18" x14ac:dyDescent="0.2">
      <c r="H42" s="1"/>
      <c r="J42" s="1"/>
      <c r="K42" s="1"/>
      <c r="L42" s="1"/>
      <c r="M42" s="1"/>
      <c r="N42" s="1"/>
      <c r="O42" s="1"/>
      <c r="P42" s="1"/>
    </row>
    <row r="43" spans="2:18" ht="12.75" customHeight="1" x14ac:dyDescent="0.2">
      <c r="H43" s="1"/>
      <c r="J43" s="1"/>
      <c r="K43" s="1"/>
      <c r="L43" s="1"/>
      <c r="M43" s="1"/>
      <c r="N43" s="1"/>
      <c r="O43" s="1"/>
      <c r="P43" s="1"/>
    </row>
    <row r="44" spans="2:18" x14ac:dyDescent="0.2">
      <c r="H44" s="1"/>
      <c r="J44" s="1"/>
      <c r="K44"/>
      <c r="L44"/>
      <c r="M44"/>
      <c r="N44"/>
      <c r="O44"/>
      <c r="P44" s="1"/>
    </row>
    <row r="45" spans="2:18" x14ac:dyDescent="0.2">
      <c r="H45"/>
      <c r="I45"/>
      <c r="J45"/>
      <c r="K45"/>
      <c r="L45"/>
      <c r="M45"/>
      <c r="N45"/>
      <c r="O45"/>
      <c r="P45"/>
    </row>
    <row r="46" spans="2:18" x14ac:dyDescent="0.2">
      <c r="H46"/>
      <c r="I46"/>
      <c r="J46"/>
      <c r="K46"/>
      <c r="L46"/>
      <c r="M46"/>
      <c r="N46"/>
      <c r="O46"/>
      <c r="P46"/>
    </row>
    <row r="47" spans="2:18" x14ac:dyDescent="0.2">
      <c r="H47"/>
      <c r="I47"/>
      <c r="J47"/>
      <c r="P47"/>
    </row>
    <row r="48" spans="2:18" x14ac:dyDescent="0.2">
      <c r="I48"/>
    </row>
  </sheetData>
  <sheetProtection algorithmName="SHA-512" hashValue="OorpSsgfdAOevSErVpwY556NGZSRD+ecrbDgZEgUljx9tkaPcu0mlwvhpzhpDkiO2hwcWiTBGmsd2QQCJc858A==" saltValue="4bvrUaYSli6WyW0pe+pIAw==" spinCount="100000" sheet="1" objects="1" scenarios="1" selectLockedCells="1"/>
  <mergeCells count="4">
    <mergeCell ref="P4:Q4"/>
    <mergeCell ref="C3:Q3"/>
    <mergeCell ref="C4:D4"/>
    <mergeCell ref="K5:M5"/>
  </mergeCells>
  <conditionalFormatting sqref="B2:R3 B4:K4 M4:R4 B5:R34">
    <cfRule type="expression" dxfId="44" priority="1">
      <formula>$E$5&lt;&gt;"aktiv"</formula>
    </cfRule>
  </conditionalFormatting>
  <conditionalFormatting sqref="D9:G33 I9:M33 P9:P33">
    <cfRule type="expression" dxfId="43" priority="10">
      <formula>(SUMPRODUCT(--($D9:$G9&lt;&gt;""))=0)*(SUMPRODUCT(--($I9:$M9&lt;&gt;""))=0)*(SUMPRODUCT(--($P9&lt;&gt;""))=0)=0</formula>
    </cfRule>
  </conditionalFormatting>
  <conditionalFormatting sqref="I9:M33 D9:G33 P9:Q33">
    <cfRule type="notContainsBlanks" dxfId="41" priority="9">
      <formula>LEN(TRIM(D9))&gt;0</formula>
    </cfRule>
  </conditionalFormatting>
  <conditionalFormatting sqref="J9:M33 F9:F33">
    <cfRule type="cellIs" dxfId="40" priority="6" operator="lessThan">
      <formula>0</formula>
    </cfRule>
  </conditionalFormatting>
  <conditionalFormatting sqref="K9:M33">
    <cfRule type="expression" dxfId="39" priority="7">
      <formula>IF($J9&gt;=0, $K9+$L9+$M9&gt;$J9, $K9+$L9+$M9&lt;$J9)</formula>
    </cfRule>
    <cfRule type="expression" dxfId="38" priority="8">
      <formula>AND(($K9+$L9+$M9=""),NOT(ISBLANK($K9))*NOT(ISBLANK($L9))*NOT(ISBLANK($M9)))</formula>
    </cfRule>
  </conditionalFormatting>
  <conditionalFormatting sqref="L7:L33">
    <cfRule type="expression" dxfId="37" priority="4">
      <formula>$L$7=0</formula>
    </cfRule>
  </conditionalFormatting>
  <conditionalFormatting sqref="M7:M33">
    <cfRule type="expression" dxfId="36" priority="3">
      <formula>$M$7=0</formula>
    </cfRule>
  </conditionalFormatting>
  <dataValidations count="8">
    <dataValidation type="custom" errorStyle="warning" operator="greaterThanOrEqual" allowBlank="1" showErrorMessage="1" errorTitle="Hinweis" error="Die Überweisungssumme ist höher als der Rechnungsbetrag Spalte [8]. Bitte überprüfen." sqref="H9:H33" xr:uid="{00000000-0002-0000-0300-000000000000}">
      <formula1>H9&lt;=I9</formula1>
    </dataValidation>
    <dataValidation type="decimal" errorStyle="warning" operator="lessThan" allowBlank="1" showErrorMessage="1" errorTitle="Hinweis" error="Die Überweisungssumme ist höher als der Rechnungsbetrag Spalte [5]. Bitte überprüfen. _x000a__x000a_Bei Gutschriften Hinweis bitte ignorieren." sqref="J9:J33" xr:uid="{00000000-0002-0000-0300-000001000000}">
      <formula1>H9+0.01</formula1>
    </dataValidation>
    <dataValidation type="decimal" operator="greaterThanOrEqual" allowBlank="1" showInputMessage="1" showErrorMessage="1" sqref="N8" xr:uid="{00000000-0002-0000-0300-000002000000}">
      <formula1>0</formula1>
    </dataValidation>
    <dataValidation type="decimal" allowBlank="1" showInputMessage="1" showErrorMessage="1" promptTitle="Hinweis" prompt="Wenn keine Ausgaben in dieser Position, bitte &quot;0&quot; eintragen." sqref="K9:M33" xr:uid="{00000000-0002-0000-0300-000003000000}">
      <formula1>-10000000</formula1>
      <formula2>10000000</formula2>
    </dataValidation>
    <dataValidation type="decimal" allowBlank="1" showInputMessage="1" showErrorMessage="1" sqref="F9:F33" xr:uid="{00000000-0002-0000-0300-000004000000}">
      <formula1>-10000000</formula1>
      <formula2>10000000</formula2>
    </dataValidation>
    <dataValidation type="textLength" allowBlank="1" showInputMessage="1" showErrorMessage="1" errorTitle="Achtung:" error="nicht mehr als 30 Zeichen!" sqref="D12:E33" xr:uid="{00000000-0002-0000-0300-000005000000}">
      <formula1>0</formula1>
      <formula2>30</formula2>
    </dataValidation>
    <dataValidation type="textLength" allowBlank="1" showInputMessage="1" showErrorMessage="1" errorTitle="Achtung:" error="max. 50 Zeichen!" sqref="P9:Q33" xr:uid="{00000000-0002-0000-0300-000006000000}">
      <formula1>0</formula1>
      <formula2>50</formula2>
    </dataValidation>
    <dataValidation type="textLength" allowBlank="1" showInputMessage="1" showErrorMessage="1" errorTitle="Achtung:" error="max. 30 Zeichen!" sqref="D9:E11" xr:uid="{00000000-0002-0000-0300-000007000000}">
      <formula1>0</formula1>
      <formula2>30</formula2>
    </dataValidation>
  </dataValidations>
  <hyperlinks>
    <hyperlink ref="P4" location="START!F5" display="Zurück zum Tabellenblatt START" xr:uid="{00000000-0004-0000-0300-000000000000}"/>
  </hyperlinks>
  <pageMargins left="0.23622047244094491" right="0.23622047244094491" top="0.74803149606299213" bottom="0.74803149606299213" header="0.31496062992125984" footer="0.31496062992125984"/>
  <pageSetup paperSize="9" scale="54" orientation="landscape" r:id="rId1"/>
  <headerFooter>
    <oddHeader>&amp;A</oddHeader>
    <oddFooter>Seite &amp;P von &amp;N</oddFooter>
  </headerFooter>
  <rowBreaks count="1" manualBreakCount="1">
    <brk id="36"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6E230D27-CD65-4789-A5BE-64AE254BD8E3}">
            <xm:f>OR($I9&lt;START!$F$9,$I9&gt;START!$H$9)</xm:f>
            <x14:dxf>
              <font>
                <b/>
                <i/>
                <color auto="1"/>
              </font>
            </x14:dxf>
          </x14:cfRule>
          <xm:sqref>I9:I33</xm:sqref>
        </x14:conditionalFormatting>
        <x14:conditionalFormatting xmlns:xm="http://schemas.microsoft.com/office/excel/2006/main">
          <x14:cfRule type="iconSet" priority="2" id="{75A25D84-CEAA-4078-AE12-4C833DAFAA8F}">
            <x14:iconSet iconSet="3Symbols2" showValue="0" custom="1">
              <x14:cfvo type="percent">
                <xm:f>0</xm:f>
              </x14:cfvo>
              <x14:cfvo type="num">
                <xm:f>0</xm:f>
              </x14:cfvo>
              <x14:cfvo type="num">
                <xm:f>1</xm:f>
              </x14:cfvo>
              <x14:cfIcon iconSet="NoIcons" iconId="0"/>
              <x14:cfIcon iconSet="3Symbols2" iconId="0"/>
              <x14:cfIcon iconSet="3Symbols2" iconId="2"/>
            </x14:iconSet>
          </x14:cfRule>
          <xm:sqref>R9:R34</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r:uid="{00000000-0002-0000-0300-000008000000}">
          <x14:formula1>
            <xm:f>START!$F$9</xm:f>
          </x14:formula1>
          <x14:formula2>
            <xm:f>TODAY()</xm:f>
          </x14:formula2>
          <xm:sqref>I9:I33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tabColor theme="7" tint="0.79998168889431442"/>
  </sheetPr>
  <dimension ref="B1:R83"/>
  <sheetViews>
    <sheetView showGridLines="0" view="pageBreakPreview" zoomScale="90" zoomScaleNormal="90" zoomScaleSheetLayoutView="90" workbookViewId="0">
      <selection activeCell="P4" sqref="P4:Q4"/>
    </sheetView>
  </sheetViews>
  <sheetFormatPr baseColWidth="10" defaultColWidth="11.42578125" defaultRowHeight="12.75" x14ac:dyDescent="0.2"/>
  <cols>
    <col min="1" max="1" width="3.28515625" customWidth="1"/>
    <col min="2" max="2" width="1.7109375" customWidth="1"/>
    <col min="3" max="3" width="3.5703125" bestFit="1" customWidth="1"/>
    <col min="4" max="4" width="18" customWidth="1"/>
    <col min="5" max="5" width="20.7109375" customWidth="1"/>
    <col min="6" max="6" width="15.140625" customWidth="1"/>
    <col min="7" max="7" width="9.28515625" customWidth="1"/>
    <col min="8" max="8" width="15.5703125" style="2" customWidth="1"/>
    <col min="9" max="9" width="13.140625" style="1" customWidth="1"/>
    <col min="10" max="10" width="15.5703125" style="2" customWidth="1"/>
    <col min="11" max="11" width="17.28515625" style="2" customWidth="1"/>
    <col min="12" max="12" width="16.7109375" style="2" customWidth="1"/>
    <col min="13" max="13" width="17.5703125" style="2" customWidth="1"/>
    <col min="14" max="15" width="17.140625" style="2" customWidth="1"/>
    <col min="16" max="16" width="35.140625" style="2" customWidth="1"/>
    <col min="17" max="17" width="34.140625" customWidth="1"/>
    <col min="18" max="18" width="9.140625" style="79" bestFit="1" customWidth="1"/>
  </cols>
  <sheetData>
    <row r="1" spans="2:18" ht="13.5" thickBot="1" x14ac:dyDescent="0.25"/>
    <row r="2" spans="2:18" ht="12.6" customHeight="1" x14ac:dyDescent="0.2">
      <c r="B2" s="7"/>
      <c r="C2" s="8"/>
      <c r="D2" s="8"/>
      <c r="E2" s="8"/>
      <c r="F2" s="8"/>
      <c r="G2" s="8"/>
      <c r="H2" s="104"/>
      <c r="I2" s="103"/>
      <c r="J2" s="104"/>
      <c r="K2" s="104"/>
      <c r="L2" s="104"/>
      <c r="M2" s="104"/>
      <c r="N2" s="104"/>
      <c r="O2" s="104"/>
      <c r="P2" s="104"/>
      <c r="Q2" s="8"/>
      <c r="R2" s="80"/>
    </row>
    <row r="3" spans="2:18" ht="42" customHeight="1" x14ac:dyDescent="0.2">
      <c r="B3" s="10"/>
      <c r="C3" s="335" t="str">
        <f>Name_Belegliste</f>
        <v>Belegliste zum Zwischen- oder Verwendungsnachweis</v>
      </c>
      <c r="D3" s="335"/>
      <c r="E3" s="335"/>
      <c r="F3" s="335"/>
      <c r="G3" s="335"/>
      <c r="H3" s="335"/>
      <c r="I3" s="335"/>
      <c r="J3" s="335"/>
      <c r="K3" s="335"/>
      <c r="L3" s="335"/>
      <c r="M3" s="335"/>
      <c r="N3" s="335"/>
      <c r="O3" s="335"/>
      <c r="P3" s="335"/>
      <c r="Q3" s="335"/>
      <c r="R3" s="81"/>
    </row>
    <row r="4" spans="2:18" ht="30" customHeight="1" thickBot="1" x14ac:dyDescent="0.25">
      <c r="B4" s="10"/>
      <c r="C4" s="333" t="str">
        <f ca="1">MID(CELL("Dateiname",$A$1),FIND("]", CELL("Dateiname",$A$1))+1,31)</f>
        <v>Pos.0835</v>
      </c>
      <c r="D4" s="333"/>
      <c r="E4" s="42" t="str">
        <f ca="1">VLOOKUP(C4,Hilfsblatt_Prüfung!B2:C8,2,FALSE)</f>
        <v>Vergabe von Aufträgen</v>
      </c>
      <c r="F4" s="42"/>
      <c r="G4" s="42"/>
      <c r="J4" s="42"/>
      <c r="M4" s="169"/>
      <c r="N4" s="169"/>
      <c r="O4" s="169"/>
      <c r="P4" s="334" t="s">
        <v>43</v>
      </c>
      <c r="Q4" s="334"/>
      <c r="R4" s="81"/>
    </row>
    <row r="5" spans="2:18" ht="17.25" customHeight="1" thickBot="1" x14ac:dyDescent="0.25">
      <c r="B5" s="10"/>
      <c r="C5" s="267" t="str">
        <f>Version&amp;" -  "&amp;FKZ</f>
        <v xml:space="preserve">2505_V11 -  </v>
      </c>
      <c r="D5" s="170"/>
      <c r="E5" s="173" t="str">
        <f ca="1">IF(VLOOKUP(C4,Matrix_Prüfung,4)=1,"aktiv","nicht aktiv")</f>
        <v>nicht aktiv</v>
      </c>
      <c r="F5" s="170"/>
      <c r="G5" s="170"/>
      <c r="H5" s="170"/>
      <c r="I5" s="170"/>
      <c r="J5" s="170"/>
      <c r="K5" s="336" t="s">
        <v>285</v>
      </c>
      <c r="L5" s="337"/>
      <c r="M5" s="338"/>
      <c r="N5"/>
      <c r="O5"/>
      <c r="P5" s="171"/>
      <c r="Q5" s="171"/>
      <c r="R5" s="81"/>
    </row>
    <row r="6" spans="2:18" s="31" customFormat="1" ht="17.25" customHeight="1" x14ac:dyDescent="0.2">
      <c r="B6" s="26"/>
      <c r="C6" s="111" t="s">
        <v>2</v>
      </c>
      <c r="D6" s="112" t="s">
        <v>113</v>
      </c>
      <c r="E6" s="112" t="s">
        <v>114</v>
      </c>
      <c r="F6" s="113" t="s">
        <v>115</v>
      </c>
      <c r="G6" s="113" t="s">
        <v>116</v>
      </c>
      <c r="H6" s="112" t="s">
        <v>117</v>
      </c>
      <c r="I6" s="112" t="s">
        <v>118</v>
      </c>
      <c r="J6" s="216" t="s">
        <v>119</v>
      </c>
      <c r="K6" s="111" t="s">
        <v>120</v>
      </c>
      <c r="L6" s="112" t="s">
        <v>133</v>
      </c>
      <c r="M6" s="224" t="s">
        <v>134</v>
      </c>
      <c r="N6" s="220" t="s">
        <v>127</v>
      </c>
      <c r="O6" s="113" t="s">
        <v>128</v>
      </c>
      <c r="P6" s="112" t="s">
        <v>129</v>
      </c>
      <c r="Q6" s="114" t="s">
        <v>131</v>
      </c>
      <c r="R6" s="82"/>
    </row>
    <row r="7" spans="2:18" s="77" customFormat="1" ht="86.45" customHeight="1" thickBot="1" x14ac:dyDescent="0.25">
      <c r="B7" s="115"/>
      <c r="C7" s="116"/>
      <c r="D7" s="117" t="s">
        <v>122</v>
      </c>
      <c r="E7" s="117" t="s">
        <v>123</v>
      </c>
      <c r="F7" s="118" t="s">
        <v>124</v>
      </c>
      <c r="G7" s="118" t="s">
        <v>125</v>
      </c>
      <c r="H7" s="117" t="s">
        <v>126</v>
      </c>
      <c r="I7" s="117" t="s">
        <v>233</v>
      </c>
      <c r="J7" s="217" t="s">
        <v>121</v>
      </c>
      <c r="K7" s="116" t="e">
        <f>VLOOKUP(Auswahl_FSP,MatrixFSP[],10,FALSE)</f>
        <v>#N/A</v>
      </c>
      <c r="L7" s="117" t="e">
        <f>VLOOKUP(Auswahl_FSP,MatrixFSP[],11,FALSE)</f>
        <v>#N/A</v>
      </c>
      <c r="M7" s="225" t="e">
        <f>VLOOKUP(Auswahl_FSP,MatrixFSP[],12,FALSE)</f>
        <v>#N/A</v>
      </c>
      <c r="N7" s="221" t="s">
        <v>135</v>
      </c>
      <c r="O7" s="118" t="s">
        <v>136</v>
      </c>
      <c r="P7" s="117" t="s">
        <v>130</v>
      </c>
      <c r="Q7" s="119" t="s">
        <v>132</v>
      </c>
      <c r="R7" s="83"/>
    </row>
    <row r="8" spans="2:18" s="23" customFormat="1" ht="48" customHeight="1" thickBot="1" x14ac:dyDescent="0.25">
      <c r="B8" s="24"/>
      <c r="C8" s="43" t="s">
        <v>33</v>
      </c>
      <c r="D8" s="44" t="s">
        <v>36</v>
      </c>
      <c r="E8" s="44" t="s">
        <v>35</v>
      </c>
      <c r="F8" s="198">
        <v>28549.599999999999</v>
      </c>
      <c r="G8" s="108">
        <v>0.19</v>
      </c>
      <c r="H8" s="200">
        <v>33974.019999999997</v>
      </c>
      <c r="I8" s="46">
        <v>44391</v>
      </c>
      <c r="J8" s="218">
        <v>33974.019999999997</v>
      </c>
      <c r="K8" s="226">
        <f>J8-L8-M8</f>
        <v>5178.4799999999968</v>
      </c>
      <c r="L8" s="198">
        <v>25339</v>
      </c>
      <c r="M8" s="227">
        <v>3456.54</v>
      </c>
      <c r="N8" s="222">
        <f>SUMIF($K$7:$M$7,"&lt;&gt;0",K8:M8)</f>
        <v>33974.019999999997</v>
      </c>
      <c r="O8" s="109">
        <f>(N8/(1+H8))*(1+IF(Auswahl_Vst="Ja, voll",0,IF(Auswahl_Vst="Ja, teilweise",(H8-H9*teil_Vst_prozent),H9)))</f>
        <v>0.99997056661040962</v>
      </c>
      <c r="P8" s="45" t="s">
        <v>63</v>
      </c>
      <c r="Q8" s="110" t="s">
        <v>64</v>
      </c>
      <c r="R8" s="84"/>
    </row>
    <row r="9" spans="2:18" s="3" customFormat="1" ht="26.1" customHeight="1" x14ac:dyDescent="0.2">
      <c r="B9" s="11"/>
      <c r="C9" s="105" t="s">
        <v>3</v>
      </c>
      <c r="D9" s="100"/>
      <c r="E9" s="100"/>
      <c r="F9" s="199"/>
      <c r="G9" s="101"/>
      <c r="H9" s="202">
        <f t="shared" ref="H9" si="0">IF(AND(D9&lt;&gt;"",F9&lt;&gt;""),(F9*G9)+F9,0)</f>
        <v>0</v>
      </c>
      <c r="I9" s="102"/>
      <c r="J9" s="230"/>
      <c r="K9" s="233"/>
      <c r="L9" s="194"/>
      <c r="M9" s="191"/>
      <c r="N9" s="232">
        <f ca="1">IF(R9=1,SUMIF($K$7:$M$7,"&lt;&gt;0",K9:M9),0)</f>
        <v>0</v>
      </c>
      <c r="O9" s="186">
        <f t="shared" ref="O9" ca="1" si="1">(N9/(1+G9))*(1+IF(Auswahl_Vst="Ja, voll",0,IF(Auswahl_Vst="Ja, teilweise",(G9-G9*teil_Vst_prozent),G9)))</f>
        <v>0</v>
      </c>
      <c r="P9" s="100"/>
      <c r="Q9" s="78"/>
      <c r="R9" s="172">
        <f t="shared" ref="R9:R40" ca="1" si="2">IF(aktiv&lt;&gt;"aktiv",-1,IF(AND(D9&lt;&gt;"",F9&lt;&gt;"",D9&lt;&gt;"",E9&lt;&gt;"",G9&lt;&gt;"",I9&lt;&gt;"",J9&lt;&gt;"",K9&lt;&gt;"",P9&lt;&gt;"",OR(AND($L$7&lt;&gt;0,L9&lt;&gt;""),$L$7=0),OR(AND($M$7&lt;&gt;0,M9&lt;&gt;""),$M$7=0),IF(F9&gt;0,K9+L9+M9&lt;=J9,K9+L9+M9&gt;=J9)),1,IF((SUMPRODUCT(--($D9:$G9&lt;&gt;""))=0)*(SUMPRODUCT(--($I9:$M9&lt;&gt;""))=0)*(SUMPRODUCT(--($P9&lt;&gt;""))=0)=0,0,-1)))</f>
        <v>-1</v>
      </c>
    </row>
    <row r="10" spans="2:18" s="3" customFormat="1" ht="26.1" customHeight="1" x14ac:dyDescent="0.2">
      <c r="B10" s="11"/>
      <c r="C10" s="106" t="s">
        <v>4</v>
      </c>
      <c r="D10" s="100"/>
      <c r="E10" s="100"/>
      <c r="F10" s="199"/>
      <c r="G10" s="101"/>
      <c r="H10" s="202">
        <f>IF(AND(D10&lt;&gt;"",F10&lt;&gt;""),(F10*G10)+F10,0)</f>
        <v>0</v>
      </c>
      <c r="I10" s="102"/>
      <c r="J10" s="230"/>
      <c r="K10" s="233"/>
      <c r="L10" s="194"/>
      <c r="M10" s="191"/>
      <c r="N10" s="232">
        <f t="shared" ref="N10:N68" ca="1" si="3">IF(R10=1,SUMIF($K$7:$M$7,"&lt;&gt;0",K10:M10),0)</f>
        <v>0</v>
      </c>
      <c r="O10" s="186">
        <f t="shared" ref="O10:O11" ca="1" si="4">(N10/(1+G10))*(1+IF(Auswahl_Vst="Ja, voll",0,IF(Auswahl_Vst="Ja, teilweise",(G10-G10*teil_Vst_prozent),G10)))</f>
        <v>0</v>
      </c>
      <c r="P10" s="100"/>
      <c r="Q10" s="78"/>
      <c r="R10" s="172">
        <f t="shared" ca="1" si="2"/>
        <v>-1</v>
      </c>
    </row>
    <row r="11" spans="2:18" s="3" customFormat="1" ht="26.1" customHeight="1" x14ac:dyDescent="0.2">
      <c r="B11" s="11"/>
      <c r="C11" s="106" t="s">
        <v>5</v>
      </c>
      <c r="D11" s="100"/>
      <c r="E11" s="100"/>
      <c r="F11" s="199"/>
      <c r="G11" s="101"/>
      <c r="H11" s="202">
        <f>IF(AND(D11&lt;&gt;"",F11&lt;&gt;""),(F11*G11)+F11,0)</f>
        <v>0</v>
      </c>
      <c r="I11" s="102"/>
      <c r="J11" s="230"/>
      <c r="K11" s="233"/>
      <c r="L11" s="194"/>
      <c r="M11" s="191"/>
      <c r="N11" s="232">
        <f t="shared" ca="1" si="3"/>
        <v>0</v>
      </c>
      <c r="O11" s="186">
        <f t="shared" ca="1" si="4"/>
        <v>0</v>
      </c>
      <c r="P11" s="100"/>
      <c r="Q11" s="78"/>
      <c r="R11" s="172">
        <f t="shared" ca="1" si="2"/>
        <v>-1</v>
      </c>
    </row>
    <row r="12" spans="2:18" s="3" customFormat="1" ht="26.1" customHeight="1" x14ac:dyDescent="0.2">
      <c r="B12" s="11"/>
      <c r="C12" s="106" t="s">
        <v>6</v>
      </c>
      <c r="D12" s="100"/>
      <c r="E12" s="100"/>
      <c r="F12" s="199"/>
      <c r="G12" s="101"/>
      <c r="H12" s="202">
        <f t="shared" ref="H12:H68" si="5">IF(AND(D12&lt;&gt;"",F12&lt;&gt;""),(F12*G12)+F12,0)</f>
        <v>0</v>
      </c>
      <c r="I12" s="102"/>
      <c r="J12" s="230"/>
      <c r="K12" s="233"/>
      <c r="L12" s="194"/>
      <c r="M12" s="191"/>
      <c r="N12" s="232">
        <f t="shared" ca="1" si="3"/>
        <v>0</v>
      </c>
      <c r="O12" s="186">
        <f t="shared" ref="O12:O68" ca="1" si="6">(N12/(1+G12))*(1+IF(Auswahl_Vst="Ja, voll",0,IF(Auswahl_Vst="Ja, teilweise",(G12-G12*teil_Vst_prozent),G12)))</f>
        <v>0</v>
      </c>
      <c r="P12" s="100"/>
      <c r="Q12" s="78"/>
      <c r="R12" s="172">
        <f t="shared" ca="1" si="2"/>
        <v>-1</v>
      </c>
    </row>
    <row r="13" spans="2:18" s="3" customFormat="1" ht="26.1" customHeight="1" x14ac:dyDescent="0.2">
      <c r="B13" s="11"/>
      <c r="C13" s="106" t="s">
        <v>7</v>
      </c>
      <c r="D13" s="100"/>
      <c r="E13" s="100"/>
      <c r="F13" s="199"/>
      <c r="G13" s="101"/>
      <c r="H13" s="202">
        <f t="shared" si="5"/>
        <v>0</v>
      </c>
      <c r="I13" s="102"/>
      <c r="J13" s="230"/>
      <c r="K13" s="233"/>
      <c r="L13" s="194"/>
      <c r="M13" s="191"/>
      <c r="N13" s="232">
        <f t="shared" ca="1" si="3"/>
        <v>0</v>
      </c>
      <c r="O13" s="186">
        <f t="shared" ca="1" si="6"/>
        <v>0</v>
      </c>
      <c r="P13" s="100"/>
      <c r="Q13" s="78"/>
      <c r="R13" s="172">
        <f t="shared" ca="1" si="2"/>
        <v>-1</v>
      </c>
    </row>
    <row r="14" spans="2:18" s="3" customFormat="1" ht="26.1" customHeight="1" x14ac:dyDescent="0.2">
      <c r="B14" s="11"/>
      <c r="C14" s="106" t="s">
        <v>8</v>
      </c>
      <c r="D14" s="100"/>
      <c r="E14" s="100"/>
      <c r="F14" s="199"/>
      <c r="G14" s="101"/>
      <c r="H14" s="202">
        <f t="shared" si="5"/>
        <v>0</v>
      </c>
      <c r="I14" s="102"/>
      <c r="J14" s="230"/>
      <c r="K14" s="233"/>
      <c r="L14" s="194"/>
      <c r="M14" s="191"/>
      <c r="N14" s="232">
        <f t="shared" ca="1" si="3"/>
        <v>0</v>
      </c>
      <c r="O14" s="186">
        <f t="shared" ca="1" si="6"/>
        <v>0</v>
      </c>
      <c r="P14" s="100"/>
      <c r="Q14" s="78"/>
      <c r="R14" s="172">
        <f t="shared" ca="1" si="2"/>
        <v>-1</v>
      </c>
    </row>
    <row r="15" spans="2:18" s="3" customFormat="1" ht="26.1" customHeight="1" x14ac:dyDescent="0.2">
      <c r="B15" s="11"/>
      <c r="C15" s="106" t="s">
        <v>9</v>
      </c>
      <c r="D15" s="100"/>
      <c r="E15" s="100"/>
      <c r="F15" s="199"/>
      <c r="G15" s="101"/>
      <c r="H15" s="202">
        <f t="shared" si="5"/>
        <v>0</v>
      </c>
      <c r="I15" s="102"/>
      <c r="J15" s="230"/>
      <c r="K15" s="233"/>
      <c r="L15" s="194"/>
      <c r="M15" s="191"/>
      <c r="N15" s="232">
        <f t="shared" ca="1" si="3"/>
        <v>0</v>
      </c>
      <c r="O15" s="186">
        <f t="shared" ca="1" si="6"/>
        <v>0</v>
      </c>
      <c r="P15" s="100"/>
      <c r="Q15" s="78"/>
      <c r="R15" s="172">
        <f t="shared" ca="1" si="2"/>
        <v>-1</v>
      </c>
    </row>
    <row r="16" spans="2:18" s="3" customFormat="1" ht="26.1" customHeight="1" x14ac:dyDescent="0.2">
      <c r="B16" s="11"/>
      <c r="C16" s="106" t="s">
        <v>10</v>
      </c>
      <c r="D16" s="100"/>
      <c r="E16" s="100"/>
      <c r="F16" s="199"/>
      <c r="G16" s="101"/>
      <c r="H16" s="202">
        <f t="shared" si="5"/>
        <v>0</v>
      </c>
      <c r="I16" s="102"/>
      <c r="J16" s="230"/>
      <c r="K16" s="233"/>
      <c r="L16" s="194"/>
      <c r="M16" s="191"/>
      <c r="N16" s="232">
        <f t="shared" ca="1" si="3"/>
        <v>0</v>
      </c>
      <c r="O16" s="186">
        <f t="shared" ca="1" si="6"/>
        <v>0</v>
      </c>
      <c r="P16" s="100"/>
      <c r="Q16" s="78"/>
      <c r="R16" s="172">
        <f t="shared" ca="1" si="2"/>
        <v>-1</v>
      </c>
    </row>
    <row r="17" spans="2:18" s="3" customFormat="1" ht="26.1" customHeight="1" x14ac:dyDescent="0.2">
      <c r="B17" s="11"/>
      <c r="C17" s="106" t="s">
        <v>11</v>
      </c>
      <c r="D17" s="100"/>
      <c r="E17" s="100"/>
      <c r="F17" s="199"/>
      <c r="G17" s="101"/>
      <c r="H17" s="202">
        <f t="shared" si="5"/>
        <v>0</v>
      </c>
      <c r="I17" s="102"/>
      <c r="J17" s="230"/>
      <c r="K17" s="233"/>
      <c r="L17" s="194"/>
      <c r="M17" s="191"/>
      <c r="N17" s="232">
        <f t="shared" ca="1" si="3"/>
        <v>0</v>
      </c>
      <c r="O17" s="186">
        <f t="shared" ca="1" si="6"/>
        <v>0</v>
      </c>
      <c r="P17" s="100"/>
      <c r="Q17" s="78"/>
      <c r="R17" s="172">
        <f t="shared" ca="1" si="2"/>
        <v>-1</v>
      </c>
    </row>
    <row r="18" spans="2:18" s="3" customFormat="1" ht="26.1" customHeight="1" x14ac:dyDescent="0.2">
      <c r="B18" s="11"/>
      <c r="C18" s="106" t="s">
        <v>12</v>
      </c>
      <c r="D18" s="100"/>
      <c r="E18" s="100"/>
      <c r="F18" s="199"/>
      <c r="G18" s="101"/>
      <c r="H18" s="202">
        <f t="shared" si="5"/>
        <v>0</v>
      </c>
      <c r="I18" s="102"/>
      <c r="J18" s="230"/>
      <c r="K18" s="233"/>
      <c r="L18" s="194"/>
      <c r="M18" s="191"/>
      <c r="N18" s="232">
        <f t="shared" ca="1" si="3"/>
        <v>0</v>
      </c>
      <c r="O18" s="186">
        <f t="shared" ca="1" si="6"/>
        <v>0</v>
      </c>
      <c r="P18" s="100"/>
      <c r="Q18" s="78"/>
      <c r="R18" s="172">
        <f t="shared" ca="1" si="2"/>
        <v>-1</v>
      </c>
    </row>
    <row r="19" spans="2:18" s="3" customFormat="1" ht="26.1" customHeight="1" x14ac:dyDescent="0.2">
      <c r="B19" s="11"/>
      <c r="C19" s="106" t="s">
        <v>13</v>
      </c>
      <c r="D19" s="100"/>
      <c r="E19" s="100"/>
      <c r="F19" s="199"/>
      <c r="G19" s="101"/>
      <c r="H19" s="202">
        <f t="shared" si="5"/>
        <v>0</v>
      </c>
      <c r="I19" s="102"/>
      <c r="J19" s="230"/>
      <c r="K19" s="233"/>
      <c r="L19" s="194"/>
      <c r="M19" s="191"/>
      <c r="N19" s="232">
        <f t="shared" ca="1" si="3"/>
        <v>0</v>
      </c>
      <c r="O19" s="186">
        <f t="shared" ca="1" si="6"/>
        <v>0</v>
      </c>
      <c r="P19" s="100"/>
      <c r="Q19" s="78"/>
      <c r="R19" s="172">
        <f t="shared" ca="1" si="2"/>
        <v>-1</v>
      </c>
    </row>
    <row r="20" spans="2:18" s="3" customFormat="1" ht="26.1" customHeight="1" x14ac:dyDescent="0.2">
      <c r="B20" s="11"/>
      <c r="C20" s="106" t="s">
        <v>14</v>
      </c>
      <c r="D20" s="100"/>
      <c r="E20" s="100"/>
      <c r="F20" s="199"/>
      <c r="G20" s="101"/>
      <c r="H20" s="202">
        <f t="shared" si="5"/>
        <v>0</v>
      </c>
      <c r="I20" s="102"/>
      <c r="J20" s="230"/>
      <c r="K20" s="233"/>
      <c r="L20" s="194"/>
      <c r="M20" s="191"/>
      <c r="N20" s="232">
        <f t="shared" ca="1" si="3"/>
        <v>0</v>
      </c>
      <c r="O20" s="186">
        <f t="shared" ca="1" si="6"/>
        <v>0</v>
      </c>
      <c r="P20" s="100"/>
      <c r="Q20" s="78"/>
      <c r="R20" s="172">
        <f t="shared" ca="1" si="2"/>
        <v>-1</v>
      </c>
    </row>
    <row r="21" spans="2:18" s="3" customFormat="1" ht="26.1" customHeight="1" x14ac:dyDescent="0.2">
      <c r="B21" s="11"/>
      <c r="C21" s="106" t="s">
        <v>15</v>
      </c>
      <c r="D21" s="100"/>
      <c r="E21" s="100"/>
      <c r="F21" s="199"/>
      <c r="G21" s="101"/>
      <c r="H21" s="202">
        <f t="shared" si="5"/>
        <v>0</v>
      </c>
      <c r="I21" s="102"/>
      <c r="J21" s="230"/>
      <c r="K21" s="233"/>
      <c r="L21" s="194"/>
      <c r="M21" s="191"/>
      <c r="N21" s="232">
        <f t="shared" ca="1" si="3"/>
        <v>0</v>
      </c>
      <c r="O21" s="186">
        <f t="shared" ca="1" si="6"/>
        <v>0</v>
      </c>
      <c r="P21" s="100"/>
      <c r="Q21" s="78"/>
      <c r="R21" s="172">
        <f t="shared" ca="1" si="2"/>
        <v>-1</v>
      </c>
    </row>
    <row r="22" spans="2:18" s="3" customFormat="1" ht="26.1" customHeight="1" x14ac:dyDescent="0.2">
      <c r="B22" s="11"/>
      <c r="C22" s="106" t="s">
        <v>16</v>
      </c>
      <c r="D22" s="100"/>
      <c r="E22" s="100"/>
      <c r="F22" s="199"/>
      <c r="G22" s="101"/>
      <c r="H22" s="202">
        <f t="shared" si="5"/>
        <v>0</v>
      </c>
      <c r="I22" s="102"/>
      <c r="J22" s="230"/>
      <c r="K22" s="233"/>
      <c r="L22" s="194"/>
      <c r="M22" s="191"/>
      <c r="N22" s="232">
        <f t="shared" ca="1" si="3"/>
        <v>0</v>
      </c>
      <c r="O22" s="186">
        <f t="shared" ca="1" si="6"/>
        <v>0</v>
      </c>
      <c r="P22" s="100"/>
      <c r="Q22" s="78"/>
      <c r="R22" s="172">
        <f t="shared" ca="1" si="2"/>
        <v>-1</v>
      </c>
    </row>
    <row r="23" spans="2:18" s="3" customFormat="1" ht="26.1" customHeight="1" x14ac:dyDescent="0.2">
      <c r="B23" s="11"/>
      <c r="C23" s="106" t="s">
        <v>17</v>
      </c>
      <c r="D23" s="100"/>
      <c r="E23" s="100"/>
      <c r="F23" s="199"/>
      <c r="G23" s="101"/>
      <c r="H23" s="202">
        <f t="shared" si="5"/>
        <v>0</v>
      </c>
      <c r="I23" s="102"/>
      <c r="J23" s="230"/>
      <c r="K23" s="233"/>
      <c r="L23" s="194"/>
      <c r="M23" s="191"/>
      <c r="N23" s="232">
        <f t="shared" ca="1" si="3"/>
        <v>0</v>
      </c>
      <c r="O23" s="186">
        <f t="shared" ca="1" si="6"/>
        <v>0</v>
      </c>
      <c r="P23" s="100"/>
      <c r="Q23" s="78"/>
      <c r="R23" s="172">
        <f t="shared" ca="1" si="2"/>
        <v>-1</v>
      </c>
    </row>
    <row r="24" spans="2:18" s="3" customFormat="1" ht="26.1" customHeight="1" x14ac:dyDescent="0.2">
      <c r="B24" s="11"/>
      <c r="C24" s="106" t="s">
        <v>18</v>
      </c>
      <c r="D24" s="100"/>
      <c r="E24" s="100"/>
      <c r="F24" s="199"/>
      <c r="G24" s="101"/>
      <c r="H24" s="202">
        <f t="shared" si="5"/>
        <v>0</v>
      </c>
      <c r="I24" s="102"/>
      <c r="J24" s="230"/>
      <c r="K24" s="233"/>
      <c r="L24" s="194"/>
      <c r="M24" s="191"/>
      <c r="N24" s="232">
        <f t="shared" ca="1" si="3"/>
        <v>0</v>
      </c>
      <c r="O24" s="186">
        <f t="shared" ca="1" si="6"/>
        <v>0</v>
      </c>
      <c r="P24" s="100"/>
      <c r="Q24" s="78"/>
      <c r="R24" s="172">
        <f t="shared" ca="1" si="2"/>
        <v>-1</v>
      </c>
    </row>
    <row r="25" spans="2:18" s="3" customFormat="1" ht="26.1" customHeight="1" x14ac:dyDescent="0.2">
      <c r="B25" s="11"/>
      <c r="C25" s="106" t="s">
        <v>19</v>
      </c>
      <c r="D25" s="100"/>
      <c r="E25" s="100"/>
      <c r="F25" s="199"/>
      <c r="G25" s="101"/>
      <c r="H25" s="202">
        <f t="shared" si="5"/>
        <v>0</v>
      </c>
      <c r="I25" s="102"/>
      <c r="J25" s="230"/>
      <c r="K25" s="233"/>
      <c r="L25" s="194"/>
      <c r="M25" s="191"/>
      <c r="N25" s="232">
        <f t="shared" ca="1" si="3"/>
        <v>0</v>
      </c>
      <c r="O25" s="186">
        <f t="shared" ca="1" si="6"/>
        <v>0</v>
      </c>
      <c r="P25" s="100"/>
      <c r="Q25" s="78"/>
      <c r="R25" s="172">
        <f t="shared" ca="1" si="2"/>
        <v>-1</v>
      </c>
    </row>
    <row r="26" spans="2:18" s="3" customFormat="1" ht="26.1" customHeight="1" x14ac:dyDescent="0.2">
      <c r="B26" s="11"/>
      <c r="C26" s="106" t="s">
        <v>20</v>
      </c>
      <c r="D26" s="100"/>
      <c r="E26" s="100"/>
      <c r="F26" s="199"/>
      <c r="G26" s="101"/>
      <c r="H26" s="202">
        <f t="shared" si="5"/>
        <v>0</v>
      </c>
      <c r="I26" s="102"/>
      <c r="J26" s="230"/>
      <c r="K26" s="233"/>
      <c r="L26" s="194"/>
      <c r="M26" s="191"/>
      <c r="N26" s="232">
        <f t="shared" ca="1" si="3"/>
        <v>0</v>
      </c>
      <c r="O26" s="186">
        <f t="shared" ca="1" si="6"/>
        <v>0</v>
      </c>
      <c r="P26" s="100"/>
      <c r="Q26" s="78"/>
      <c r="R26" s="172">
        <f t="shared" ca="1" si="2"/>
        <v>-1</v>
      </c>
    </row>
    <row r="27" spans="2:18" s="3" customFormat="1" ht="26.1" customHeight="1" x14ac:dyDescent="0.2">
      <c r="B27" s="11"/>
      <c r="C27" s="106" t="s">
        <v>21</v>
      </c>
      <c r="D27" s="100"/>
      <c r="E27" s="100"/>
      <c r="F27" s="199"/>
      <c r="G27" s="101"/>
      <c r="H27" s="202">
        <f t="shared" si="5"/>
        <v>0</v>
      </c>
      <c r="I27" s="102"/>
      <c r="J27" s="230"/>
      <c r="K27" s="233"/>
      <c r="L27" s="194"/>
      <c r="M27" s="191"/>
      <c r="N27" s="232">
        <f t="shared" ca="1" si="3"/>
        <v>0</v>
      </c>
      <c r="O27" s="186">
        <f t="shared" ca="1" si="6"/>
        <v>0</v>
      </c>
      <c r="P27" s="100"/>
      <c r="Q27" s="78"/>
      <c r="R27" s="172">
        <f t="shared" ca="1" si="2"/>
        <v>-1</v>
      </c>
    </row>
    <row r="28" spans="2:18" s="3" customFormat="1" ht="26.1" customHeight="1" x14ac:dyDescent="0.2">
      <c r="B28" s="11"/>
      <c r="C28" s="106" t="s">
        <v>22</v>
      </c>
      <c r="D28" s="100"/>
      <c r="E28" s="100"/>
      <c r="F28" s="199"/>
      <c r="G28" s="101"/>
      <c r="H28" s="202">
        <f t="shared" si="5"/>
        <v>0</v>
      </c>
      <c r="I28" s="102"/>
      <c r="J28" s="230"/>
      <c r="K28" s="233"/>
      <c r="L28" s="194"/>
      <c r="M28" s="191"/>
      <c r="N28" s="232">
        <f t="shared" ca="1" si="3"/>
        <v>0</v>
      </c>
      <c r="O28" s="186">
        <f t="shared" ca="1" si="6"/>
        <v>0</v>
      </c>
      <c r="P28" s="100"/>
      <c r="Q28" s="78"/>
      <c r="R28" s="172">
        <f t="shared" ca="1" si="2"/>
        <v>-1</v>
      </c>
    </row>
    <row r="29" spans="2:18" s="3" customFormat="1" ht="26.1" customHeight="1" x14ac:dyDescent="0.2">
      <c r="B29" s="11"/>
      <c r="C29" s="106" t="s">
        <v>23</v>
      </c>
      <c r="D29" s="100"/>
      <c r="E29" s="100"/>
      <c r="F29" s="199"/>
      <c r="G29" s="101"/>
      <c r="H29" s="202">
        <f t="shared" si="5"/>
        <v>0</v>
      </c>
      <c r="I29" s="102"/>
      <c r="J29" s="230"/>
      <c r="K29" s="233"/>
      <c r="L29" s="194"/>
      <c r="M29" s="191"/>
      <c r="N29" s="232">
        <f t="shared" ca="1" si="3"/>
        <v>0</v>
      </c>
      <c r="O29" s="186">
        <f t="shared" ca="1" si="6"/>
        <v>0</v>
      </c>
      <c r="P29" s="100"/>
      <c r="Q29" s="78"/>
      <c r="R29" s="172">
        <f t="shared" ca="1" si="2"/>
        <v>-1</v>
      </c>
    </row>
    <row r="30" spans="2:18" s="3" customFormat="1" ht="26.1" customHeight="1" x14ac:dyDescent="0.2">
      <c r="B30" s="11"/>
      <c r="C30" s="106" t="s">
        <v>24</v>
      </c>
      <c r="D30" s="100"/>
      <c r="E30" s="100"/>
      <c r="F30" s="199"/>
      <c r="G30" s="101"/>
      <c r="H30" s="202">
        <f t="shared" si="5"/>
        <v>0</v>
      </c>
      <c r="I30" s="102"/>
      <c r="J30" s="230"/>
      <c r="K30" s="233"/>
      <c r="L30" s="194"/>
      <c r="M30" s="191"/>
      <c r="N30" s="232">
        <f t="shared" ca="1" si="3"/>
        <v>0</v>
      </c>
      <c r="O30" s="186">
        <f t="shared" ca="1" si="6"/>
        <v>0</v>
      </c>
      <c r="P30" s="100"/>
      <c r="Q30" s="78"/>
      <c r="R30" s="172">
        <f t="shared" ca="1" si="2"/>
        <v>-1</v>
      </c>
    </row>
    <row r="31" spans="2:18" s="3" customFormat="1" ht="26.1" customHeight="1" x14ac:dyDescent="0.2">
      <c r="B31" s="11"/>
      <c r="C31" s="106" t="s">
        <v>25</v>
      </c>
      <c r="D31" s="100"/>
      <c r="E31" s="100"/>
      <c r="F31" s="199"/>
      <c r="G31" s="101"/>
      <c r="H31" s="202">
        <f t="shared" si="5"/>
        <v>0</v>
      </c>
      <c r="I31" s="102"/>
      <c r="J31" s="230"/>
      <c r="K31" s="233"/>
      <c r="L31" s="194"/>
      <c r="M31" s="191"/>
      <c r="N31" s="232">
        <f t="shared" ca="1" si="3"/>
        <v>0</v>
      </c>
      <c r="O31" s="186">
        <f t="shared" ca="1" si="6"/>
        <v>0</v>
      </c>
      <c r="P31" s="100"/>
      <c r="Q31" s="78"/>
      <c r="R31" s="172">
        <f t="shared" ca="1" si="2"/>
        <v>-1</v>
      </c>
    </row>
    <row r="32" spans="2:18" s="3" customFormat="1" ht="26.1" customHeight="1" x14ac:dyDescent="0.2">
      <c r="B32" s="11"/>
      <c r="C32" s="106" t="s">
        <v>26</v>
      </c>
      <c r="D32" s="100"/>
      <c r="E32" s="100"/>
      <c r="F32" s="199"/>
      <c r="G32" s="101"/>
      <c r="H32" s="202">
        <f t="shared" si="5"/>
        <v>0</v>
      </c>
      <c r="I32" s="102"/>
      <c r="J32" s="230"/>
      <c r="K32" s="233"/>
      <c r="L32" s="194"/>
      <c r="M32" s="191"/>
      <c r="N32" s="232">
        <f t="shared" ca="1" si="3"/>
        <v>0</v>
      </c>
      <c r="O32" s="186">
        <f t="shared" ca="1" si="6"/>
        <v>0</v>
      </c>
      <c r="P32" s="100"/>
      <c r="Q32" s="78"/>
      <c r="R32" s="172">
        <f t="shared" ca="1" si="2"/>
        <v>-1</v>
      </c>
    </row>
    <row r="33" spans="2:18" s="3" customFormat="1" ht="26.1" customHeight="1" x14ac:dyDescent="0.2">
      <c r="B33" s="11"/>
      <c r="C33" s="105" t="s">
        <v>27</v>
      </c>
      <c r="D33" s="100"/>
      <c r="E33" s="100"/>
      <c r="F33" s="199"/>
      <c r="G33" s="101"/>
      <c r="H33" s="202">
        <f t="shared" si="5"/>
        <v>0</v>
      </c>
      <c r="I33" s="102"/>
      <c r="J33" s="230"/>
      <c r="K33" s="233"/>
      <c r="L33" s="194"/>
      <c r="M33" s="191"/>
      <c r="N33" s="232">
        <f t="shared" ca="1" si="3"/>
        <v>0</v>
      </c>
      <c r="O33" s="186">
        <f t="shared" ca="1" si="6"/>
        <v>0</v>
      </c>
      <c r="P33" s="100"/>
      <c r="Q33" s="78"/>
      <c r="R33" s="172">
        <f t="shared" ca="1" si="2"/>
        <v>-1</v>
      </c>
    </row>
    <row r="34" spans="2:18" s="3" customFormat="1" ht="26.1" customHeight="1" x14ac:dyDescent="0.2">
      <c r="B34" s="11"/>
      <c r="C34" s="106" t="s">
        <v>28</v>
      </c>
      <c r="D34" s="100"/>
      <c r="E34" s="100"/>
      <c r="F34" s="199"/>
      <c r="G34" s="101"/>
      <c r="H34" s="202">
        <f t="shared" si="5"/>
        <v>0</v>
      </c>
      <c r="I34" s="102"/>
      <c r="J34" s="230"/>
      <c r="K34" s="233"/>
      <c r="L34" s="194"/>
      <c r="M34" s="191"/>
      <c r="N34" s="232">
        <f t="shared" ca="1" si="3"/>
        <v>0</v>
      </c>
      <c r="O34" s="186">
        <f t="shared" ca="1" si="6"/>
        <v>0</v>
      </c>
      <c r="P34" s="100"/>
      <c r="Q34" s="78"/>
      <c r="R34" s="172">
        <f t="shared" ca="1" si="2"/>
        <v>-1</v>
      </c>
    </row>
    <row r="35" spans="2:18" s="3" customFormat="1" ht="26.1" customHeight="1" x14ac:dyDescent="0.2">
      <c r="B35" s="11"/>
      <c r="C35" s="106" t="s">
        <v>29</v>
      </c>
      <c r="D35" s="100"/>
      <c r="E35" s="100"/>
      <c r="F35" s="199"/>
      <c r="G35" s="101"/>
      <c r="H35" s="202">
        <f t="shared" si="5"/>
        <v>0</v>
      </c>
      <c r="I35" s="102"/>
      <c r="J35" s="230"/>
      <c r="K35" s="233"/>
      <c r="L35" s="194"/>
      <c r="M35" s="191"/>
      <c r="N35" s="232">
        <f t="shared" ca="1" si="3"/>
        <v>0</v>
      </c>
      <c r="O35" s="186">
        <f t="shared" ca="1" si="6"/>
        <v>0</v>
      </c>
      <c r="P35" s="100"/>
      <c r="Q35" s="78"/>
      <c r="R35" s="172">
        <f t="shared" ca="1" si="2"/>
        <v>-1</v>
      </c>
    </row>
    <row r="36" spans="2:18" s="3" customFormat="1" ht="26.1" customHeight="1" x14ac:dyDescent="0.2">
      <c r="B36" s="11"/>
      <c r="C36" s="106" t="s">
        <v>30</v>
      </c>
      <c r="D36" s="100"/>
      <c r="E36" s="100"/>
      <c r="F36" s="199"/>
      <c r="G36" s="101"/>
      <c r="H36" s="202">
        <f t="shared" si="5"/>
        <v>0</v>
      </c>
      <c r="I36" s="102"/>
      <c r="J36" s="230"/>
      <c r="K36" s="233"/>
      <c r="L36" s="194"/>
      <c r="M36" s="191"/>
      <c r="N36" s="232">
        <f t="shared" ca="1" si="3"/>
        <v>0</v>
      </c>
      <c r="O36" s="186">
        <f t="shared" ca="1" si="6"/>
        <v>0</v>
      </c>
      <c r="P36" s="100"/>
      <c r="Q36" s="78"/>
      <c r="R36" s="172">
        <f t="shared" ca="1" si="2"/>
        <v>-1</v>
      </c>
    </row>
    <row r="37" spans="2:18" s="3" customFormat="1" ht="26.1" customHeight="1" x14ac:dyDescent="0.2">
      <c r="B37" s="11"/>
      <c r="C37" s="106" t="s">
        <v>31</v>
      </c>
      <c r="D37" s="100"/>
      <c r="E37" s="100"/>
      <c r="F37" s="199"/>
      <c r="G37" s="101"/>
      <c r="H37" s="202">
        <f t="shared" si="5"/>
        <v>0</v>
      </c>
      <c r="I37" s="102"/>
      <c r="J37" s="230"/>
      <c r="K37" s="233"/>
      <c r="L37" s="194"/>
      <c r="M37" s="191"/>
      <c r="N37" s="232">
        <f t="shared" ca="1" si="3"/>
        <v>0</v>
      </c>
      <c r="O37" s="186">
        <f t="shared" ca="1" si="6"/>
        <v>0</v>
      </c>
      <c r="P37" s="100"/>
      <c r="Q37" s="78"/>
      <c r="R37" s="172">
        <f t="shared" ca="1" si="2"/>
        <v>-1</v>
      </c>
    </row>
    <row r="38" spans="2:18" s="3" customFormat="1" ht="26.1" customHeight="1" x14ac:dyDescent="0.2">
      <c r="B38" s="11"/>
      <c r="C38" s="106" t="s">
        <v>32</v>
      </c>
      <c r="D38" s="100"/>
      <c r="E38" s="100"/>
      <c r="F38" s="199"/>
      <c r="G38" s="101"/>
      <c r="H38" s="202">
        <f t="shared" si="5"/>
        <v>0</v>
      </c>
      <c r="I38" s="102"/>
      <c r="J38" s="230"/>
      <c r="K38" s="233"/>
      <c r="L38" s="194"/>
      <c r="M38" s="191"/>
      <c r="N38" s="232">
        <f t="shared" ca="1" si="3"/>
        <v>0</v>
      </c>
      <c r="O38" s="186">
        <f t="shared" ca="1" si="6"/>
        <v>0</v>
      </c>
      <c r="P38" s="100"/>
      <c r="Q38" s="78"/>
      <c r="R38" s="172">
        <f t="shared" ca="1" si="2"/>
        <v>-1</v>
      </c>
    </row>
    <row r="39" spans="2:18" s="3" customFormat="1" ht="26.1" customHeight="1" x14ac:dyDescent="0.2">
      <c r="B39" s="11"/>
      <c r="C39" s="106" t="s">
        <v>47</v>
      </c>
      <c r="D39" s="100"/>
      <c r="E39" s="100"/>
      <c r="F39" s="199"/>
      <c r="G39" s="101"/>
      <c r="H39" s="202">
        <f t="shared" si="5"/>
        <v>0</v>
      </c>
      <c r="I39" s="102"/>
      <c r="J39" s="230"/>
      <c r="K39" s="233"/>
      <c r="L39" s="194"/>
      <c r="M39" s="191"/>
      <c r="N39" s="232">
        <f t="shared" ca="1" si="3"/>
        <v>0</v>
      </c>
      <c r="O39" s="186">
        <f t="shared" ca="1" si="6"/>
        <v>0</v>
      </c>
      <c r="P39" s="100"/>
      <c r="Q39" s="78"/>
      <c r="R39" s="172">
        <f t="shared" ca="1" si="2"/>
        <v>-1</v>
      </c>
    </row>
    <row r="40" spans="2:18" s="3" customFormat="1" ht="26.1" customHeight="1" x14ac:dyDescent="0.2">
      <c r="B40" s="11"/>
      <c r="C40" s="106" t="s">
        <v>48</v>
      </c>
      <c r="D40" s="100"/>
      <c r="E40" s="100"/>
      <c r="F40" s="199"/>
      <c r="G40" s="101"/>
      <c r="H40" s="202">
        <f t="shared" si="5"/>
        <v>0</v>
      </c>
      <c r="I40" s="102"/>
      <c r="J40" s="230"/>
      <c r="K40" s="233"/>
      <c r="L40" s="194"/>
      <c r="M40" s="191"/>
      <c r="N40" s="232">
        <f t="shared" ca="1" si="3"/>
        <v>0</v>
      </c>
      <c r="O40" s="186">
        <f t="shared" ca="1" si="6"/>
        <v>0</v>
      </c>
      <c r="P40" s="100"/>
      <c r="Q40" s="78"/>
      <c r="R40" s="172">
        <f t="shared" ca="1" si="2"/>
        <v>-1</v>
      </c>
    </row>
    <row r="41" spans="2:18" s="3" customFormat="1" ht="26.1" customHeight="1" x14ac:dyDescent="0.2">
      <c r="B41" s="11"/>
      <c r="C41" s="106" t="s">
        <v>49</v>
      </c>
      <c r="D41" s="100"/>
      <c r="E41" s="100"/>
      <c r="F41" s="199"/>
      <c r="G41" s="101"/>
      <c r="H41" s="202">
        <f t="shared" si="5"/>
        <v>0</v>
      </c>
      <c r="I41" s="102"/>
      <c r="J41" s="230"/>
      <c r="K41" s="233"/>
      <c r="L41" s="194"/>
      <c r="M41" s="191"/>
      <c r="N41" s="232">
        <f t="shared" ca="1" si="3"/>
        <v>0</v>
      </c>
      <c r="O41" s="186">
        <f t="shared" ca="1" si="6"/>
        <v>0</v>
      </c>
      <c r="P41" s="100"/>
      <c r="Q41" s="78"/>
      <c r="R41" s="172">
        <f t="shared" ref="R41:R68" ca="1" si="7">IF(aktiv&lt;&gt;"aktiv",-1,IF(AND(D41&lt;&gt;"",F41&lt;&gt;"",D41&lt;&gt;"",E41&lt;&gt;"",G41&lt;&gt;"",I41&lt;&gt;"",J41&lt;&gt;"",K41&lt;&gt;"",P41&lt;&gt;"",OR(AND($L$7&lt;&gt;0,L41&lt;&gt;""),$L$7=0),OR(AND($M$7&lt;&gt;0,M41&lt;&gt;""),$M$7=0),IF(F41&gt;0,K41+L41+M41&lt;=J41,K41+L41+M41&gt;=J41)),1,IF((SUMPRODUCT(--($D41:$G41&lt;&gt;""))=0)*(SUMPRODUCT(--($I41:$M41&lt;&gt;""))=0)*(SUMPRODUCT(--($P41&lt;&gt;""))=0)=0,0,-1)))</f>
        <v>-1</v>
      </c>
    </row>
    <row r="42" spans="2:18" s="3" customFormat="1" ht="26.1" customHeight="1" x14ac:dyDescent="0.2">
      <c r="B42" s="11"/>
      <c r="C42" s="106" t="s">
        <v>50</v>
      </c>
      <c r="D42" s="100"/>
      <c r="E42" s="100"/>
      <c r="F42" s="199"/>
      <c r="G42" s="101"/>
      <c r="H42" s="202">
        <f t="shared" si="5"/>
        <v>0</v>
      </c>
      <c r="I42" s="102"/>
      <c r="J42" s="230"/>
      <c r="K42" s="233"/>
      <c r="L42" s="194"/>
      <c r="M42" s="191"/>
      <c r="N42" s="232">
        <f t="shared" ca="1" si="3"/>
        <v>0</v>
      </c>
      <c r="O42" s="186">
        <f t="shared" ca="1" si="6"/>
        <v>0</v>
      </c>
      <c r="P42" s="100"/>
      <c r="Q42" s="78"/>
      <c r="R42" s="172">
        <f t="shared" ca="1" si="7"/>
        <v>-1</v>
      </c>
    </row>
    <row r="43" spans="2:18" s="3" customFormat="1" ht="26.1" customHeight="1" x14ac:dyDescent="0.2">
      <c r="B43" s="11"/>
      <c r="C43" s="106" t="s">
        <v>51</v>
      </c>
      <c r="D43" s="100"/>
      <c r="E43" s="100"/>
      <c r="F43" s="199"/>
      <c r="G43" s="101"/>
      <c r="H43" s="202">
        <f t="shared" si="5"/>
        <v>0</v>
      </c>
      <c r="I43" s="102"/>
      <c r="J43" s="230"/>
      <c r="K43" s="233"/>
      <c r="L43" s="194"/>
      <c r="M43" s="191"/>
      <c r="N43" s="232">
        <f t="shared" ca="1" si="3"/>
        <v>0</v>
      </c>
      <c r="O43" s="186">
        <f t="shared" ca="1" si="6"/>
        <v>0</v>
      </c>
      <c r="P43" s="100"/>
      <c r="Q43" s="78"/>
      <c r="R43" s="172">
        <f t="shared" ca="1" si="7"/>
        <v>-1</v>
      </c>
    </row>
    <row r="44" spans="2:18" s="3" customFormat="1" ht="26.1" customHeight="1" x14ac:dyDescent="0.2">
      <c r="B44" s="11"/>
      <c r="C44" s="106" t="s">
        <v>52</v>
      </c>
      <c r="D44" s="100"/>
      <c r="E44" s="100"/>
      <c r="F44" s="199"/>
      <c r="G44" s="101"/>
      <c r="H44" s="202">
        <f t="shared" si="5"/>
        <v>0</v>
      </c>
      <c r="I44" s="102"/>
      <c r="J44" s="230"/>
      <c r="K44" s="233"/>
      <c r="L44" s="194"/>
      <c r="M44" s="191"/>
      <c r="N44" s="232">
        <f t="shared" ca="1" si="3"/>
        <v>0</v>
      </c>
      <c r="O44" s="186">
        <f t="shared" ca="1" si="6"/>
        <v>0</v>
      </c>
      <c r="P44" s="100"/>
      <c r="Q44" s="78"/>
      <c r="R44" s="172">
        <f t="shared" ca="1" si="7"/>
        <v>-1</v>
      </c>
    </row>
    <row r="45" spans="2:18" s="3" customFormat="1" ht="26.1" customHeight="1" x14ac:dyDescent="0.2">
      <c r="B45" s="11"/>
      <c r="C45" s="106" t="s">
        <v>53</v>
      </c>
      <c r="D45" s="100"/>
      <c r="E45" s="100"/>
      <c r="F45" s="199"/>
      <c r="G45" s="101"/>
      <c r="H45" s="202">
        <f t="shared" si="5"/>
        <v>0</v>
      </c>
      <c r="I45" s="102"/>
      <c r="J45" s="230"/>
      <c r="K45" s="233"/>
      <c r="L45" s="194"/>
      <c r="M45" s="191"/>
      <c r="N45" s="232">
        <f t="shared" ca="1" si="3"/>
        <v>0</v>
      </c>
      <c r="O45" s="186">
        <f t="shared" ca="1" si="6"/>
        <v>0</v>
      </c>
      <c r="P45" s="100"/>
      <c r="Q45" s="78"/>
      <c r="R45" s="172">
        <f t="shared" ca="1" si="7"/>
        <v>-1</v>
      </c>
    </row>
    <row r="46" spans="2:18" s="3" customFormat="1" ht="26.1" customHeight="1" x14ac:dyDescent="0.2">
      <c r="B46" s="11"/>
      <c r="C46" s="106" t="s">
        <v>54</v>
      </c>
      <c r="D46" s="100"/>
      <c r="E46" s="100"/>
      <c r="F46" s="199"/>
      <c r="G46" s="101"/>
      <c r="H46" s="202">
        <f t="shared" si="5"/>
        <v>0</v>
      </c>
      <c r="I46" s="102"/>
      <c r="J46" s="230"/>
      <c r="K46" s="233"/>
      <c r="L46" s="194"/>
      <c r="M46" s="191"/>
      <c r="N46" s="232">
        <f t="shared" ca="1" si="3"/>
        <v>0</v>
      </c>
      <c r="O46" s="186">
        <f t="shared" ca="1" si="6"/>
        <v>0</v>
      </c>
      <c r="P46" s="100"/>
      <c r="Q46" s="78"/>
      <c r="R46" s="172">
        <f t="shared" ca="1" si="7"/>
        <v>-1</v>
      </c>
    </row>
    <row r="47" spans="2:18" s="3" customFormat="1" ht="26.1" customHeight="1" x14ac:dyDescent="0.2">
      <c r="B47" s="11"/>
      <c r="C47" s="106" t="s">
        <v>55</v>
      </c>
      <c r="D47" s="100"/>
      <c r="E47" s="100"/>
      <c r="F47" s="199"/>
      <c r="G47" s="101"/>
      <c r="H47" s="202">
        <f t="shared" si="5"/>
        <v>0</v>
      </c>
      <c r="I47" s="102"/>
      <c r="J47" s="230"/>
      <c r="K47" s="233"/>
      <c r="L47" s="194"/>
      <c r="M47" s="191"/>
      <c r="N47" s="232">
        <f t="shared" ca="1" si="3"/>
        <v>0</v>
      </c>
      <c r="O47" s="186">
        <f t="shared" ca="1" si="6"/>
        <v>0</v>
      </c>
      <c r="P47" s="100"/>
      <c r="Q47" s="78"/>
      <c r="R47" s="172">
        <f t="shared" ca="1" si="7"/>
        <v>-1</v>
      </c>
    </row>
    <row r="48" spans="2:18" s="3" customFormat="1" ht="26.1" customHeight="1" x14ac:dyDescent="0.2">
      <c r="B48" s="11"/>
      <c r="C48" s="106" t="s">
        <v>56</v>
      </c>
      <c r="D48" s="100"/>
      <c r="E48" s="100"/>
      <c r="F48" s="199"/>
      <c r="G48" s="101"/>
      <c r="H48" s="202">
        <f t="shared" si="5"/>
        <v>0</v>
      </c>
      <c r="I48" s="102"/>
      <c r="J48" s="230"/>
      <c r="K48" s="233"/>
      <c r="L48" s="194"/>
      <c r="M48" s="191"/>
      <c r="N48" s="232">
        <f t="shared" ca="1" si="3"/>
        <v>0</v>
      </c>
      <c r="O48" s="186">
        <f t="shared" ca="1" si="6"/>
        <v>0</v>
      </c>
      <c r="P48" s="100"/>
      <c r="Q48" s="78"/>
      <c r="R48" s="172">
        <f t="shared" ca="1" si="7"/>
        <v>-1</v>
      </c>
    </row>
    <row r="49" spans="2:18" s="3" customFormat="1" ht="26.1" customHeight="1" x14ac:dyDescent="0.2">
      <c r="B49" s="11"/>
      <c r="C49" s="106" t="s">
        <v>68</v>
      </c>
      <c r="D49" s="100"/>
      <c r="E49" s="100"/>
      <c r="F49" s="199"/>
      <c r="G49" s="101"/>
      <c r="H49" s="202">
        <f t="shared" si="5"/>
        <v>0</v>
      </c>
      <c r="I49" s="102"/>
      <c r="J49" s="230"/>
      <c r="K49" s="233"/>
      <c r="L49" s="194"/>
      <c r="M49" s="191"/>
      <c r="N49" s="232">
        <f t="shared" ca="1" si="3"/>
        <v>0</v>
      </c>
      <c r="O49" s="186">
        <f t="shared" ca="1" si="6"/>
        <v>0</v>
      </c>
      <c r="P49" s="100"/>
      <c r="Q49" s="78"/>
      <c r="R49" s="172">
        <f t="shared" ca="1" si="7"/>
        <v>-1</v>
      </c>
    </row>
    <row r="50" spans="2:18" s="3" customFormat="1" ht="26.1" customHeight="1" x14ac:dyDescent="0.2">
      <c r="B50" s="11"/>
      <c r="C50" s="106" t="s">
        <v>69</v>
      </c>
      <c r="D50" s="100"/>
      <c r="E50" s="100"/>
      <c r="F50" s="199"/>
      <c r="G50" s="101"/>
      <c r="H50" s="202">
        <f t="shared" si="5"/>
        <v>0</v>
      </c>
      <c r="I50" s="102"/>
      <c r="J50" s="230"/>
      <c r="K50" s="233"/>
      <c r="L50" s="194"/>
      <c r="M50" s="191"/>
      <c r="N50" s="232">
        <f t="shared" ca="1" si="3"/>
        <v>0</v>
      </c>
      <c r="O50" s="186">
        <f t="shared" ca="1" si="6"/>
        <v>0</v>
      </c>
      <c r="P50" s="100"/>
      <c r="Q50" s="78"/>
      <c r="R50" s="172">
        <f t="shared" ca="1" si="7"/>
        <v>-1</v>
      </c>
    </row>
    <row r="51" spans="2:18" s="3" customFormat="1" ht="26.1" customHeight="1" x14ac:dyDescent="0.2">
      <c r="B51" s="11"/>
      <c r="C51" s="106" t="s">
        <v>70</v>
      </c>
      <c r="D51" s="100"/>
      <c r="E51" s="100"/>
      <c r="F51" s="199"/>
      <c r="G51" s="101"/>
      <c r="H51" s="202">
        <f t="shared" si="5"/>
        <v>0</v>
      </c>
      <c r="I51" s="102"/>
      <c r="J51" s="230"/>
      <c r="K51" s="233"/>
      <c r="L51" s="194"/>
      <c r="M51" s="191"/>
      <c r="N51" s="232">
        <f t="shared" ca="1" si="3"/>
        <v>0</v>
      </c>
      <c r="O51" s="186">
        <f t="shared" ca="1" si="6"/>
        <v>0</v>
      </c>
      <c r="P51" s="100"/>
      <c r="Q51" s="78"/>
      <c r="R51" s="172">
        <f t="shared" ca="1" si="7"/>
        <v>-1</v>
      </c>
    </row>
    <row r="52" spans="2:18" s="3" customFormat="1" ht="26.1" customHeight="1" x14ac:dyDescent="0.2">
      <c r="B52" s="11"/>
      <c r="C52" s="106" t="s">
        <v>71</v>
      </c>
      <c r="D52" s="100"/>
      <c r="E52" s="100"/>
      <c r="F52" s="199"/>
      <c r="G52" s="101"/>
      <c r="H52" s="202">
        <f t="shared" si="5"/>
        <v>0</v>
      </c>
      <c r="I52" s="102"/>
      <c r="J52" s="230"/>
      <c r="K52" s="233"/>
      <c r="L52" s="194"/>
      <c r="M52" s="191"/>
      <c r="N52" s="232">
        <f t="shared" ca="1" si="3"/>
        <v>0</v>
      </c>
      <c r="O52" s="186">
        <f t="shared" ca="1" si="6"/>
        <v>0</v>
      </c>
      <c r="P52" s="100"/>
      <c r="Q52" s="78"/>
      <c r="R52" s="172">
        <f t="shared" ca="1" si="7"/>
        <v>-1</v>
      </c>
    </row>
    <row r="53" spans="2:18" s="3" customFormat="1" ht="26.1" customHeight="1" x14ac:dyDescent="0.2">
      <c r="B53" s="11"/>
      <c r="C53" s="106" t="s">
        <v>72</v>
      </c>
      <c r="D53" s="100"/>
      <c r="E53" s="100"/>
      <c r="F53" s="199"/>
      <c r="G53" s="101"/>
      <c r="H53" s="202">
        <f t="shared" si="5"/>
        <v>0</v>
      </c>
      <c r="I53" s="102"/>
      <c r="J53" s="230"/>
      <c r="K53" s="233"/>
      <c r="L53" s="194"/>
      <c r="M53" s="191"/>
      <c r="N53" s="232">
        <f t="shared" ca="1" si="3"/>
        <v>0</v>
      </c>
      <c r="O53" s="186">
        <f t="shared" ca="1" si="6"/>
        <v>0</v>
      </c>
      <c r="P53" s="100"/>
      <c r="Q53" s="78"/>
      <c r="R53" s="172">
        <f t="shared" ca="1" si="7"/>
        <v>-1</v>
      </c>
    </row>
    <row r="54" spans="2:18" s="3" customFormat="1" ht="26.1" customHeight="1" x14ac:dyDescent="0.2">
      <c r="B54" s="11"/>
      <c r="C54" s="106" t="s">
        <v>73</v>
      </c>
      <c r="D54" s="100"/>
      <c r="E54" s="100"/>
      <c r="F54" s="199"/>
      <c r="G54" s="101"/>
      <c r="H54" s="202">
        <f t="shared" si="5"/>
        <v>0</v>
      </c>
      <c r="I54" s="102"/>
      <c r="J54" s="230"/>
      <c r="K54" s="233"/>
      <c r="L54" s="194"/>
      <c r="M54" s="191"/>
      <c r="N54" s="232">
        <f t="shared" ca="1" si="3"/>
        <v>0</v>
      </c>
      <c r="O54" s="186">
        <f t="shared" ca="1" si="6"/>
        <v>0</v>
      </c>
      <c r="P54" s="100"/>
      <c r="Q54" s="78"/>
      <c r="R54" s="172">
        <f t="shared" ca="1" si="7"/>
        <v>-1</v>
      </c>
    </row>
    <row r="55" spans="2:18" s="3" customFormat="1" ht="26.1" customHeight="1" x14ac:dyDescent="0.2">
      <c r="B55" s="11"/>
      <c r="C55" s="106" t="s">
        <v>74</v>
      </c>
      <c r="D55" s="100"/>
      <c r="E55" s="100"/>
      <c r="F55" s="199"/>
      <c r="G55" s="101"/>
      <c r="H55" s="202">
        <f t="shared" si="5"/>
        <v>0</v>
      </c>
      <c r="I55" s="102"/>
      <c r="J55" s="230"/>
      <c r="K55" s="233"/>
      <c r="L55" s="194"/>
      <c r="M55" s="191"/>
      <c r="N55" s="232">
        <f t="shared" ca="1" si="3"/>
        <v>0</v>
      </c>
      <c r="O55" s="186">
        <f t="shared" ca="1" si="6"/>
        <v>0</v>
      </c>
      <c r="P55" s="100"/>
      <c r="Q55" s="78"/>
      <c r="R55" s="172">
        <f t="shared" ca="1" si="7"/>
        <v>-1</v>
      </c>
    </row>
    <row r="56" spans="2:18" s="3" customFormat="1" ht="26.1" customHeight="1" x14ac:dyDescent="0.2">
      <c r="B56" s="11"/>
      <c r="C56" s="106" t="s">
        <v>75</v>
      </c>
      <c r="D56" s="100"/>
      <c r="E56" s="100"/>
      <c r="F56" s="199"/>
      <c r="G56" s="101"/>
      <c r="H56" s="202">
        <f t="shared" si="5"/>
        <v>0</v>
      </c>
      <c r="I56" s="102"/>
      <c r="J56" s="230"/>
      <c r="K56" s="233"/>
      <c r="L56" s="194"/>
      <c r="M56" s="191"/>
      <c r="N56" s="232">
        <f t="shared" ca="1" si="3"/>
        <v>0</v>
      </c>
      <c r="O56" s="186">
        <f t="shared" ca="1" si="6"/>
        <v>0</v>
      </c>
      <c r="P56" s="100"/>
      <c r="Q56" s="78"/>
      <c r="R56" s="172">
        <f t="shared" ca="1" si="7"/>
        <v>-1</v>
      </c>
    </row>
    <row r="57" spans="2:18" s="3" customFormat="1" ht="26.1" customHeight="1" x14ac:dyDescent="0.2">
      <c r="B57" s="11"/>
      <c r="C57" s="105" t="s">
        <v>240</v>
      </c>
      <c r="D57" s="100"/>
      <c r="E57" s="100"/>
      <c r="F57" s="199"/>
      <c r="G57" s="101"/>
      <c r="H57" s="202">
        <f t="shared" si="5"/>
        <v>0</v>
      </c>
      <c r="I57" s="102"/>
      <c r="J57" s="230"/>
      <c r="K57" s="233"/>
      <c r="L57" s="194"/>
      <c r="M57" s="191"/>
      <c r="N57" s="232">
        <f t="shared" ca="1" si="3"/>
        <v>0</v>
      </c>
      <c r="O57" s="186">
        <f t="shared" ca="1" si="6"/>
        <v>0</v>
      </c>
      <c r="P57" s="100"/>
      <c r="Q57" s="78"/>
      <c r="R57" s="172">
        <f t="shared" ca="1" si="7"/>
        <v>-1</v>
      </c>
    </row>
    <row r="58" spans="2:18" s="3" customFormat="1" ht="26.1" customHeight="1" x14ac:dyDescent="0.2">
      <c r="B58" s="11"/>
      <c r="C58" s="106" t="s">
        <v>241</v>
      </c>
      <c r="D58" s="100"/>
      <c r="E58" s="100"/>
      <c r="F58" s="199"/>
      <c r="G58" s="101"/>
      <c r="H58" s="202">
        <f t="shared" si="5"/>
        <v>0</v>
      </c>
      <c r="I58" s="102"/>
      <c r="J58" s="230"/>
      <c r="K58" s="233"/>
      <c r="L58" s="194"/>
      <c r="M58" s="191"/>
      <c r="N58" s="232">
        <f t="shared" ca="1" si="3"/>
        <v>0</v>
      </c>
      <c r="O58" s="186">
        <f t="shared" ca="1" si="6"/>
        <v>0</v>
      </c>
      <c r="P58" s="100"/>
      <c r="Q58" s="78"/>
      <c r="R58" s="172">
        <f t="shared" ca="1" si="7"/>
        <v>-1</v>
      </c>
    </row>
    <row r="59" spans="2:18" s="3" customFormat="1" ht="26.1" customHeight="1" x14ac:dyDescent="0.2">
      <c r="B59" s="11"/>
      <c r="C59" s="106" t="s">
        <v>242</v>
      </c>
      <c r="D59" s="100"/>
      <c r="E59" s="100"/>
      <c r="F59" s="199"/>
      <c r="G59" s="101"/>
      <c r="H59" s="202">
        <f t="shared" si="5"/>
        <v>0</v>
      </c>
      <c r="I59" s="102"/>
      <c r="J59" s="230"/>
      <c r="K59" s="233"/>
      <c r="L59" s="194"/>
      <c r="M59" s="191"/>
      <c r="N59" s="232">
        <f t="shared" ca="1" si="3"/>
        <v>0</v>
      </c>
      <c r="O59" s="186">
        <f t="shared" ca="1" si="6"/>
        <v>0</v>
      </c>
      <c r="P59" s="100"/>
      <c r="Q59" s="78"/>
      <c r="R59" s="172">
        <f t="shared" ca="1" si="7"/>
        <v>-1</v>
      </c>
    </row>
    <row r="60" spans="2:18" s="3" customFormat="1" ht="26.1" customHeight="1" x14ac:dyDescent="0.2">
      <c r="B60" s="11"/>
      <c r="C60" s="106" t="s">
        <v>243</v>
      </c>
      <c r="D60" s="100"/>
      <c r="E60" s="100"/>
      <c r="F60" s="199"/>
      <c r="G60" s="101"/>
      <c r="H60" s="202">
        <f t="shared" si="5"/>
        <v>0</v>
      </c>
      <c r="I60" s="102"/>
      <c r="J60" s="230"/>
      <c r="K60" s="233"/>
      <c r="L60" s="194"/>
      <c r="M60" s="191"/>
      <c r="N60" s="232">
        <f t="shared" ca="1" si="3"/>
        <v>0</v>
      </c>
      <c r="O60" s="186">
        <f t="shared" ca="1" si="6"/>
        <v>0</v>
      </c>
      <c r="P60" s="100"/>
      <c r="Q60" s="78"/>
      <c r="R60" s="172">
        <f t="shared" ca="1" si="7"/>
        <v>-1</v>
      </c>
    </row>
    <row r="61" spans="2:18" s="3" customFormat="1" ht="26.1" customHeight="1" x14ac:dyDescent="0.2">
      <c r="B61" s="11"/>
      <c r="C61" s="106" t="s">
        <v>244</v>
      </c>
      <c r="D61" s="100"/>
      <c r="E61" s="100"/>
      <c r="F61" s="199"/>
      <c r="G61" s="101"/>
      <c r="H61" s="202">
        <f t="shared" si="5"/>
        <v>0</v>
      </c>
      <c r="I61" s="102"/>
      <c r="J61" s="230"/>
      <c r="K61" s="233"/>
      <c r="L61" s="194"/>
      <c r="M61" s="191"/>
      <c r="N61" s="232">
        <f t="shared" ca="1" si="3"/>
        <v>0</v>
      </c>
      <c r="O61" s="186">
        <f t="shared" ca="1" si="6"/>
        <v>0</v>
      </c>
      <c r="P61" s="100"/>
      <c r="Q61" s="78"/>
      <c r="R61" s="172">
        <f t="shared" ca="1" si="7"/>
        <v>-1</v>
      </c>
    </row>
    <row r="62" spans="2:18" s="3" customFormat="1" ht="26.1" customHeight="1" x14ac:dyDescent="0.2">
      <c r="B62" s="11"/>
      <c r="C62" s="106" t="s">
        <v>245</v>
      </c>
      <c r="D62" s="100"/>
      <c r="E62" s="100"/>
      <c r="F62" s="199"/>
      <c r="G62" s="101"/>
      <c r="H62" s="202">
        <f t="shared" si="5"/>
        <v>0</v>
      </c>
      <c r="I62" s="102"/>
      <c r="J62" s="230"/>
      <c r="K62" s="233"/>
      <c r="L62" s="194"/>
      <c r="M62" s="191"/>
      <c r="N62" s="232">
        <f t="shared" ca="1" si="3"/>
        <v>0</v>
      </c>
      <c r="O62" s="186">
        <f t="shared" ca="1" si="6"/>
        <v>0</v>
      </c>
      <c r="P62" s="100"/>
      <c r="Q62" s="78"/>
      <c r="R62" s="172">
        <f t="shared" ca="1" si="7"/>
        <v>-1</v>
      </c>
    </row>
    <row r="63" spans="2:18" s="3" customFormat="1" ht="26.1" customHeight="1" x14ac:dyDescent="0.2">
      <c r="B63" s="11"/>
      <c r="C63" s="106" t="s">
        <v>246</v>
      </c>
      <c r="D63" s="100"/>
      <c r="E63" s="100"/>
      <c r="F63" s="199"/>
      <c r="G63" s="101"/>
      <c r="H63" s="202">
        <f t="shared" si="5"/>
        <v>0</v>
      </c>
      <c r="I63" s="102"/>
      <c r="J63" s="230"/>
      <c r="K63" s="233"/>
      <c r="L63" s="194"/>
      <c r="M63" s="191"/>
      <c r="N63" s="232">
        <f t="shared" ca="1" si="3"/>
        <v>0</v>
      </c>
      <c r="O63" s="186">
        <f t="shared" ca="1" si="6"/>
        <v>0</v>
      </c>
      <c r="P63" s="100"/>
      <c r="Q63" s="78"/>
      <c r="R63" s="172">
        <f t="shared" ca="1" si="7"/>
        <v>-1</v>
      </c>
    </row>
    <row r="64" spans="2:18" s="3" customFormat="1" ht="26.1" customHeight="1" x14ac:dyDescent="0.2">
      <c r="B64" s="11"/>
      <c r="C64" s="106" t="s">
        <v>247</v>
      </c>
      <c r="D64" s="100"/>
      <c r="E64" s="100"/>
      <c r="F64" s="199"/>
      <c r="G64" s="101"/>
      <c r="H64" s="202">
        <f t="shared" si="5"/>
        <v>0</v>
      </c>
      <c r="I64" s="102"/>
      <c r="J64" s="230"/>
      <c r="K64" s="233"/>
      <c r="L64" s="194"/>
      <c r="M64" s="191"/>
      <c r="N64" s="232">
        <f t="shared" ca="1" si="3"/>
        <v>0</v>
      </c>
      <c r="O64" s="186">
        <f t="shared" ca="1" si="6"/>
        <v>0</v>
      </c>
      <c r="P64" s="100"/>
      <c r="Q64" s="78"/>
      <c r="R64" s="172">
        <f t="shared" ca="1" si="7"/>
        <v>-1</v>
      </c>
    </row>
    <row r="65" spans="2:18" s="3" customFormat="1" ht="26.1" customHeight="1" x14ac:dyDescent="0.2">
      <c r="B65" s="11"/>
      <c r="C65" s="106" t="s">
        <v>248</v>
      </c>
      <c r="D65" s="100"/>
      <c r="E65" s="100"/>
      <c r="F65" s="199"/>
      <c r="G65" s="101"/>
      <c r="H65" s="202">
        <f t="shared" si="5"/>
        <v>0</v>
      </c>
      <c r="I65" s="102"/>
      <c r="J65" s="230"/>
      <c r="K65" s="233"/>
      <c r="L65" s="194"/>
      <c r="M65" s="191"/>
      <c r="N65" s="232">
        <f t="shared" ca="1" si="3"/>
        <v>0</v>
      </c>
      <c r="O65" s="186">
        <f t="shared" ca="1" si="6"/>
        <v>0</v>
      </c>
      <c r="P65" s="100"/>
      <c r="Q65" s="78"/>
      <c r="R65" s="172">
        <f t="shared" ca="1" si="7"/>
        <v>-1</v>
      </c>
    </row>
    <row r="66" spans="2:18" s="3" customFormat="1" ht="26.1" customHeight="1" x14ac:dyDescent="0.2">
      <c r="B66" s="11"/>
      <c r="C66" s="106" t="s">
        <v>249</v>
      </c>
      <c r="D66" s="100"/>
      <c r="E66" s="100"/>
      <c r="F66" s="199"/>
      <c r="G66" s="101"/>
      <c r="H66" s="202">
        <f t="shared" si="5"/>
        <v>0</v>
      </c>
      <c r="I66" s="102"/>
      <c r="J66" s="230"/>
      <c r="K66" s="233"/>
      <c r="L66" s="194"/>
      <c r="M66" s="191"/>
      <c r="N66" s="232">
        <f t="shared" ca="1" si="3"/>
        <v>0</v>
      </c>
      <c r="O66" s="186">
        <f t="shared" ca="1" si="6"/>
        <v>0</v>
      </c>
      <c r="P66" s="100"/>
      <c r="Q66" s="78"/>
      <c r="R66" s="172">
        <f t="shared" ca="1" si="7"/>
        <v>-1</v>
      </c>
    </row>
    <row r="67" spans="2:18" s="3" customFormat="1" ht="26.1" customHeight="1" x14ac:dyDescent="0.2">
      <c r="B67" s="11"/>
      <c r="C67" s="106" t="s">
        <v>250</v>
      </c>
      <c r="D67" s="100"/>
      <c r="E67" s="100"/>
      <c r="F67" s="199"/>
      <c r="G67" s="101"/>
      <c r="H67" s="202">
        <f t="shared" si="5"/>
        <v>0</v>
      </c>
      <c r="I67" s="102"/>
      <c r="J67" s="230"/>
      <c r="K67" s="233"/>
      <c r="L67" s="194"/>
      <c r="M67" s="191"/>
      <c r="N67" s="232">
        <f t="shared" ca="1" si="3"/>
        <v>0</v>
      </c>
      <c r="O67" s="186">
        <f t="shared" ca="1" si="6"/>
        <v>0</v>
      </c>
      <c r="P67" s="100"/>
      <c r="Q67" s="78"/>
      <c r="R67" s="172">
        <f t="shared" ca="1" si="7"/>
        <v>-1</v>
      </c>
    </row>
    <row r="68" spans="2:18" s="3" customFormat="1" ht="26.1" customHeight="1" thickBot="1" x14ac:dyDescent="0.25">
      <c r="B68" s="11"/>
      <c r="C68" s="175" t="s">
        <v>251</v>
      </c>
      <c r="D68" s="176"/>
      <c r="E68" s="176"/>
      <c r="F68" s="214"/>
      <c r="G68" s="177"/>
      <c r="H68" s="203">
        <f t="shared" si="5"/>
        <v>0</v>
      </c>
      <c r="I68" s="178"/>
      <c r="J68" s="231"/>
      <c r="K68" s="234"/>
      <c r="L68" s="195"/>
      <c r="M68" s="213"/>
      <c r="N68" s="286">
        <f t="shared" ca="1" si="3"/>
        <v>0</v>
      </c>
      <c r="O68" s="215">
        <f t="shared" ca="1" si="6"/>
        <v>0</v>
      </c>
      <c r="P68" s="176"/>
      <c r="Q68" s="212"/>
      <c r="R68" s="172">
        <f t="shared" ca="1" si="7"/>
        <v>-1</v>
      </c>
    </row>
    <row r="69" spans="2:18" s="4" customFormat="1" ht="26.1" customHeight="1" thickTop="1" thickBot="1" x14ac:dyDescent="0.25">
      <c r="B69" s="52"/>
      <c r="C69" s="17"/>
      <c r="D69" s="18"/>
      <c r="E69" s="18"/>
      <c r="F69" s="197">
        <f>SUM(F9:F68)</f>
        <v>0</v>
      </c>
      <c r="G69" s="21"/>
      <c r="H69" s="201">
        <f>SUM(H9:H68)</f>
        <v>0</v>
      </c>
      <c r="I69" s="22"/>
      <c r="J69" s="219">
        <f ca="1">IF(Prüfung=1,SUM(J9:J68),0)</f>
        <v>0</v>
      </c>
      <c r="K69" s="228">
        <f>SUM(K9:K68)</f>
        <v>0</v>
      </c>
      <c r="L69" s="197" t="e">
        <f>IF(L7&lt;&gt;0,SUM(L9:L68),0)</f>
        <v>#N/A</v>
      </c>
      <c r="M69" s="229" t="e">
        <f>IF(M7&lt;&gt;0,SUM(M9:M68),0)</f>
        <v>#N/A</v>
      </c>
      <c r="N69" s="223">
        <f ca="1">SUM(N9:N68)</f>
        <v>0</v>
      </c>
      <c r="O69" s="197">
        <f ca="1">SUM(O9:O68)</f>
        <v>0</v>
      </c>
      <c r="P69" s="20"/>
      <c r="Q69" s="107"/>
      <c r="R69" s="174">
        <f ca="1">ABS(PRODUCT(R9:R68))</f>
        <v>1</v>
      </c>
    </row>
    <row r="70" spans="2:18" ht="20.25" customHeight="1" x14ac:dyDescent="0.2">
      <c r="H70"/>
      <c r="I70"/>
      <c r="J70"/>
      <c r="K70"/>
      <c r="L70"/>
      <c r="M70"/>
      <c r="N70"/>
      <c r="O70"/>
      <c r="P70"/>
    </row>
    <row r="71" spans="2:18" x14ac:dyDescent="0.2">
      <c r="H71"/>
      <c r="I71"/>
      <c r="J71"/>
      <c r="K71"/>
      <c r="L71"/>
      <c r="M71"/>
      <c r="N71"/>
      <c r="O71"/>
      <c r="P71"/>
    </row>
    <row r="72" spans="2:18" ht="12.75" customHeight="1" x14ac:dyDescent="0.2">
      <c r="F72" s="5"/>
      <c r="H72"/>
      <c r="I72"/>
      <c r="J72"/>
      <c r="K72"/>
      <c r="L72"/>
      <c r="M72"/>
      <c r="N72"/>
      <c r="O72"/>
      <c r="P72"/>
    </row>
    <row r="73" spans="2:18" x14ac:dyDescent="0.2">
      <c r="F73" s="5"/>
      <c r="H73"/>
      <c r="I73"/>
      <c r="J73"/>
      <c r="K73"/>
      <c r="L73"/>
      <c r="M73"/>
      <c r="N73"/>
      <c r="O73"/>
      <c r="P73"/>
    </row>
    <row r="74" spans="2:18" x14ac:dyDescent="0.2">
      <c r="F74" s="5"/>
      <c r="H74"/>
      <c r="I74"/>
      <c r="J74"/>
      <c r="P74"/>
    </row>
    <row r="75" spans="2:18" x14ac:dyDescent="0.2">
      <c r="K75" s="1"/>
      <c r="L75" s="1"/>
      <c r="M75" s="1"/>
      <c r="N75" s="1"/>
      <c r="O75" s="1"/>
    </row>
    <row r="76" spans="2:18" x14ac:dyDescent="0.2">
      <c r="H76" s="1"/>
      <c r="J76" s="1"/>
      <c r="K76" s="1"/>
      <c r="L76" s="1"/>
      <c r="M76" s="1"/>
      <c r="N76" s="1"/>
      <c r="O76" s="1"/>
      <c r="P76" s="1"/>
    </row>
    <row r="77" spans="2:18" x14ac:dyDescent="0.2">
      <c r="H77" s="1"/>
      <c r="J77" s="1"/>
      <c r="K77" s="1"/>
      <c r="L77" s="1"/>
      <c r="M77" s="1"/>
      <c r="N77" s="1"/>
      <c r="O77" s="1"/>
      <c r="P77" s="1"/>
    </row>
    <row r="78" spans="2:18" ht="12.75" customHeight="1" x14ac:dyDescent="0.2">
      <c r="H78" s="1"/>
      <c r="J78" s="1"/>
      <c r="K78" s="1"/>
      <c r="L78" s="1"/>
      <c r="M78" s="1"/>
      <c r="N78" s="1"/>
      <c r="O78" s="1"/>
      <c r="P78" s="1"/>
    </row>
    <row r="79" spans="2:18" x14ac:dyDescent="0.2">
      <c r="H79" s="1"/>
      <c r="J79" s="1"/>
      <c r="K79"/>
      <c r="L79"/>
      <c r="M79"/>
      <c r="N79"/>
      <c r="O79"/>
      <c r="P79" s="1"/>
    </row>
    <row r="80" spans="2:18" x14ac:dyDescent="0.2">
      <c r="H80"/>
      <c r="I80"/>
      <c r="J80"/>
      <c r="K80"/>
      <c r="L80"/>
      <c r="M80"/>
      <c r="N80"/>
      <c r="O80"/>
      <c r="P80"/>
    </row>
    <row r="81" spans="8:16" x14ac:dyDescent="0.2">
      <c r="H81"/>
      <c r="I81"/>
      <c r="J81"/>
      <c r="K81"/>
      <c r="L81"/>
      <c r="M81"/>
      <c r="N81"/>
      <c r="O81"/>
      <c r="P81"/>
    </row>
    <row r="82" spans="8:16" x14ac:dyDescent="0.2">
      <c r="H82"/>
      <c r="I82"/>
      <c r="J82"/>
      <c r="P82"/>
    </row>
    <row r="83" spans="8:16" x14ac:dyDescent="0.2">
      <c r="I83"/>
    </row>
  </sheetData>
  <sheetProtection algorithmName="SHA-512" hashValue="vi4ue8qV8BQ21WmwUXR3g5AAG8q4XzBFlyByYcgRceRzErgDmR1VlwkiSOzcBHLDP/i+OGC3rX6wdHNXQ3rVtw==" saltValue="+/zi8UmaUY5kwH4IWTeqeQ==" spinCount="100000" sheet="1" objects="1" scenarios="1" selectLockedCells="1"/>
  <mergeCells count="4">
    <mergeCell ref="P4:Q4"/>
    <mergeCell ref="C4:D4"/>
    <mergeCell ref="C3:Q3"/>
    <mergeCell ref="K5:M5"/>
  </mergeCells>
  <conditionalFormatting sqref="A5:R69 A1:R3 A4:K4 M4:R4">
    <cfRule type="expression" dxfId="35" priority="93">
      <formula>$E$5&lt;&gt;"aktiv"</formula>
    </cfRule>
  </conditionalFormatting>
  <conditionalFormatting sqref="I9:M68 D9:G68 P9:P68">
    <cfRule type="expression" dxfId="33" priority="9">
      <formula>(SUMPRODUCT(--($D9:$G9&lt;&gt;""))=0)*(SUMPRODUCT(--($I9:$M9&lt;&gt;""))=0)*(SUMPRODUCT(--($P9&lt;&gt;""))=0)=0</formula>
    </cfRule>
  </conditionalFormatting>
  <conditionalFormatting sqref="I9:M68 D9:G68 P9:Q68">
    <cfRule type="notContainsBlanks" dxfId="32" priority="7">
      <formula>LEN(TRIM(D9))&gt;0</formula>
    </cfRule>
  </conditionalFormatting>
  <conditionalFormatting sqref="J9:M68 F9:F68">
    <cfRule type="cellIs" dxfId="31" priority="4" operator="lessThan">
      <formula>0</formula>
    </cfRule>
  </conditionalFormatting>
  <conditionalFormatting sqref="K9:M68">
    <cfRule type="expression" dxfId="30" priority="6">
      <formula>IF($J9&gt;=0, $K9+$L9+$M9&gt;$J9, $K9+$L9+$M9&lt;$J9)</formula>
    </cfRule>
    <cfRule type="expression" dxfId="29" priority="8">
      <formula>AND(($K9+$L9+$M9=""),NOT(ISBLANK($K9))*NOT(ISBLANK($L9))*NOT(ISBLANK($M9)))</formula>
    </cfRule>
  </conditionalFormatting>
  <conditionalFormatting sqref="L7:L68">
    <cfRule type="expression" dxfId="28" priority="2">
      <formula>$L$7=0</formula>
    </cfRule>
  </conditionalFormatting>
  <conditionalFormatting sqref="M7:M68">
    <cfRule type="expression" dxfId="27" priority="3">
      <formula>$M$7=0</formula>
    </cfRule>
  </conditionalFormatting>
  <dataValidations count="7">
    <dataValidation type="decimal" operator="greaterThanOrEqual" allowBlank="1" showInputMessage="1" showErrorMessage="1" sqref="N8" xr:uid="{00000000-0002-0000-0400-000000000000}">
      <formula1>0</formula1>
    </dataValidation>
    <dataValidation type="decimal" errorStyle="warning" operator="lessThan" allowBlank="1" showErrorMessage="1" errorTitle="Hinweis" error="Die Überweisungssumme ist höher als der Rechnungsbetrag Spalte [5]. Bitte überprüfen. _x000a__x000a_Bei Gutschriften Hinweis bitte ignorieren." sqref="J9:J68" xr:uid="{00000000-0002-0000-0400-000001000000}">
      <formula1>H9+0.01</formula1>
    </dataValidation>
    <dataValidation type="custom" errorStyle="warning" operator="greaterThanOrEqual" allowBlank="1" showErrorMessage="1" errorTitle="Hinweis" error="Die Überweisungssumme ist höher als der Rechnungsbetrag Spalte [8]. Bitte überprüfen." sqref="H9:H68" xr:uid="{00000000-0002-0000-0400-000002000000}">
      <formula1>H9&lt;=I9</formula1>
    </dataValidation>
    <dataValidation type="decimal" allowBlank="1" showInputMessage="1" showErrorMessage="1" sqref="F9:F68" xr:uid="{00000000-0002-0000-0400-000003000000}">
      <formula1>-10000000</formula1>
      <formula2>10000000</formula2>
    </dataValidation>
    <dataValidation type="decimal" allowBlank="1" showInputMessage="1" showErrorMessage="1" promptTitle="Hinweis" prompt="Wenn keine Ausgaben in dieser Position, bitte &quot;0&quot; eintragen." sqref="K9:M68" xr:uid="{00000000-0002-0000-0400-000004000000}">
      <formula1>-10000000</formula1>
      <formula2>10000000</formula2>
    </dataValidation>
    <dataValidation type="textLength" allowBlank="1" showInputMessage="1" showErrorMessage="1" errorTitle="Achtung:" error="max. 30 Zeichen!" sqref="D9:E68" xr:uid="{00000000-0002-0000-0400-000005000000}">
      <formula1>0</formula1>
      <formula2>30</formula2>
    </dataValidation>
    <dataValidation type="textLength" allowBlank="1" showInputMessage="1" showErrorMessage="1" errorTitle="Achtung:" error="max. 50 Zeichen!" sqref="P9:Q68" xr:uid="{00000000-0002-0000-0400-000006000000}">
      <formula1>0</formula1>
      <formula2>50</formula2>
    </dataValidation>
  </dataValidations>
  <hyperlinks>
    <hyperlink ref="P4" location="START!F5" display="Zurück zum Tabellenblatt START" xr:uid="{00000000-0004-0000-0400-000000000000}"/>
  </hyperlinks>
  <pageMargins left="0.23622047244094491" right="0.23622047244094491" top="0.74803149606299213" bottom="0.74803149606299213" header="0.31496062992125984" footer="0.31496062992125984"/>
  <pageSetup paperSize="9" scale="52" fitToHeight="0" orientation="landscape" r:id="rId1"/>
  <headerFooter>
    <oddHeader>&amp;A</oddHeader>
    <oddFooter>Seite &amp;P von &amp;N</oddFooter>
  </headerFooter>
  <rowBreaks count="2" manualBreakCount="2">
    <brk id="34" min="1" max="17" man="1"/>
    <brk id="7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10CE1B8F-63F2-4761-BA33-4B6AE301D7D1}">
            <xm:f>OR($I9&lt;START!$F$9,$I9&gt;START!$H$9)</xm:f>
            <x14:dxf>
              <font>
                <b/>
                <i/>
                <color auto="1"/>
              </font>
            </x14:dxf>
          </x14:cfRule>
          <xm:sqref>I9:I68</xm:sqref>
        </x14:conditionalFormatting>
        <x14:conditionalFormatting xmlns:xm="http://schemas.microsoft.com/office/excel/2006/main">
          <x14:cfRule type="iconSet" priority="10" id="{9E70FDC2-8BF8-4CE6-9573-5D41DF8505F5}">
            <x14:iconSet iconSet="3Symbols2" showValue="0" custom="1">
              <x14:cfvo type="percent">
                <xm:f>0</xm:f>
              </x14:cfvo>
              <x14:cfvo type="num">
                <xm:f>0</xm:f>
              </x14:cfvo>
              <x14:cfvo type="num">
                <xm:f>1</xm:f>
              </x14:cfvo>
              <x14:cfIcon iconSet="NoIcons" iconId="0"/>
              <x14:cfIcon iconSet="3Symbols2" iconId="0"/>
              <x14:cfIcon iconSet="3Symbols2" iconId="2"/>
            </x14:iconSet>
          </x14:cfRule>
          <xm:sqref>R9:R69</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r:uid="{00000000-0002-0000-0400-000007000000}">
          <x14:formula1>
            <xm:f>START!$F$9</xm:f>
          </x14:formula1>
          <x14:formula2>
            <xm:f>TODAY()</xm:f>
          </x14:formula2>
          <xm:sqref>I9:I68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7" tint="0.79998168889431442"/>
    <pageSetUpPr fitToPage="1"/>
  </sheetPr>
  <dimension ref="B1:R48"/>
  <sheetViews>
    <sheetView showGridLines="0" view="pageBreakPreview" zoomScale="90" zoomScaleNormal="90" zoomScaleSheetLayoutView="90" workbookViewId="0">
      <selection activeCell="P4" sqref="P4:Q4"/>
    </sheetView>
  </sheetViews>
  <sheetFormatPr baseColWidth="10" defaultColWidth="11.42578125" defaultRowHeight="12.75" x14ac:dyDescent="0.2"/>
  <cols>
    <col min="1" max="1" width="3.28515625" customWidth="1"/>
    <col min="2" max="2" width="1.7109375" customWidth="1"/>
    <col min="3" max="3" width="3.5703125" bestFit="1" customWidth="1"/>
    <col min="4" max="4" width="18.42578125" customWidth="1"/>
    <col min="5" max="5" width="17.85546875" customWidth="1"/>
    <col min="6" max="6" width="15.140625" customWidth="1"/>
    <col min="7" max="7" width="9.28515625" customWidth="1"/>
    <col min="8" max="8" width="15.5703125" style="2" customWidth="1"/>
    <col min="9" max="9" width="13.140625" style="1" customWidth="1"/>
    <col min="10" max="10" width="15.5703125" style="2" customWidth="1"/>
    <col min="11" max="11" width="17.28515625" style="2" customWidth="1"/>
    <col min="12" max="12" width="16.7109375" style="2" customWidth="1"/>
    <col min="13" max="13" width="17.5703125" style="2" customWidth="1"/>
    <col min="14" max="15" width="17.140625" style="2" customWidth="1"/>
    <col min="16" max="16" width="31.28515625" style="2" customWidth="1"/>
    <col min="17" max="17" width="34.140625" customWidth="1"/>
    <col min="18" max="18" width="4.140625" style="79" customWidth="1"/>
  </cols>
  <sheetData>
    <row r="1" spans="2:18" ht="13.5" thickBot="1" x14ac:dyDescent="0.25"/>
    <row r="2" spans="2:18" ht="12.6" customHeight="1" x14ac:dyDescent="0.2">
      <c r="B2" s="7"/>
      <c r="C2" s="8"/>
      <c r="D2" s="8"/>
      <c r="E2" s="8"/>
      <c r="F2" s="8"/>
      <c r="G2" s="8"/>
      <c r="H2" s="104"/>
      <c r="I2" s="103"/>
      <c r="J2" s="104"/>
      <c r="K2" s="104"/>
      <c r="L2" s="104"/>
      <c r="M2" s="104"/>
      <c r="N2" s="104"/>
      <c r="O2" s="104"/>
      <c r="P2" s="104"/>
      <c r="Q2" s="8"/>
      <c r="R2" s="80"/>
    </row>
    <row r="3" spans="2:18" ht="42" customHeight="1" x14ac:dyDescent="0.2">
      <c r="B3" s="10"/>
      <c r="C3" s="335" t="str">
        <f>Name_Belegliste</f>
        <v>Belegliste zum Zwischen- oder Verwendungsnachweis</v>
      </c>
      <c r="D3" s="335"/>
      <c r="E3" s="335"/>
      <c r="F3" s="335"/>
      <c r="G3" s="335"/>
      <c r="H3" s="335"/>
      <c r="I3" s="335"/>
      <c r="J3" s="335"/>
      <c r="K3" s="335"/>
      <c r="L3" s="335"/>
      <c r="M3" s="335"/>
      <c r="N3" s="335"/>
      <c r="O3" s="335"/>
      <c r="P3" s="335"/>
      <c r="Q3" s="335"/>
      <c r="R3" s="81"/>
    </row>
    <row r="4" spans="2:18" ht="30" customHeight="1" thickBot="1" x14ac:dyDescent="0.25">
      <c r="B4" s="10"/>
      <c r="C4" s="333" t="str">
        <f ca="1">MID(CELL("Dateiname",$A$1),FIND("]", CELL("Dateiname",$A$1))+1,31)</f>
        <v>Pos.0843</v>
      </c>
      <c r="D4" s="333"/>
      <c r="E4" s="42" t="str">
        <f ca="1">VLOOKUP(C4,Hilfsblatt_Prüfung!B2:C8,2,FALSE)</f>
        <v>Sonstige allgemeine Verwaltungsausgaben</v>
      </c>
      <c r="F4" s="42"/>
      <c r="G4" s="42"/>
      <c r="J4" s="42"/>
      <c r="L4"/>
      <c r="M4" s="169"/>
      <c r="N4" s="169"/>
      <c r="O4" s="169"/>
      <c r="P4" s="334" t="s">
        <v>43</v>
      </c>
      <c r="Q4" s="334"/>
      <c r="R4" s="81"/>
    </row>
    <row r="5" spans="2:18" ht="17.25" customHeight="1" thickBot="1" x14ac:dyDescent="0.25">
      <c r="B5" s="10"/>
      <c r="C5" s="91" t="str">
        <f>Version&amp;" -  "&amp;FKZ</f>
        <v xml:space="preserve">2505_V11 -  </v>
      </c>
      <c r="E5" s="173" t="str">
        <f ca="1">IF(VLOOKUP(C4,Matrix_Prüfung,4)=1,"aktiv","nicht aktiv")</f>
        <v>nicht aktiv</v>
      </c>
      <c r="F5" s="170"/>
      <c r="G5" s="170"/>
      <c r="H5" s="170"/>
      <c r="I5" s="170"/>
      <c r="J5" s="170"/>
      <c r="K5" s="336" t="s">
        <v>285</v>
      </c>
      <c r="L5" s="337"/>
      <c r="M5" s="338"/>
      <c r="N5"/>
      <c r="O5"/>
      <c r="P5" s="171"/>
      <c r="Q5" s="171"/>
      <c r="R5" s="81"/>
    </row>
    <row r="6" spans="2:18" s="31" customFormat="1" ht="17.25" customHeight="1" x14ac:dyDescent="0.2">
      <c r="B6" s="26"/>
      <c r="C6" s="111" t="s">
        <v>2</v>
      </c>
      <c r="D6" s="112" t="s">
        <v>113</v>
      </c>
      <c r="E6" s="112" t="s">
        <v>114</v>
      </c>
      <c r="F6" s="113" t="s">
        <v>115</v>
      </c>
      <c r="G6" s="113" t="s">
        <v>116</v>
      </c>
      <c r="H6" s="112" t="s">
        <v>117</v>
      </c>
      <c r="I6" s="112" t="s">
        <v>118</v>
      </c>
      <c r="J6" s="216" t="s">
        <v>119</v>
      </c>
      <c r="K6" s="111" t="s">
        <v>120</v>
      </c>
      <c r="L6" s="112" t="s">
        <v>133</v>
      </c>
      <c r="M6" s="224" t="s">
        <v>134</v>
      </c>
      <c r="N6" s="220" t="s">
        <v>127</v>
      </c>
      <c r="O6" s="113" t="s">
        <v>128</v>
      </c>
      <c r="P6" s="112" t="s">
        <v>129</v>
      </c>
      <c r="Q6" s="114" t="s">
        <v>131</v>
      </c>
      <c r="R6" s="82"/>
    </row>
    <row r="7" spans="2:18" s="77" customFormat="1" ht="86.45" customHeight="1" thickBot="1" x14ac:dyDescent="0.25">
      <c r="B7" s="115"/>
      <c r="C7" s="116"/>
      <c r="D7" s="117" t="s">
        <v>122</v>
      </c>
      <c r="E7" s="117" t="s">
        <v>123</v>
      </c>
      <c r="F7" s="118" t="s">
        <v>124</v>
      </c>
      <c r="G7" s="118" t="s">
        <v>125</v>
      </c>
      <c r="H7" s="117" t="s">
        <v>126</v>
      </c>
      <c r="I7" s="117" t="s">
        <v>233</v>
      </c>
      <c r="J7" s="217" t="s">
        <v>121</v>
      </c>
      <c r="K7" s="116" t="e">
        <f>VLOOKUP(Auswahl_FSP,MatrixFSP[],14,FALSE)</f>
        <v>#N/A</v>
      </c>
      <c r="L7" s="117" t="e">
        <f>VLOOKUP(Auswahl_FSP,MatrixFSP[],15,FALSE)</f>
        <v>#N/A</v>
      </c>
      <c r="M7" s="225" t="e">
        <f>VLOOKUP(Auswahl_FSP,MatrixFSP[],16,FALSE)</f>
        <v>#N/A</v>
      </c>
      <c r="N7" s="221" t="s">
        <v>135</v>
      </c>
      <c r="O7" s="118" t="s">
        <v>136</v>
      </c>
      <c r="P7" s="117" t="s">
        <v>130</v>
      </c>
      <c r="Q7" s="119" t="s">
        <v>132</v>
      </c>
      <c r="R7" s="83"/>
    </row>
    <row r="8" spans="2:18" s="23" customFormat="1" ht="48" customHeight="1" thickBot="1" x14ac:dyDescent="0.25">
      <c r="B8" s="24"/>
      <c r="C8" s="43" t="s">
        <v>33</v>
      </c>
      <c r="D8" s="44" t="s">
        <v>36</v>
      </c>
      <c r="E8" s="44" t="s">
        <v>35</v>
      </c>
      <c r="F8" s="193">
        <v>28549.599999999999</v>
      </c>
      <c r="G8" s="108">
        <v>0.19</v>
      </c>
      <c r="H8" s="200">
        <v>33974.019999999997</v>
      </c>
      <c r="I8" s="46">
        <v>44391</v>
      </c>
      <c r="J8" s="218">
        <v>33974.019999999997</v>
      </c>
      <c r="K8" s="226">
        <f>J8-L8-M8</f>
        <v>5178.4799999999968</v>
      </c>
      <c r="L8" s="198">
        <v>25339</v>
      </c>
      <c r="M8" s="227">
        <v>3456.54</v>
      </c>
      <c r="N8" s="222">
        <f>SUMIF($K$7:$M$7,"&lt;&gt;0",K8:M8)</f>
        <v>33974.019999999997</v>
      </c>
      <c r="O8" s="109">
        <f>(N8/(1+H8))*(1+IF(Auswahl_Vst="Ja, voll",0,IF(Auswahl_Vst="Ja, teilweise",(H8-H9*teil_Vst_prozent),H9)))</f>
        <v>0.99997056661040962</v>
      </c>
      <c r="P8" s="45" t="s">
        <v>63</v>
      </c>
      <c r="Q8" s="110" t="s">
        <v>64</v>
      </c>
      <c r="R8" s="84"/>
    </row>
    <row r="9" spans="2:18" s="3" customFormat="1" ht="26.1" customHeight="1" x14ac:dyDescent="0.2">
      <c r="B9" s="11"/>
      <c r="C9" s="105" t="s">
        <v>3</v>
      </c>
      <c r="D9" s="100"/>
      <c r="E9" s="100"/>
      <c r="F9" s="199"/>
      <c r="G9" s="101"/>
      <c r="H9" s="202">
        <f>IF(AND(D9&lt;&gt;"",F9&lt;&gt;""),(F9*G9)+F9,0)</f>
        <v>0</v>
      </c>
      <c r="I9" s="102"/>
      <c r="J9" s="230"/>
      <c r="K9" s="233"/>
      <c r="L9" s="194"/>
      <c r="M9" s="191"/>
      <c r="N9" s="232">
        <f ca="1">IF(R9=1,SUMIF($K$7:$M$7,"&lt;&gt;0",K9:M9),0)</f>
        <v>0</v>
      </c>
      <c r="O9" s="186">
        <f t="shared" ref="O9" ca="1" si="0">(N9/(1+G9))*(1+IF(Auswahl_Vst="Ja, voll",0,IF(Auswahl_Vst="Ja, teilweise",(G9-G9*teil_Vst_prozent),G9)))</f>
        <v>0</v>
      </c>
      <c r="P9" s="100"/>
      <c r="Q9" s="78"/>
      <c r="R9" s="172">
        <f t="shared" ref="R9:R33" ca="1" si="1">IF(aktiv&lt;&gt;"aktiv",-1,IF(AND(D9&lt;&gt;"",F9&lt;&gt;"",D9&lt;&gt;"",E9&lt;&gt;"",G9&lt;&gt;"",I9&lt;&gt;"",J9&lt;&gt;"",K9&lt;&gt;"",P9&lt;&gt;"",OR(AND($L$7&lt;&gt;0,L9&lt;&gt;""),$L$7=0),OR(AND($M$7&lt;&gt;0,M9&lt;&gt;""),$M$7=0),IF(F9&gt;0,K9+L9+M9&lt;=J9,K9+L9+M9&gt;=J9)),1,IF((SUMPRODUCT(--($D9:$G9&lt;&gt;""))=0)*(SUMPRODUCT(--($I9:$M9&lt;&gt;""))=0)*(SUMPRODUCT(--($P9&lt;&gt;""))=0)=0,0,-1)))</f>
        <v>-1</v>
      </c>
    </row>
    <row r="10" spans="2:18" s="3" customFormat="1" ht="26.1" customHeight="1" x14ac:dyDescent="0.2">
      <c r="B10" s="11"/>
      <c r="C10" s="106" t="s">
        <v>4</v>
      </c>
      <c r="D10" s="100"/>
      <c r="E10" s="100"/>
      <c r="F10" s="199"/>
      <c r="G10" s="101"/>
      <c r="H10" s="202">
        <f t="shared" ref="H10:H33" si="2">IF(AND(D10&lt;&gt;"",F10&lt;&gt;""),(F10*G10)+F10,0)</f>
        <v>0</v>
      </c>
      <c r="I10" s="102"/>
      <c r="J10" s="230"/>
      <c r="K10" s="233"/>
      <c r="L10" s="194"/>
      <c r="M10" s="191"/>
      <c r="N10" s="232">
        <f t="shared" ref="N10:N33" ca="1" si="3">IF(R10=1,SUMIF($K$7:$M$7,"&lt;&gt;0",K10:M10),0)</f>
        <v>0</v>
      </c>
      <c r="O10" s="186">
        <f t="shared" ref="O10:O33" ca="1" si="4">(N10/(1+G10))*(1+IF(Auswahl_Vst="Ja, voll",0,IF(Auswahl_Vst="Ja, teilweise",(G10-G10*teil_Vst_prozent),G10)))</f>
        <v>0</v>
      </c>
      <c r="P10" s="100"/>
      <c r="Q10" s="78"/>
      <c r="R10" s="172">
        <f t="shared" ca="1" si="1"/>
        <v>-1</v>
      </c>
    </row>
    <row r="11" spans="2:18" s="3" customFormat="1" ht="26.1" customHeight="1" x14ac:dyDescent="0.2">
      <c r="B11" s="11"/>
      <c r="C11" s="106" t="s">
        <v>5</v>
      </c>
      <c r="D11" s="100"/>
      <c r="E11" s="100"/>
      <c r="F11" s="199"/>
      <c r="G11" s="101"/>
      <c r="H11" s="202">
        <f t="shared" si="2"/>
        <v>0</v>
      </c>
      <c r="I11" s="102"/>
      <c r="J11" s="230"/>
      <c r="K11" s="233"/>
      <c r="L11" s="194"/>
      <c r="M11" s="191"/>
      <c r="N11" s="232">
        <f t="shared" ca="1" si="3"/>
        <v>0</v>
      </c>
      <c r="O11" s="186">
        <f t="shared" ca="1" si="4"/>
        <v>0</v>
      </c>
      <c r="P11" s="100"/>
      <c r="Q11" s="78"/>
      <c r="R11" s="172">
        <f t="shared" ca="1" si="1"/>
        <v>-1</v>
      </c>
    </row>
    <row r="12" spans="2:18" s="3" customFormat="1" ht="26.1" customHeight="1" x14ac:dyDescent="0.2">
      <c r="B12" s="11"/>
      <c r="C12" s="106" t="s">
        <v>6</v>
      </c>
      <c r="D12" s="100"/>
      <c r="E12" s="100"/>
      <c r="F12" s="199"/>
      <c r="G12" s="101"/>
      <c r="H12" s="202">
        <f t="shared" si="2"/>
        <v>0</v>
      </c>
      <c r="I12" s="102"/>
      <c r="J12" s="230"/>
      <c r="K12" s="233"/>
      <c r="L12" s="194"/>
      <c r="M12" s="191"/>
      <c r="N12" s="232">
        <f t="shared" ca="1" si="3"/>
        <v>0</v>
      </c>
      <c r="O12" s="186">
        <f t="shared" ca="1" si="4"/>
        <v>0</v>
      </c>
      <c r="P12" s="100"/>
      <c r="Q12" s="78"/>
      <c r="R12" s="172">
        <f t="shared" ca="1" si="1"/>
        <v>-1</v>
      </c>
    </row>
    <row r="13" spans="2:18" s="3" customFormat="1" ht="26.1" customHeight="1" x14ac:dyDescent="0.2">
      <c r="B13" s="11"/>
      <c r="C13" s="106" t="s">
        <v>7</v>
      </c>
      <c r="D13" s="100"/>
      <c r="E13" s="100"/>
      <c r="F13" s="199"/>
      <c r="G13" s="101"/>
      <c r="H13" s="202">
        <f t="shared" si="2"/>
        <v>0</v>
      </c>
      <c r="I13" s="102"/>
      <c r="J13" s="230"/>
      <c r="K13" s="233"/>
      <c r="L13" s="194"/>
      <c r="M13" s="191"/>
      <c r="N13" s="232">
        <f t="shared" ca="1" si="3"/>
        <v>0</v>
      </c>
      <c r="O13" s="186">
        <f t="shared" ca="1" si="4"/>
        <v>0</v>
      </c>
      <c r="P13" s="100"/>
      <c r="Q13" s="78"/>
      <c r="R13" s="172">
        <f t="shared" ca="1" si="1"/>
        <v>-1</v>
      </c>
    </row>
    <row r="14" spans="2:18" s="3" customFormat="1" ht="26.1" customHeight="1" x14ac:dyDescent="0.2">
      <c r="B14" s="11"/>
      <c r="C14" s="106" t="s">
        <v>8</v>
      </c>
      <c r="D14" s="100"/>
      <c r="E14" s="100"/>
      <c r="F14" s="199"/>
      <c r="G14" s="101"/>
      <c r="H14" s="202">
        <f t="shared" si="2"/>
        <v>0</v>
      </c>
      <c r="I14" s="102"/>
      <c r="J14" s="230"/>
      <c r="K14" s="233"/>
      <c r="L14" s="194"/>
      <c r="M14" s="191"/>
      <c r="N14" s="232">
        <f t="shared" ca="1" si="3"/>
        <v>0</v>
      </c>
      <c r="O14" s="186">
        <f t="shared" ca="1" si="4"/>
        <v>0</v>
      </c>
      <c r="P14" s="100"/>
      <c r="Q14" s="78"/>
      <c r="R14" s="172">
        <f t="shared" ca="1" si="1"/>
        <v>-1</v>
      </c>
    </row>
    <row r="15" spans="2:18" s="3" customFormat="1" ht="26.1" customHeight="1" x14ac:dyDescent="0.2">
      <c r="B15" s="11"/>
      <c r="C15" s="106" t="s">
        <v>9</v>
      </c>
      <c r="D15" s="100"/>
      <c r="E15" s="100"/>
      <c r="F15" s="199"/>
      <c r="G15" s="101"/>
      <c r="H15" s="202">
        <f t="shared" si="2"/>
        <v>0</v>
      </c>
      <c r="I15" s="102"/>
      <c r="J15" s="230"/>
      <c r="K15" s="233"/>
      <c r="L15" s="194"/>
      <c r="M15" s="191"/>
      <c r="N15" s="232">
        <f t="shared" ca="1" si="3"/>
        <v>0</v>
      </c>
      <c r="O15" s="186">
        <f t="shared" ca="1" si="4"/>
        <v>0</v>
      </c>
      <c r="P15" s="100"/>
      <c r="Q15" s="78"/>
      <c r="R15" s="172">
        <f t="shared" ca="1" si="1"/>
        <v>-1</v>
      </c>
    </row>
    <row r="16" spans="2:18" s="3" customFormat="1" ht="26.1" customHeight="1" x14ac:dyDescent="0.2">
      <c r="B16" s="11"/>
      <c r="C16" s="106" t="s">
        <v>10</v>
      </c>
      <c r="D16" s="100"/>
      <c r="E16" s="100"/>
      <c r="F16" s="199"/>
      <c r="G16" s="101"/>
      <c r="H16" s="202">
        <f t="shared" si="2"/>
        <v>0</v>
      </c>
      <c r="I16" s="102"/>
      <c r="J16" s="230"/>
      <c r="K16" s="233"/>
      <c r="L16" s="194"/>
      <c r="M16" s="191"/>
      <c r="N16" s="232">
        <f t="shared" ca="1" si="3"/>
        <v>0</v>
      </c>
      <c r="O16" s="186">
        <f t="shared" ca="1" si="4"/>
        <v>0</v>
      </c>
      <c r="P16" s="100"/>
      <c r="Q16" s="78"/>
      <c r="R16" s="172">
        <f t="shared" ca="1" si="1"/>
        <v>-1</v>
      </c>
    </row>
    <row r="17" spans="2:18" s="3" customFormat="1" ht="26.1" customHeight="1" x14ac:dyDescent="0.2">
      <c r="B17" s="11"/>
      <c r="C17" s="106" t="s">
        <v>11</v>
      </c>
      <c r="D17" s="100"/>
      <c r="E17" s="100"/>
      <c r="F17" s="199"/>
      <c r="G17" s="101"/>
      <c r="H17" s="202">
        <f t="shared" si="2"/>
        <v>0</v>
      </c>
      <c r="I17" s="102"/>
      <c r="J17" s="230"/>
      <c r="K17" s="233"/>
      <c r="L17" s="194"/>
      <c r="M17" s="191"/>
      <c r="N17" s="232">
        <f t="shared" ca="1" si="3"/>
        <v>0</v>
      </c>
      <c r="O17" s="186">
        <f t="shared" ca="1" si="4"/>
        <v>0</v>
      </c>
      <c r="P17" s="100"/>
      <c r="Q17" s="78"/>
      <c r="R17" s="172">
        <f t="shared" ca="1" si="1"/>
        <v>-1</v>
      </c>
    </row>
    <row r="18" spans="2:18" s="3" customFormat="1" ht="26.1" customHeight="1" x14ac:dyDescent="0.2">
      <c r="B18" s="11"/>
      <c r="C18" s="106" t="s">
        <v>12</v>
      </c>
      <c r="D18" s="100"/>
      <c r="E18" s="100"/>
      <c r="F18" s="199"/>
      <c r="G18" s="101"/>
      <c r="H18" s="202">
        <f t="shared" si="2"/>
        <v>0</v>
      </c>
      <c r="I18" s="102"/>
      <c r="J18" s="230"/>
      <c r="K18" s="233"/>
      <c r="L18" s="194"/>
      <c r="M18" s="191"/>
      <c r="N18" s="232">
        <f t="shared" ca="1" si="3"/>
        <v>0</v>
      </c>
      <c r="O18" s="186">
        <f t="shared" ca="1" si="4"/>
        <v>0</v>
      </c>
      <c r="P18" s="100"/>
      <c r="Q18" s="78"/>
      <c r="R18" s="172">
        <f t="shared" ca="1" si="1"/>
        <v>-1</v>
      </c>
    </row>
    <row r="19" spans="2:18" s="3" customFormat="1" ht="26.1" customHeight="1" x14ac:dyDescent="0.2">
      <c r="B19" s="11"/>
      <c r="C19" s="106" t="s">
        <v>13</v>
      </c>
      <c r="D19" s="100"/>
      <c r="E19" s="100"/>
      <c r="F19" s="199"/>
      <c r="G19" s="101"/>
      <c r="H19" s="202">
        <f t="shared" si="2"/>
        <v>0</v>
      </c>
      <c r="I19" s="102"/>
      <c r="J19" s="230"/>
      <c r="K19" s="233"/>
      <c r="L19" s="194"/>
      <c r="M19" s="191"/>
      <c r="N19" s="232">
        <f t="shared" ca="1" si="3"/>
        <v>0</v>
      </c>
      <c r="O19" s="186">
        <f t="shared" ca="1" si="4"/>
        <v>0</v>
      </c>
      <c r="P19" s="100"/>
      <c r="Q19" s="78"/>
      <c r="R19" s="172">
        <f t="shared" ca="1" si="1"/>
        <v>-1</v>
      </c>
    </row>
    <row r="20" spans="2:18" s="3" customFormat="1" ht="26.1" customHeight="1" x14ac:dyDescent="0.2">
      <c r="B20" s="11"/>
      <c r="C20" s="106" t="s">
        <v>14</v>
      </c>
      <c r="D20" s="100"/>
      <c r="E20" s="100"/>
      <c r="F20" s="199"/>
      <c r="G20" s="101"/>
      <c r="H20" s="202">
        <f t="shared" si="2"/>
        <v>0</v>
      </c>
      <c r="I20" s="102"/>
      <c r="J20" s="230"/>
      <c r="K20" s="233"/>
      <c r="L20" s="194"/>
      <c r="M20" s="191"/>
      <c r="N20" s="232">
        <f t="shared" ca="1" si="3"/>
        <v>0</v>
      </c>
      <c r="O20" s="186">
        <f t="shared" ca="1" si="4"/>
        <v>0</v>
      </c>
      <c r="P20" s="100"/>
      <c r="Q20" s="78"/>
      <c r="R20" s="172">
        <f t="shared" ca="1" si="1"/>
        <v>-1</v>
      </c>
    </row>
    <row r="21" spans="2:18" s="3" customFormat="1" ht="26.1" customHeight="1" x14ac:dyDescent="0.2">
      <c r="B21" s="11"/>
      <c r="C21" s="106" t="s">
        <v>15</v>
      </c>
      <c r="D21" s="100"/>
      <c r="E21" s="100"/>
      <c r="F21" s="199"/>
      <c r="G21" s="101"/>
      <c r="H21" s="202">
        <f t="shared" si="2"/>
        <v>0</v>
      </c>
      <c r="I21" s="102"/>
      <c r="J21" s="230"/>
      <c r="K21" s="233"/>
      <c r="L21" s="194"/>
      <c r="M21" s="191"/>
      <c r="N21" s="232">
        <f t="shared" ca="1" si="3"/>
        <v>0</v>
      </c>
      <c r="O21" s="186">
        <f t="shared" ca="1" si="4"/>
        <v>0</v>
      </c>
      <c r="P21" s="100"/>
      <c r="Q21" s="78"/>
      <c r="R21" s="172">
        <f t="shared" ca="1" si="1"/>
        <v>-1</v>
      </c>
    </row>
    <row r="22" spans="2:18" s="3" customFormat="1" ht="26.1" customHeight="1" x14ac:dyDescent="0.2">
      <c r="B22" s="11"/>
      <c r="C22" s="106" t="s">
        <v>16</v>
      </c>
      <c r="D22" s="100"/>
      <c r="E22" s="100"/>
      <c r="F22" s="199"/>
      <c r="G22" s="101"/>
      <c r="H22" s="202">
        <f t="shared" si="2"/>
        <v>0</v>
      </c>
      <c r="I22" s="102"/>
      <c r="J22" s="230"/>
      <c r="K22" s="233"/>
      <c r="L22" s="194"/>
      <c r="M22" s="191"/>
      <c r="N22" s="232">
        <f t="shared" ca="1" si="3"/>
        <v>0</v>
      </c>
      <c r="O22" s="186">
        <f t="shared" ca="1" si="4"/>
        <v>0</v>
      </c>
      <c r="P22" s="100"/>
      <c r="Q22" s="78"/>
      <c r="R22" s="172">
        <f t="shared" ca="1" si="1"/>
        <v>-1</v>
      </c>
    </row>
    <row r="23" spans="2:18" s="3" customFormat="1" ht="26.1" customHeight="1" x14ac:dyDescent="0.2">
      <c r="B23" s="11"/>
      <c r="C23" s="106" t="s">
        <v>17</v>
      </c>
      <c r="D23" s="100"/>
      <c r="E23" s="100"/>
      <c r="F23" s="199"/>
      <c r="G23" s="101"/>
      <c r="H23" s="202">
        <f t="shared" si="2"/>
        <v>0</v>
      </c>
      <c r="I23" s="102"/>
      <c r="J23" s="230"/>
      <c r="K23" s="233"/>
      <c r="L23" s="194"/>
      <c r="M23" s="191"/>
      <c r="N23" s="232">
        <f t="shared" ca="1" si="3"/>
        <v>0</v>
      </c>
      <c r="O23" s="186">
        <f t="shared" ca="1" si="4"/>
        <v>0</v>
      </c>
      <c r="P23" s="100"/>
      <c r="Q23" s="78"/>
      <c r="R23" s="172">
        <f t="shared" ca="1" si="1"/>
        <v>-1</v>
      </c>
    </row>
    <row r="24" spans="2:18" s="3" customFormat="1" ht="26.1" customHeight="1" x14ac:dyDescent="0.2">
      <c r="B24" s="11"/>
      <c r="C24" s="106" t="s">
        <v>18</v>
      </c>
      <c r="D24" s="100"/>
      <c r="E24" s="100"/>
      <c r="F24" s="199"/>
      <c r="G24" s="101"/>
      <c r="H24" s="202">
        <f t="shared" si="2"/>
        <v>0</v>
      </c>
      <c r="I24" s="102"/>
      <c r="J24" s="230"/>
      <c r="K24" s="233"/>
      <c r="L24" s="194"/>
      <c r="M24" s="191"/>
      <c r="N24" s="232">
        <f t="shared" ca="1" si="3"/>
        <v>0</v>
      </c>
      <c r="O24" s="186">
        <f t="shared" ca="1" si="4"/>
        <v>0</v>
      </c>
      <c r="P24" s="100"/>
      <c r="Q24" s="78"/>
      <c r="R24" s="172">
        <f t="shared" ca="1" si="1"/>
        <v>-1</v>
      </c>
    </row>
    <row r="25" spans="2:18" s="3" customFormat="1" ht="26.1" customHeight="1" x14ac:dyDescent="0.2">
      <c r="B25" s="11"/>
      <c r="C25" s="106" t="s">
        <v>19</v>
      </c>
      <c r="D25" s="100"/>
      <c r="E25" s="100"/>
      <c r="F25" s="199"/>
      <c r="G25" s="101"/>
      <c r="H25" s="202">
        <f t="shared" si="2"/>
        <v>0</v>
      </c>
      <c r="I25" s="102"/>
      <c r="J25" s="230"/>
      <c r="K25" s="233"/>
      <c r="L25" s="194"/>
      <c r="M25" s="191"/>
      <c r="N25" s="232">
        <f t="shared" ca="1" si="3"/>
        <v>0</v>
      </c>
      <c r="O25" s="186">
        <f t="shared" ca="1" si="4"/>
        <v>0</v>
      </c>
      <c r="P25" s="100"/>
      <c r="Q25" s="78"/>
      <c r="R25" s="172">
        <f t="shared" ca="1" si="1"/>
        <v>-1</v>
      </c>
    </row>
    <row r="26" spans="2:18" s="3" customFormat="1" ht="26.1" customHeight="1" x14ac:dyDescent="0.2">
      <c r="B26" s="11"/>
      <c r="C26" s="106" t="s">
        <v>20</v>
      </c>
      <c r="D26" s="100"/>
      <c r="E26" s="100"/>
      <c r="F26" s="199"/>
      <c r="G26" s="101"/>
      <c r="H26" s="202">
        <f t="shared" si="2"/>
        <v>0</v>
      </c>
      <c r="I26" s="102"/>
      <c r="J26" s="230"/>
      <c r="K26" s="233"/>
      <c r="L26" s="194"/>
      <c r="M26" s="191"/>
      <c r="N26" s="232">
        <f t="shared" ca="1" si="3"/>
        <v>0</v>
      </c>
      <c r="O26" s="186">
        <f t="shared" ca="1" si="4"/>
        <v>0</v>
      </c>
      <c r="P26" s="100"/>
      <c r="Q26" s="78"/>
      <c r="R26" s="172">
        <f t="shared" ca="1" si="1"/>
        <v>-1</v>
      </c>
    </row>
    <row r="27" spans="2:18" s="3" customFormat="1" ht="26.1" customHeight="1" x14ac:dyDescent="0.2">
      <c r="B27" s="11"/>
      <c r="C27" s="106" t="s">
        <v>21</v>
      </c>
      <c r="D27" s="100"/>
      <c r="E27" s="100"/>
      <c r="F27" s="199"/>
      <c r="G27" s="101"/>
      <c r="H27" s="202">
        <f t="shared" si="2"/>
        <v>0</v>
      </c>
      <c r="I27" s="102"/>
      <c r="J27" s="230"/>
      <c r="K27" s="233"/>
      <c r="L27" s="194"/>
      <c r="M27" s="191"/>
      <c r="N27" s="232">
        <f t="shared" ca="1" si="3"/>
        <v>0</v>
      </c>
      <c r="O27" s="186">
        <f t="shared" ca="1" si="4"/>
        <v>0</v>
      </c>
      <c r="P27" s="100"/>
      <c r="Q27" s="78"/>
      <c r="R27" s="172">
        <f t="shared" ca="1" si="1"/>
        <v>-1</v>
      </c>
    </row>
    <row r="28" spans="2:18" s="3" customFormat="1" ht="26.1" customHeight="1" x14ac:dyDescent="0.2">
      <c r="B28" s="11"/>
      <c r="C28" s="106" t="s">
        <v>22</v>
      </c>
      <c r="D28" s="100"/>
      <c r="E28" s="100"/>
      <c r="F28" s="199"/>
      <c r="G28" s="101"/>
      <c r="H28" s="202">
        <f t="shared" si="2"/>
        <v>0</v>
      </c>
      <c r="I28" s="102"/>
      <c r="J28" s="230"/>
      <c r="K28" s="233"/>
      <c r="L28" s="194"/>
      <c r="M28" s="191"/>
      <c r="N28" s="232">
        <f t="shared" ca="1" si="3"/>
        <v>0</v>
      </c>
      <c r="O28" s="186">
        <f t="shared" ca="1" si="4"/>
        <v>0</v>
      </c>
      <c r="P28" s="100"/>
      <c r="Q28" s="78"/>
      <c r="R28" s="172">
        <f t="shared" ca="1" si="1"/>
        <v>-1</v>
      </c>
    </row>
    <row r="29" spans="2:18" s="3" customFormat="1" ht="26.1" customHeight="1" x14ac:dyDescent="0.2">
      <c r="B29" s="11"/>
      <c r="C29" s="106" t="s">
        <v>23</v>
      </c>
      <c r="D29" s="100"/>
      <c r="E29" s="100"/>
      <c r="F29" s="199"/>
      <c r="G29" s="101"/>
      <c r="H29" s="202">
        <f t="shared" si="2"/>
        <v>0</v>
      </c>
      <c r="I29" s="102"/>
      <c r="J29" s="230"/>
      <c r="K29" s="233"/>
      <c r="L29" s="194"/>
      <c r="M29" s="191"/>
      <c r="N29" s="232">
        <f t="shared" ca="1" si="3"/>
        <v>0</v>
      </c>
      <c r="O29" s="186">
        <f t="shared" ca="1" si="4"/>
        <v>0</v>
      </c>
      <c r="P29" s="100"/>
      <c r="Q29" s="78"/>
      <c r="R29" s="172">
        <f t="shared" ca="1" si="1"/>
        <v>-1</v>
      </c>
    </row>
    <row r="30" spans="2:18" s="3" customFormat="1" ht="26.1" customHeight="1" x14ac:dyDescent="0.2">
      <c r="B30" s="11"/>
      <c r="C30" s="106" t="s">
        <v>24</v>
      </c>
      <c r="D30" s="100"/>
      <c r="E30" s="100"/>
      <c r="F30" s="199"/>
      <c r="G30" s="101"/>
      <c r="H30" s="202">
        <f t="shared" si="2"/>
        <v>0</v>
      </c>
      <c r="I30" s="102"/>
      <c r="J30" s="230"/>
      <c r="K30" s="233"/>
      <c r="L30" s="194"/>
      <c r="M30" s="191"/>
      <c r="N30" s="232">
        <f t="shared" ca="1" si="3"/>
        <v>0</v>
      </c>
      <c r="O30" s="186">
        <f t="shared" ca="1" si="4"/>
        <v>0</v>
      </c>
      <c r="P30" s="100"/>
      <c r="Q30" s="78"/>
      <c r="R30" s="172">
        <f t="shared" ca="1" si="1"/>
        <v>-1</v>
      </c>
    </row>
    <row r="31" spans="2:18" s="3" customFormat="1" ht="26.1" customHeight="1" x14ac:dyDescent="0.2">
      <c r="B31" s="11"/>
      <c r="C31" s="106" t="s">
        <v>25</v>
      </c>
      <c r="D31" s="100"/>
      <c r="E31" s="100"/>
      <c r="F31" s="199"/>
      <c r="G31" s="101"/>
      <c r="H31" s="202">
        <f t="shared" si="2"/>
        <v>0</v>
      </c>
      <c r="I31" s="102"/>
      <c r="J31" s="230"/>
      <c r="K31" s="233"/>
      <c r="L31" s="194"/>
      <c r="M31" s="191"/>
      <c r="N31" s="232">
        <f t="shared" ca="1" si="3"/>
        <v>0</v>
      </c>
      <c r="O31" s="186">
        <f t="shared" ca="1" si="4"/>
        <v>0</v>
      </c>
      <c r="P31" s="100"/>
      <c r="Q31" s="78"/>
      <c r="R31" s="172">
        <f t="shared" ca="1" si="1"/>
        <v>-1</v>
      </c>
    </row>
    <row r="32" spans="2:18" s="3" customFormat="1" ht="26.1" customHeight="1" x14ac:dyDescent="0.2">
      <c r="B32" s="11"/>
      <c r="C32" s="106" t="s">
        <v>26</v>
      </c>
      <c r="D32" s="100"/>
      <c r="E32" s="100"/>
      <c r="F32" s="199"/>
      <c r="G32" s="101"/>
      <c r="H32" s="202">
        <f t="shared" si="2"/>
        <v>0</v>
      </c>
      <c r="I32" s="102"/>
      <c r="J32" s="230"/>
      <c r="K32" s="233"/>
      <c r="L32" s="194"/>
      <c r="M32" s="191"/>
      <c r="N32" s="232">
        <f t="shared" ca="1" si="3"/>
        <v>0</v>
      </c>
      <c r="O32" s="186">
        <f t="shared" ca="1" si="4"/>
        <v>0</v>
      </c>
      <c r="P32" s="100"/>
      <c r="Q32" s="78"/>
      <c r="R32" s="172">
        <f t="shared" ca="1" si="1"/>
        <v>-1</v>
      </c>
    </row>
    <row r="33" spans="2:18" s="3" customFormat="1" ht="26.1" customHeight="1" thickBot="1" x14ac:dyDescent="0.25">
      <c r="B33" s="11"/>
      <c r="C33" s="175" t="s">
        <v>27</v>
      </c>
      <c r="D33" s="176"/>
      <c r="E33" s="176"/>
      <c r="F33" s="214"/>
      <c r="G33" s="177"/>
      <c r="H33" s="203">
        <f t="shared" si="2"/>
        <v>0</v>
      </c>
      <c r="I33" s="178"/>
      <c r="J33" s="231"/>
      <c r="K33" s="234"/>
      <c r="L33" s="195"/>
      <c r="M33" s="213"/>
      <c r="N33" s="286">
        <f t="shared" ca="1" si="3"/>
        <v>0</v>
      </c>
      <c r="O33" s="215">
        <f t="shared" ca="1" si="4"/>
        <v>0</v>
      </c>
      <c r="P33" s="176"/>
      <c r="Q33" s="212"/>
      <c r="R33" s="172">
        <f t="shared" ca="1" si="1"/>
        <v>-1</v>
      </c>
    </row>
    <row r="34" spans="2:18" s="4" customFormat="1" ht="26.1" customHeight="1" thickTop="1" thickBot="1" x14ac:dyDescent="0.25">
      <c r="B34" s="52"/>
      <c r="C34" s="17"/>
      <c r="D34" s="18"/>
      <c r="E34" s="18"/>
      <c r="F34" s="196">
        <f>SUM(F9:F33)</f>
        <v>0</v>
      </c>
      <c r="G34" s="21"/>
      <c r="H34" s="201">
        <f>SUM(H9:H33)</f>
        <v>0</v>
      </c>
      <c r="I34" s="22"/>
      <c r="J34" s="219">
        <f ca="1">IF(Prüfung=1,SUM(J9:J33),0)</f>
        <v>0</v>
      </c>
      <c r="K34" s="228">
        <f>SUM(K9:K33)</f>
        <v>0</v>
      </c>
      <c r="L34" s="197" t="e">
        <f>IF(L7&lt;&gt;0,SUM(L9:L33),0)</f>
        <v>#N/A</v>
      </c>
      <c r="M34" s="229" t="e">
        <f>IF(M7&lt;&gt;0,SUM(M9:M33),0)</f>
        <v>#N/A</v>
      </c>
      <c r="N34" s="223">
        <f ca="1">SUM(N9:N33)</f>
        <v>0</v>
      </c>
      <c r="O34" s="197">
        <f ca="1">SUM(O9:O33)</f>
        <v>0</v>
      </c>
      <c r="P34" s="20"/>
      <c r="Q34" s="107"/>
      <c r="R34" s="174">
        <f ca="1">ABS(PRODUCT(R9:R33))</f>
        <v>1</v>
      </c>
    </row>
    <row r="35" spans="2:18" ht="20.25" customHeight="1" x14ac:dyDescent="0.2">
      <c r="H35"/>
      <c r="I35"/>
      <c r="J35"/>
      <c r="K35"/>
      <c r="L35"/>
      <c r="M35"/>
      <c r="N35"/>
      <c r="O35"/>
      <c r="P35"/>
    </row>
    <row r="36" spans="2:18" x14ac:dyDescent="0.2">
      <c r="H36"/>
      <c r="I36"/>
      <c r="J36"/>
      <c r="K36"/>
      <c r="L36"/>
      <c r="M36"/>
      <c r="N36"/>
      <c r="O36"/>
      <c r="P36"/>
    </row>
    <row r="37" spans="2:18" ht="12.75" customHeight="1" x14ac:dyDescent="0.2">
      <c r="F37" s="5"/>
      <c r="H37"/>
      <c r="I37"/>
      <c r="J37"/>
      <c r="K37"/>
      <c r="L37"/>
      <c r="M37"/>
      <c r="N37"/>
      <c r="O37"/>
      <c r="P37"/>
    </row>
    <row r="38" spans="2:18" x14ac:dyDescent="0.2">
      <c r="F38" s="5"/>
      <c r="H38"/>
      <c r="I38"/>
      <c r="J38"/>
      <c r="K38"/>
      <c r="L38"/>
      <c r="M38"/>
      <c r="N38"/>
      <c r="O38"/>
      <c r="P38"/>
    </row>
    <row r="39" spans="2:18" x14ac:dyDescent="0.2">
      <c r="F39" s="5"/>
      <c r="H39"/>
      <c r="I39"/>
      <c r="J39"/>
      <c r="P39"/>
    </row>
    <row r="40" spans="2:18" x14ac:dyDescent="0.2">
      <c r="K40" s="1"/>
      <c r="L40" s="1"/>
      <c r="M40" s="1"/>
      <c r="N40" s="1"/>
      <c r="O40" s="1"/>
    </row>
    <row r="41" spans="2:18" x14ac:dyDescent="0.2">
      <c r="H41" s="1"/>
      <c r="J41" s="1"/>
      <c r="K41" s="1"/>
      <c r="L41" s="1"/>
      <c r="M41" s="1"/>
      <c r="N41" s="1"/>
      <c r="O41" s="1"/>
      <c r="P41" s="1"/>
    </row>
    <row r="42" spans="2:18" x14ac:dyDescent="0.2">
      <c r="H42" s="1"/>
      <c r="J42" s="1"/>
      <c r="K42" s="1"/>
      <c r="L42" s="1"/>
      <c r="M42" s="1"/>
      <c r="N42" s="1"/>
      <c r="O42" s="1"/>
      <c r="P42" s="1"/>
    </row>
    <row r="43" spans="2:18" ht="12.75" customHeight="1" x14ac:dyDescent="0.2">
      <c r="H43" s="1"/>
      <c r="J43" s="1"/>
      <c r="K43" s="1"/>
      <c r="L43" s="1"/>
      <c r="M43" s="1"/>
      <c r="N43" s="1"/>
      <c r="O43" s="1"/>
      <c r="P43" s="1"/>
    </row>
    <row r="44" spans="2:18" x14ac:dyDescent="0.2">
      <c r="H44" s="1"/>
      <c r="J44" s="1"/>
      <c r="K44"/>
      <c r="L44"/>
      <c r="M44"/>
      <c r="N44"/>
      <c r="O44"/>
      <c r="P44" s="1"/>
    </row>
    <row r="45" spans="2:18" x14ac:dyDescent="0.2">
      <c r="H45"/>
      <c r="I45"/>
      <c r="J45"/>
      <c r="K45"/>
      <c r="L45"/>
      <c r="M45"/>
      <c r="N45"/>
      <c r="O45"/>
      <c r="P45"/>
    </row>
    <row r="46" spans="2:18" x14ac:dyDescent="0.2">
      <c r="H46"/>
      <c r="I46"/>
      <c r="J46"/>
      <c r="K46"/>
      <c r="L46"/>
      <c r="M46"/>
      <c r="N46"/>
      <c r="O46"/>
      <c r="P46"/>
    </row>
    <row r="47" spans="2:18" x14ac:dyDescent="0.2">
      <c r="H47"/>
      <c r="I47"/>
      <c r="J47"/>
      <c r="P47"/>
    </row>
    <row r="48" spans="2:18" x14ac:dyDescent="0.2">
      <c r="I48"/>
    </row>
  </sheetData>
  <sheetProtection algorithmName="SHA-512" hashValue="AnbLGV4RF5yg6lmPKcS2mjCbfV+VWP52w2HVwVgpF2qJUiPeqVWCggLhKobRCNBC8U9Wv8BL8Smk2rOOEhln+w==" saltValue="sc++CIT4z9C4UgzgNhU52g==" spinCount="100000" sheet="1" objects="1" scenarios="1" selectLockedCells="1"/>
  <mergeCells count="4">
    <mergeCell ref="P4:Q4"/>
    <mergeCell ref="C3:Q3"/>
    <mergeCell ref="C4:D4"/>
    <mergeCell ref="K5:M5"/>
  </mergeCells>
  <conditionalFormatting sqref="B2:R3 B4:K4 M4:R4 B5:R34">
    <cfRule type="expression" dxfId="26" priority="1">
      <formula>$E$5&lt;&gt;"aktiv"</formula>
    </cfRule>
  </conditionalFormatting>
  <conditionalFormatting sqref="D9:G33 I9:M33 P9:P33">
    <cfRule type="expression" dxfId="25" priority="10">
      <formula>(SUMPRODUCT(--($D9:$G9&lt;&gt;""))=0)*(SUMPRODUCT(--($I9:$M9&lt;&gt;""))=0)*(SUMPRODUCT(--($P9&lt;&gt;""))=0)=0</formula>
    </cfRule>
  </conditionalFormatting>
  <conditionalFormatting sqref="I9:M33 D9:G33 P9:Q33">
    <cfRule type="notContainsBlanks" dxfId="23" priority="9">
      <formula>LEN(TRIM(D9))&gt;0</formula>
    </cfRule>
  </conditionalFormatting>
  <conditionalFormatting sqref="J9:M33 F9:F33">
    <cfRule type="cellIs" dxfId="22" priority="6" operator="lessThan">
      <formula>0</formula>
    </cfRule>
  </conditionalFormatting>
  <conditionalFormatting sqref="K9:M33">
    <cfRule type="expression" dxfId="21" priority="7">
      <formula>IF($J9&gt;=0, $K9+$L9+$M9&gt;$J9, $K9+$L9+$M9&lt;$J9)</formula>
    </cfRule>
    <cfRule type="expression" dxfId="20" priority="8">
      <formula>AND(($K9+$L9+$M9=""),NOT(ISBLANK($K9))*NOT(ISBLANK($L9))*NOT(ISBLANK($M9)))</formula>
    </cfRule>
  </conditionalFormatting>
  <conditionalFormatting sqref="L7:L33">
    <cfRule type="expression" dxfId="19" priority="4">
      <formula>$L$7=0</formula>
    </cfRule>
  </conditionalFormatting>
  <conditionalFormatting sqref="M7:M33">
    <cfRule type="expression" dxfId="18" priority="3">
      <formula>$M$7=0</formula>
    </cfRule>
  </conditionalFormatting>
  <dataValidations count="7">
    <dataValidation type="decimal" operator="greaterThanOrEqual" allowBlank="1" showInputMessage="1" showErrorMessage="1" sqref="N8" xr:uid="{00000000-0002-0000-0500-000000000000}">
      <formula1>0</formula1>
    </dataValidation>
    <dataValidation type="decimal" errorStyle="warning" operator="lessThan" allowBlank="1" showErrorMessage="1" errorTitle="Hinweis" error="Die Überweisungssumme ist höher als der Rechnungsbetrag Spalte [5]. Bitte überprüfen. _x000a__x000a_Bei Gutschriften Hinweis bitte ignorieren." sqref="J9:J33" xr:uid="{00000000-0002-0000-0500-000001000000}">
      <formula1>H9+0.01</formula1>
    </dataValidation>
    <dataValidation type="custom" errorStyle="warning" operator="greaterThanOrEqual" allowBlank="1" showErrorMessage="1" errorTitle="Hinweis" error="Die Überweisungssumme ist höher als der Rechnungsbetrag Spalte [8]. Bitte überprüfen." sqref="H9:H33" xr:uid="{00000000-0002-0000-0500-000002000000}">
      <formula1>H9&lt;=I9</formula1>
    </dataValidation>
    <dataValidation type="decimal" allowBlank="1" showInputMessage="1" showErrorMessage="1" sqref="F9:F33" xr:uid="{00000000-0002-0000-0500-000003000000}">
      <formula1>-10000000</formula1>
      <formula2>10000000</formula2>
    </dataValidation>
    <dataValidation type="decimal" allowBlank="1" showInputMessage="1" showErrorMessage="1" promptTitle="Hinweis" prompt="Wenn keine Ausgaben in dieser Position, bitte &quot;0&quot; eintragen." sqref="K9:M33" xr:uid="{00000000-0002-0000-0500-000004000000}">
      <formula1>-10000000</formula1>
      <formula2>10000000</formula2>
    </dataValidation>
    <dataValidation type="textLength" allowBlank="1" showInputMessage="1" showErrorMessage="1" errorTitle="Achtung:" error="max. 30 Zeichen!" sqref="D9:E33" xr:uid="{00000000-0002-0000-0500-000005000000}">
      <formula1>0</formula1>
      <formula2>30</formula2>
    </dataValidation>
    <dataValidation type="textLength" allowBlank="1" showInputMessage="1" showErrorMessage="1" errorTitle="Achtung:" error="max. 50 Zeichen!" sqref="P9:Q33" xr:uid="{00000000-0002-0000-0500-000006000000}">
      <formula1>0</formula1>
      <formula2>50</formula2>
    </dataValidation>
  </dataValidations>
  <hyperlinks>
    <hyperlink ref="P4" location="START!F5" display="Zurück zum Tabellenblatt START" xr:uid="{00000000-0004-0000-0500-000000000000}"/>
  </hyperlinks>
  <pageMargins left="0.23622047244094491" right="0.23622047244094491" top="0.74803149606299213" bottom="0.74803149606299213" header="0.31496062992125984" footer="0.31496062992125984"/>
  <pageSetup paperSize="9" scale="54" orientation="landscape" r:id="rId1"/>
  <headerFooter>
    <oddHeader>&amp;A</oddHeader>
    <oddFooter>Seite &amp;P von &amp;N</oddFooter>
  </headerFooter>
  <rowBreaks count="1" manualBreakCount="1">
    <brk id="36" max="16383" man="1"/>
  </rowBreaks>
  <colBreaks count="2" manualBreakCount="2">
    <brk id="5" max="1048575" man="1"/>
    <brk id="8"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5" id="{B03A3A80-D026-48C1-962E-A13A22D9BAAB}">
            <xm:f>OR($I9&lt;START!$F$9,$I9&gt;START!$H$9)</xm:f>
            <x14:dxf>
              <font>
                <b/>
                <i/>
                <color auto="1"/>
              </font>
            </x14:dxf>
          </x14:cfRule>
          <xm:sqref>I9:I33</xm:sqref>
        </x14:conditionalFormatting>
        <x14:conditionalFormatting xmlns:xm="http://schemas.microsoft.com/office/excel/2006/main">
          <x14:cfRule type="iconSet" priority="2" id="{DD13DE3C-D754-4533-9807-2E02066222B9}">
            <x14:iconSet iconSet="3Symbols2" showValue="0" custom="1">
              <x14:cfvo type="percent">
                <xm:f>0</xm:f>
              </x14:cfvo>
              <x14:cfvo type="num">
                <xm:f>0</xm:f>
              </x14:cfvo>
              <x14:cfvo type="num">
                <xm:f>1</xm:f>
              </x14:cfvo>
              <x14:cfIcon iconSet="NoIcons" iconId="0"/>
              <x14:cfIcon iconSet="3Symbols2" iconId="0"/>
              <x14:cfIcon iconSet="3Symbols2" iconId="2"/>
            </x14:iconSet>
          </x14:cfRule>
          <xm:sqref>R9:R34</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r:uid="{00000000-0002-0000-0500-000007000000}">
          <x14:formula1>
            <xm:f>START!$F$9</xm:f>
          </x14:formula1>
          <x14:formula2>
            <xm:f>TODAY()</xm:f>
          </x14:formula2>
          <xm:sqref>I9:I33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7" tint="0.79998168889431442"/>
    <pageSetUpPr fitToPage="1"/>
  </sheetPr>
  <dimension ref="B1:R48"/>
  <sheetViews>
    <sheetView showGridLines="0" view="pageBreakPreview" zoomScale="90" zoomScaleNormal="90" zoomScaleSheetLayoutView="90" workbookViewId="0">
      <selection activeCell="P4" sqref="P4:Q4"/>
    </sheetView>
  </sheetViews>
  <sheetFormatPr baseColWidth="10" defaultColWidth="11.42578125" defaultRowHeight="12.75" x14ac:dyDescent="0.2"/>
  <cols>
    <col min="1" max="1" width="3.28515625" customWidth="1"/>
    <col min="2" max="2" width="1.7109375" customWidth="1"/>
    <col min="3" max="3" width="3.5703125" bestFit="1" customWidth="1"/>
    <col min="4" max="4" width="18.42578125" customWidth="1"/>
    <col min="5" max="5" width="17.85546875" customWidth="1"/>
    <col min="6" max="6" width="15.140625" customWidth="1"/>
    <col min="7" max="7" width="9.28515625" customWidth="1"/>
    <col min="8" max="8" width="15.5703125" style="2" customWidth="1"/>
    <col min="9" max="9" width="13.140625" style="1" customWidth="1"/>
    <col min="10" max="10" width="15.5703125" style="2" customWidth="1"/>
    <col min="11" max="11" width="17.28515625" style="2" customWidth="1"/>
    <col min="12" max="12" width="16.7109375" style="2" customWidth="1"/>
    <col min="13" max="13" width="17.5703125" style="2" customWidth="1"/>
    <col min="14" max="15" width="17.140625" style="2" customWidth="1"/>
    <col min="16" max="16" width="31.28515625" style="2" customWidth="1"/>
    <col min="17" max="17" width="34.140625" customWidth="1"/>
    <col min="18" max="18" width="4.140625" style="79" customWidth="1"/>
  </cols>
  <sheetData>
    <row r="1" spans="2:18" ht="13.5" thickBot="1" x14ac:dyDescent="0.25"/>
    <row r="2" spans="2:18" ht="12.6" customHeight="1" x14ac:dyDescent="0.2">
      <c r="B2" s="7"/>
      <c r="C2" s="8"/>
      <c r="D2" s="8"/>
      <c r="E2" s="8"/>
      <c r="F2" s="8"/>
      <c r="G2" s="8"/>
      <c r="H2" s="104"/>
      <c r="I2" s="103"/>
      <c r="J2" s="104"/>
      <c r="K2" s="104"/>
      <c r="L2" s="104"/>
      <c r="M2" s="104"/>
      <c r="N2" s="104"/>
      <c r="O2" s="104"/>
      <c r="P2" s="104"/>
      <c r="Q2" s="8"/>
      <c r="R2" s="80"/>
    </row>
    <row r="3" spans="2:18" ht="42" customHeight="1" x14ac:dyDescent="0.2">
      <c r="B3" s="10"/>
      <c r="C3" s="335" t="str">
        <f>Name_Belegliste</f>
        <v>Belegliste zum Zwischen- oder Verwendungsnachweis</v>
      </c>
      <c r="D3" s="335"/>
      <c r="E3" s="335"/>
      <c r="F3" s="335"/>
      <c r="G3" s="335"/>
      <c r="H3" s="335"/>
      <c r="I3" s="335"/>
      <c r="J3" s="335"/>
      <c r="K3" s="335"/>
      <c r="L3" s="335"/>
      <c r="M3" s="335"/>
      <c r="N3" s="335"/>
      <c r="O3" s="335"/>
      <c r="P3" s="335"/>
      <c r="Q3" s="335"/>
      <c r="R3" s="81"/>
    </row>
    <row r="4" spans="2:18" ht="30" customHeight="1" thickBot="1" x14ac:dyDescent="0.25">
      <c r="B4" s="10"/>
      <c r="C4" s="333" t="str">
        <f ca="1">MID(CELL("Dateiname",$A$1),FIND("]", CELL("Dateiname",$A$1))+1,31)</f>
        <v>Pos.0846</v>
      </c>
      <c r="D4" s="333"/>
      <c r="E4" s="42" t="str">
        <f ca="1">VLOOKUP(C4,Hilfsblatt_Prüfung!B2:C8,2,FALSE)</f>
        <v>Dienstreisen</v>
      </c>
      <c r="F4" s="42"/>
      <c r="G4" s="42"/>
      <c r="J4" s="42"/>
      <c r="L4"/>
      <c r="M4" s="169"/>
      <c r="N4" s="169"/>
      <c r="O4" s="169"/>
      <c r="P4" s="334" t="s">
        <v>43</v>
      </c>
      <c r="Q4" s="334"/>
      <c r="R4" s="81"/>
    </row>
    <row r="5" spans="2:18" ht="17.25" customHeight="1" thickBot="1" x14ac:dyDescent="0.25">
      <c r="B5" s="10"/>
      <c r="C5" s="91" t="str">
        <f>Version&amp;" -  "&amp;FKZ</f>
        <v xml:space="preserve">2505_V11 -  </v>
      </c>
      <c r="E5" s="173" t="str">
        <f ca="1">IF(VLOOKUP(C4,Matrix_Prüfung,4)=1,"aktiv","nicht aktiv")</f>
        <v>nicht aktiv</v>
      </c>
      <c r="F5" s="170"/>
      <c r="G5" s="170"/>
      <c r="H5" s="170"/>
      <c r="I5" s="170"/>
      <c r="J5" s="170"/>
      <c r="K5" s="336" t="s">
        <v>285</v>
      </c>
      <c r="L5" s="337"/>
      <c r="M5" s="338"/>
      <c r="N5"/>
      <c r="O5"/>
      <c r="P5" s="171"/>
      <c r="Q5" s="171"/>
      <c r="R5" s="81"/>
    </row>
    <row r="6" spans="2:18" s="31" customFormat="1" ht="17.25" customHeight="1" x14ac:dyDescent="0.2">
      <c r="B6" s="26"/>
      <c r="C6" s="111" t="s">
        <v>2</v>
      </c>
      <c r="D6" s="112" t="s">
        <v>113</v>
      </c>
      <c r="E6" s="112" t="s">
        <v>114</v>
      </c>
      <c r="F6" s="113" t="s">
        <v>115</v>
      </c>
      <c r="G6" s="113" t="s">
        <v>116</v>
      </c>
      <c r="H6" s="112" t="s">
        <v>117</v>
      </c>
      <c r="I6" s="112" t="s">
        <v>118</v>
      </c>
      <c r="J6" s="216" t="s">
        <v>119</v>
      </c>
      <c r="K6" s="111" t="s">
        <v>120</v>
      </c>
      <c r="L6" s="112" t="s">
        <v>133</v>
      </c>
      <c r="M6" s="224" t="s">
        <v>134</v>
      </c>
      <c r="N6" s="220" t="s">
        <v>127</v>
      </c>
      <c r="O6" s="113" t="s">
        <v>128</v>
      </c>
      <c r="P6" s="112" t="s">
        <v>129</v>
      </c>
      <c r="Q6" s="114" t="s">
        <v>131</v>
      </c>
      <c r="R6" s="82"/>
    </row>
    <row r="7" spans="2:18" s="77" customFormat="1" ht="86.45" customHeight="1" thickBot="1" x14ac:dyDescent="0.25">
      <c r="B7" s="115"/>
      <c r="C7" s="116"/>
      <c r="D7" s="117" t="s">
        <v>122</v>
      </c>
      <c r="E7" s="117" t="s">
        <v>123</v>
      </c>
      <c r="F7" s="118" t="s">
        <v>124</v>
      </c>
      <c r="G7" s="118" t="s">
        <v>125</v>
      </c>
      <c r="H7" s="117" t="s">
        <v>126</v>
      </c>
      <c r="I7" s="117" t="s">
        <v>233</v>
      </c>
      <c r="J7" s="217" t="s">
        <v>121</v>
      </c>
      <c r="K7" s="116" t="e">
        <f>VLOOKUP(Auswahl_FSP,MatrixFSP[],18,FALSE)</f>
        <v>#N/A</v>
      </c>
      <c r="L7" s="117" t="e">
        <f>VLOOKUP(Auswahl_FSP,MatrixFSP[],19,FALSE)</f>
        <v>#N/A</v>
      </c>
      <c r="M7" s="225" t="e">
        <f>VLOOKUP(Auswahl_FSP,MatrixFSP[],20,FALSE)</f>
        <v>#N/A</v>
      </c>
      <c r="N7" s="221" t="s">
        <v>135</v>
      </c>
      <c r="O7" s="118" t="s">
        <v>136</v>
      </c>
      <c r="P7" s="117" t="s">
        <v>130</v>
      </c>
      <c r="Q7" s="119" t="s">
        <v>132</v>
      </c>
      <c r="R7" s="83"/>
    </row>
    <row r="8" spans="2:18" s="23" customFormat="1" ht="48" customHeight="1" thickBot="1" x14ac:dyDescent="0.25">
      <c r="B8" s="24"/>
      <c r="C8" s="43" t="s">
        <v>33</v>
      </c>
      <c r="D8" s="44" t="s">
        <v>36</v>
      </c>
      <c r="E8" s="44" t="s">
        <v>35</v>
      </c>
      <c r="F8" s="193">
        <v>28549.599999999999</v>
      </c>
      <c r="G8" s="108">
        <v>0.19</v>
      </c>
      <c r="H8" s="200">
        <v>33974.019999999997</v>
      </c>
      <c r="I8" s="46">
        <v>44391</v>
      </c>
      <c r="J8" s="218">
        <v>33974.019999999997</v>
      </c>
      <c r="K8" s="226">
        <f>J8-L8-M8</f>
        <v>5178.4799999999968</v>
      </c>
      <c r="L8" s="198">
        <v>25339</v>
      </c>
      <c r="M8" s="227">
        <v>3456.54</v>
      </c>
      <c r="N8" s="222">
        <f>SUMIF($K$7:$M$7,"&lt;&gt;0",K8:M8)</f>
        <v>33974.019999999997</v>
      </c>
      <c r="O8" s="109">
        <f>(N8/(1+H8))*(1+IF(Auswahl_Vst="Ja, voll",0,IF(Auswahl_Vst="Ja, teilweise",(H8-H9*teil_Vst_prozent),H9)))</f>
        <v>0.99997056661040962</v>
      </c>
      <c r="P8" s="45" t="s">
        <v>63</v>
      </c>
      <c r="Q8" s="110" t="s">
        <v>64</v>
      </c>
      <c r="R8" s="84"/>
    </row>
    <row r="9" spans="2:18" s="3" customFormat="1" ht="26.1" customHeight="1" x14ac:dyDescent="0.2">
      <c r="B9" s="11"/>
      <c r="C9" s="105" t="s">
        <v>3</v>
      </c>
      <c r="D9" s="100"/>
      <c r="E9" s="100"/>
      <c r="F9" s="199"/>
      <c r="G9" s="101"/>
      <c r="H9" s="202">
        <f>IF(AND(D9&lt;&gt;"",F9&lt;&gt;""),(F9*G9)+F9,0)</f>
        <v>0</v>
      </c>
      <c r="I9" s="102"/>
      <c r="J9" s="230"/>
      <c r="K9" s="233"/>
      <c r="L9" s="194"/>
      <c r="M9" s="191"/>
      <c r="N9" s="232">
        <f ca="1">IF(R9=1,SUMIF($K$7:$M$7,"&lt;&gt;0",K9:M9),0)</f>
        <v>0</v>
      </c>
      <c r="O9" s="186">
        <f t="shared" ref="O9" ca="1" si="0">(N9/(1+G9))*(1+IF(Auswahl_Vst="Ja, voll",0,IF(Auswahl_Vst="Ja, teilweise",(G9-G9*teil_Vst_prozent),G9)))</f>
        <v>0</v>
      </c>
      <c r="P9" s="100"/>
      <c r="Q9" s="78"/>
      <c r="R9" s="172">
        <f t="shared" ref="R9:R33" ca="1" si="1">IF(aktiv&lt;&gt;"aktiv",-1,IF(AND(D9&lt;&gt;"",F9&lt;&gt;"",D9&lt;&gt;"",E9&lt;&gt;"",G9&lt;&gt;"",I9&lt;&gt;"",J9&lt;&gt;"",K9&lt;&gt;"",P9&lt;&gt;"",OR(AND($L$7&lt;&gt;0,L9&lt;&gt;""),$L$7=0),OR(AND($M$7&lt;&gt;0,M9&lt;&gt;""),$M$7=0),IF(F9&gt;0,K9+L9+M9&lt;=J9,K9+L9+M9&gt;=J9)),1,IF((SUMPRODUCT(--($D9:$G9&lt;&gt;""))=0)*(SUMPRODUCT(--($I9:$M9&lt;&gt;""))=0)*(SUMPRODUCT(--($P9&lt;&gt;""))=0)=0,0,-1)))</f>
        <v>-1</v>
      </c>
    </row>
    <row r="10" spans="2:18" s="3" customFormat="1" ht="26.1" customHeight="1" x14ac:dyDescent="0.2">
      <c r="B10" s="11"/>
      <c r="C10" s="106" t="s">
        <v>4</v>
      </c>
      <c r="D10" s="100"/>
      <c r="E10" s="100"/>
      <c r="F10" s="199"/>
      <c r="G10" s="101"/>
      <c r="H10" s="202">
        <f t="shared" ref="H10:H33" si="2">IF(AND(D10&lt;&gt;"",F10&lt;&gt;""),(F10*G10)+F10,0)</f>
        <v>0</v>
      </c>
      <c r="I10" s="102"/>
      <c r="J10" s="230"/>
      <c r="K10" s="233"/>
      <c r="L10" s="194"/>
      <c r="M10" s="191"/>
      <c r="N10" s="232">
        <f t="shared" ref="N10:N33" ca="1" si="3">IF(R10=1,SUMIF($K$7:$M$7,"&lt;&gt;0",K10:M10),0)</f>
        <v>0</v>
      </c>
      <c r="O10" s="186">
        <f t="shared" ref="O10:O33" ca="1" si="4">(N10/(1+G10))*(1+IF(Auswahl_Vst="Ja, voll",0,IF(Auswahl_Vst="Ja, teilweise",(G10-G10*teil_Vst_prozent),G10)))</f>
        <v>0</v>
      </c>
      <c r="P10" s="100"/>
      <c r="Q10" s="78"/>
      <c r="R10" s="172">
        <f t="shared" ca="1" si="1"/>
        <v>-1</v>
      </c>
    </row>
    <row r="11" spans="2:18" s="3" customFormat="1" ht="26.1" customHeight="1" x14ac:dyDescent="0.2">
      <c r="B11" s="11"/>
      <c r="C11" s="106" t="s">
        <v>5</v>
      </c>
      <c r="D11" s="100"/>
      <c r="E11" s="100"/>
      <c r="F11" s="199"/>
      <c r="G11" s="101"/>
      <c r="H11" s="202">
        <f t="shared" si="2"/>
        <v>0</v>
      </c>
      <c r="I11" s="102"/>
      <c r="J11" s="230"/>
      <c r="K11" s="233"/>
      <c r="L11" s="194"/>
      <c r="M11" s="191"/>
      <c r="N11" s="232">
        <f t="shared" ca="1" si="3"/>
        <v>0</v>
      </c>
      <c r="O11" s="186">
        <f t="shared" ca="1" si="4"/>
        <v>0</v>
      </c>
      <c r="P11" s="100"/>
      <c r="Q11" s="78"/>
      <c r="R11" s="172">
        <f t="shared" ca="1" si="1"/>
        <v>-1</v>
      </c>
    </row>
    <row r="12" spans="2:18" s="3" customFormat="1" ht="26.1" customHeight="1" x14ac:dyDescent="0.2">
      <c r="B12" s="11"/>
      <c r="C12" s="106" t="s">
        <v>6</v>
      </c>
      <c r="D12" s="100"/>
      <c r="E12" s="100"/>
      <c r="F12" s="199"/>
      <c r="G12" s="101"/>
      <c r="H12" s="202">
        <f t="shared" si="2"/>
        <v>0</v>
      </c>
      <c r="I12" s="102"/>
      <c r="J12" s="230"/>
      <c r="K12" s="233"/>
      <c r="L12" s="194"/>
      <c r="M12" s="191"/>
      <c r="N12" s="232">
        <f t="shared" ca="1" si="3"/>
        <v>0</v>
      </c>
      <c r="O12" s="186">
        <f t="shared" ca="1" si="4"/>
        <v>0</v>
      </c>
      <c r="P12" s="100"/>
      <c r="Q12" s="78"/>
      <c r="R12" s="172">
        <f t="shared" ca="1" si="1"/>
        <v>-1</v>
      </c>
    </row>
    <row r="13" spans="2:18" s="3" customFormat="1" ht="26.1" customHeight="1" x14ac:dyDescent="0.2">
      <c r="B13" s="11"/>
      <c r="C13" s="106" t="s">
        <v>7</v>
      </c>
      <c r="D13" s="100"/>
      <c r="E13" s="100"/>
      <c r="F13" s="199"/>
      <c r="G13" s="101"/>
      <c r="H13" s="202">
        <f t="shared" si="2"/>
        <v>0</v>
      </c>
      <c r="I13" s="102"/>
      <c r="J13" s="230"/>
      <c r="K13" s="233"/>
      <c r="L13" s="194"/>
      <c r="M13" s="191"/>
      <c r="N13" s="232">
        <f t="shared" ca="1" si="3"/>
        <v>0</v>
      </c>
      <c r="O13" s="186">
        <f t="shared" ca="1" si="4"/>
        <v>0</v>
      </c>
      <c r="P13" s="100"/>
      <c r="Q13" s="78"/>
      <c r="R13" s="172">
        <f t="shared" ca="1" si="1"/>
        <v>-1</v>
      </c>
    </row>
    <row r="14" spans="2:18" s="3" customFormat="1" ht="26.1" customHeight="1" x14ac:dyDescent="0.2">
      <c r="B14" s="11"/>
      <c r="C14" s="106" t="s">
        <v>8</v>
      </c>
      <c r="D14" s="100"/>
      <c r="E14" s="100"/>
      <c r="F14" s="199"/>
      <c r="G14" s="101"/>
      <c r="H14" s="202">
        <f t="shared" si="2"/>
        <v>0</v>
      </c>
      <c r="I14" s="102"/>
      <c r="J14" s="230"/>
      <c r="K14" s="233"/>
      <c r="L14" s="194"/>
      <c r="M14" s="191"/>
      <c r="N14" s="232">
        <f t="shared" ca="1" si="3"/>
        <v>0</v>
      </c>
      <c r="O14" s="186">
        <f t="shared" ca="1" si="4"/>
        <v>0</v>
      </c>
      <c r="P14" s="100"/>
      <c r="Q14" s="78"/>
      <c r="R14" s="172">
        <f t="shared" ca="1" si="1"/>
        <v>-1</v>
      </c>
    </row>
    <row r="15" spans="2:18" s="3" customFormat="1" ht="26.1" customHeight="1" x14ac:dyDescent="0.2">
      <c r="B15" s="11"/>
      <c r="C15" s="106" t="s">
        <v>9</v>
      </c>
      <c r="D15" s="100"/>
      <c r="E15" s="100"/>
      <c r="F15" s="199"/>
      <c r="G15" s="101"/>
      <c r="H15" s="202">
        <f t="shared" si="2"/>
        <v>0</v>
      </c>
      <c r="I15" s="102"/>
      <c r="J15" s="230"/>
      <c r="K15" s="233"/>
      <c r="L15" s="194"/>
      <c r="M15" s="191"/>
      <c r="N15" s="232">
        <f t="shared" ca="1" si="3"/>
        <v>0</v>
      </c>
      <c r="O15" s="186">
        <f t="shared" ca="1" si="4"/>
        <v>0</v>
      </c>
      <c r="P15" s="100"/>
      <c r="Q15" s="78"/>
      <c r="R15" s="172">
        <f t="shared" ca="1" si="1"/>
        <v>-1</v>
      </c>
    </row>
    <row r="16" spans="2:18" s="3" customFormat="1" ht="26.1" customHeight="1" x14ac:dyDescent="0.2">
      <c r="B16" s="11"/>
      <c r="C16" s="106" t="s">
        <v>10</v>
      </c>
      <c r="D16" s="100"/>
      <c r="E16" s="100"/>
      <c r="F16" s="199"/>
      <c r="G16" s="101"/>
      <c r="H16" s="202">
        <f t="shared" si="2"/>
        <v>0</v>
      </c>
      <c r="I16" s="102"/>
      <c r="J16" s="230"/>
      <c r="K16" s="233"/>
      <c r="L16" s="194"/>
      <c r="M16" s="191"/>
      <c r="N16" s="232">
        <f t="shared" ca="1" si="3"/>
        <v>0</v>
      </c>
      <c r="O16" s="186">
        <f t="shared" ca="1" si="4"/>
        <v>0</v>
      </c>
      <c r="P16" s="100"/>
      <c r="Q16" s="78"/>
      <c r="R16" s="172">
        <f t="shared" ca="1" si="1"/>
        <v>-1</v>
      </c>
    </row>
    <row r="17" spans="2:18" s="3" customFormat="1" ht="26.1" customHeight="1" x14ac:dyDescent="0.2">
      <c r="B17" s="11"/>
      <c r="C17" s="106" t="s">
        <v>11</v>
      </c>
      <c r="D17" s="100"/>
      <c r="E17" s="100"/>
      <c r="F17" s="199"/>
      <c r="G17" s="101"/>
      <c r="H17" s="202">
        <f t="shared" si="2"/>
        <v>0</v>
      </c>
      <c r="I17" s="102"/>
      <c r="J17" s="230"/>
      <c r="K17" s="233"/>
      <c r="L17" s="194"/>
      <c r="M17" s="191"/>
      <c r="N17" s="232">
        <f t="shared" ca="1" si="3"/>
        <v>0</v>
      </c>
      <c r="O17" s="186">
        <f t="shared" ca="1" si="4"/>
        <v>0</v>
      </c>
      <c r="P17" s="100"/>
      <c r="Q17" s="78"/>
      <c r="R17" s="172">
        <f t="shared" ca="1" si="1"/>
        <v>-1</v>
      </c>
    </row>
    <row r="18" spans="2:18" s="3" customFormat="1" ht="26.1" customHeight="1" x14ac:dyDescent="0.2">
      <c r="B18" s="11"/>
      <c r="C18" s="106" t="s">
        <v>12</v>
      </c>
      <c r="D18" s="100"/>
      <c r="E18" s="100"/>
      <c r="F18" s="199"/>
      <c r="G18" s="101"/>
      <c r="H18" s="202">
        <f t="shared" si="2"/>
        <v>0</v>
      </c>
      <c r="I18" s="102"/>
      <c r="J18" s="230"/>
      <c r="K18" s="233"/>
      <c r="L18" s="194"/>
      <c r="M18" s="191"/>
      <c r="N18" s="232">
        <f t="shared" ca="1" si="3"/>
        <v>0</v>
      </c>
      <c r="O18" s="186">
        <f t="shared" ca="1" si="4"/>
        <v>0</v>
      </c>
      <c r="P18" s="100"/>
      <c r="Q18" s="78"/>
      <c r="R18" s="172">
        <f t="shared" ca="1" si="1"/>
        <v>-1</v>
      </c>
    </row>
    <row r="19" spans="2:18" s="3" customFormat="1" ht="26.1" customHeight="1" x14ac:dyDescent="0.2">
      <c r="B19" s="11"/>
      <c r="C19" s="106" t="s">
        <v>13</v>
      </c>
      <c r="D19" s="100"/>
      <c r="E19" s="100"/>
      <c r="F19" s="199"/>
      <c r="G19" s="101"/>
      <c r="H19" s="202">
        <f t="shared" si="2"/>
        <v>0</v>
      </c>
      <c r="I19" s="102"/>
      <c r="J19" s="230"/>
      <c r="K19" s="233"/>
      <c r="L19" s="194"/>
      <c r="M19" s="191"/>
      <c r="N19" s="232">
        <f t="shared" ca="1" si="3"/>
        <v>0</v>
      </c>
      <c r="O19" s="186">
        <f t="shared" ca="1" si="4"/>
        <v>0</v>
      </c>
      <c r="P19" s="100"/>
      <c r="Q19" s="78"/>
      <c r="R19" s="172">
        <f t="shared" ca="1" si="1"/>
        <v>-1</v>
      </c>
    </row>
    <row r="20" spans="2:18" s="3" customFormat="1" ht="26.1" customHeight="1" x14ac:dyDescent="0.2">
      <c r="B20" s="11"/>
      <c r="C20" s="106" t="s">
        <v>14</v>
      </c>
      <c r="D20" s="100"/>
      <c r="E20" s="100"/>
      <c r="F20" s="199"/>
      <c r="G20" s="101"/>
      <c r="H20" s="202">
        <f t="shared" si="2"/>
        <v>0</v>
      </c>
      <c r="I20" s="102"/>
      <c r="J20" s="230"/>
      <c r="K20" s="233"/>
      <c r="L20" s="194"/>
      <c r="M20" s="191"/>
      <c r="N20" s="232">
        <f t="shared" ca="1" si="3"/>
        <v>0</v>
      </c>
      <c r="O20" s="186">
        <f t="shared" ca="1" si="4"/>
        <v>0</v>
      </c>
      <c r="P20" s="100"/>
      <c r="Q20" s="78"/>
      <c r="R20" s="172">
        <f t="shared" ca="1" si="1"/>
        <v>-1</v>
      </c>
    </row>
    <row r="21" spans="2:18" s="3" customFormat="1" ht="26.1" customHeight="1" x14ac:dyDescent="0.2">
      <c r="B21" s="11"/>
      <c r="C21" s="106" t="s">
        <v>15</v>
      </c>
      <c r="D21" s="100"/>
      <c r="E21" s="100"/>
      <c r="F21" s="199"/>
      <c r="G21" s="101"/>
      <c r="H21" s="202">
        <f t="shared" si="2"/>
        <v>0</v>
      </c>
      <c r="I21" s="102"/>
      <c r="J21" s="230"/>
      <c r="K21" s="233"/>
      <c r="L21" s="194"/>
      <c r="M21" s="191"/>
      <c r="N21" s="232">
        <f t="shared" ca="1" si="3"/>
        <v>0</v>
      </c>
      <c r="O21" s="186">
        <f t="shared" ca="1" si="4"/>
        <v>0</v>
      </c>
      <c r="P21" s="100"/>
      <c r="Q21" s="78"/>
      <c r="R21" s="172">
        <f t="shared" ca="1" si="1"/>
        <v>-1</v>
      </c>
    </row>
    <row r="22" spans="2:18" s="3" customFormat="1" ht="26.1" customHeight="1" x14ac:dyDescent="0.2">
      <c r="B22" s="11"/>
      <c r="C22" s="106" t="s">
        <v>16</v>
      </c>
      <c r="D22" s="100"/>
      <c r="E22" s="100"/>
      <c r="F22" s="199"/>
      <c r="G22" s="101"/>
      <c r="H22" s="202">
        <f t="shared" si="2"/>
        <v>0</v>
      </c>
      <c r="I22" s="102"/>
      <c r="J22" s="230"/>
      <c r="K22" s="233"/>
      <c r="L22" s="194"/>
      <c r="M22" s="191"/>
      <c r="N22" s="232">
        <f t="shared" ca="1" si="3"/>
        <v>0</v>
      </c>
      <c r="O22" s="186">
        <f t="shared" ca="1" si="4"/>
        <v>0</v>
      </c>
      <c r="P22" s="100"/>
      <c r="Q22" s="78"/>
      <c r="R22" s="172">
        <f t="shared" ca="1" si="1"/>
        <v>-1</v>
      </c>
    </row>
    <row r="23" spans="2:18" s="3" customFormat="1" ht="26.1" customHeight="1" x14ac:dyDescent="0.2">
      <c r="B23" s="11"/>
      <c r="C23" s="106" t="s">
        <v>17</v>
      </c>
      <c r="D23" s="100"/>
      <c r="E23" s="100"/>
      <c r="F23" s="199"/>
      <c r="G23" s="101"/>
      <c r="H23" s="202">
        <f t="shared" si="2"/>
        <v>0</v>
      </c>
      <c r="I23" s="102"/>
      <c r="J23" s="230"/>
      <c r="K23" s="233"/>
      <c r="L23" s="194"/>
      <c r="M23" s="191"/>
      <c r="N23" s="232">
        <f t="shared" ca="1" si="3"/>
        <v>0</v>
      </c>
      <c r="O23" s="186">
        <f t="shared" ca="1" si="4"/>
        <v>0</v>
      </c>
      <c r="P23" s="100"/>
      <c r="Q23" s="78"/>
      <c r="R23" s="172">
        <f t="shared" ca="1" si="1"/>
        <v>-1</v>
      </c>
    </row>
    <row r="24" spans="2:18" s="3" customFormat="1" ht="26.1" customHeight="1" x14ac:dyDescent="0.2">
      <c r="B24" s="11"/>
      <c r="C24" s="106" t="s">
        <v>18</v>
      </c>
      <c r="D24" s="100"/>
      <c r="E24" s="100"/>
      <c r="F24" s="199"/>
      <c r="G24" s="101"/>
      <c r="H24" s="202">
        <f t="shared" si="2"/>
        <v>0</v>
      </c>
      <c r="I24" s="102"/>
      <c r="J24" s="230"/>
      <c r="K24" s="233"/>
      <c r="L24" s="194"/>
      <c r="M24" s="191"/>
      <c r="N24" s="232">
        <f t="shared" ca="1" si="3"/>
        <v>0</v>
      </c>
      <c r="O24" s="186">
        <f t="shared" ca="1" si="4"/>
        <v>0</v>
      </c>
      <c r="P24" s="100"/>
      <c r="Q24" s="78"/>
      <c r="R24" s="172">
        <f t="shared" ca="1" si="1"/>
        <v>-1</v>
      </c>
    </row>
    <row r="25" spans="2:18" s="3" customFormat="1" ht="26.1" customHeight="1" x14ac:dyDescent="0.2">
      <c r="B25" s="11"/>
      <c r="C25" s="106" t="s">
        <v>19</v>
      </c>
      <c r="D25" s="100"/>
      <c r="E25" s="100"/>
      <c r="F25" s="199"/>
      <c r="G25" s="101"/>
      <c r="H25" s="202">
        <f t="shared" si="2"/>
        <v>0</v>
      </c>
      <c r="I25" s="102"/>
      <c r="J25" s="230"/>
      <c r="K25" s="233"/>
      <c r="L25" s="194"/>
      <c r="M25" s="191"/>
      <c r="N25" s="232">
        <f t="shared" ca="1" si="3"/>
        <v>0</v>
      </c>
      <c r="O25" s="186">
        <f t="shared" ca="1" si="4"/>
        <v>0</v>
      </c>
      <c r="P25" s="100"/>
      <c r="Q25" s="78"/>
      <c r="R25" s="172">
        <f t="shared" ca="1" si="1"/>
        <v>-1</v>
      </c>
    </row>
    <row r="26" spans="2:18" s="3" customFormat="1" ht="26.1" customHeight="1" x14ac:dyDescent="0.2">
      <c r="B26" s="11"/>
      <c r="C26" s="106" t="s">
        <v>20</v>
      </c>
      <c r="D26" s="100"/>
      <c r="E26" s="100"/>
      <c r="F26" s="199"/>
      <c r="G26" s="101"/>
      <c r="H26" s="202">
        <f t="shared" si="2"/>
        <v>0</v>
      </c>
      <c r="I26" s="102"/>
      <c r="J26" s="230"/>
      <c r="K26" s="233"/>
      <c r="L26" s="194"/>
      <c r="M26" s="191"/>
      <c r="N26" s="232">
        <f t="shared" ca="1" si="3"/>
        <v>0</v>
      </c>
      <c r="O26" s="186">
        <f t="shared" ca="1" si="4"/>
        <v>0</v>
      </c>
      <c r="P26" s="100"/>
      <c r="Q26" s="78"/>
      <c r="R26" s="172">
        <f t="shared" ca="1" si="1"/>
        <v>-1</v>
      </c>
    </row>
    <row r="27" spans="2:18" s="3" customFormat="1" ht="26.1" customHeight="1" x14ac:dyDescent="0.2">
      <c r="B27" s="11"/>
      <c r="C27" s="106" t="s">
        <v>21</v>
      </c>
      <c r="D27" s="100"/>
      <c r="E27" s="100"/>
      <c r="F27" s="199"/>
      <c r="G27" s="101"/>
      <c r="H27" s="202">
        <f t="shared" si="2"/>
        <v>0</v>
      </c>
      <c r="I27" s="102"/>
      <c r="J27" s="230"/>
      <c r="K27" s="233"/>
      <c r="L27" s="194"/>
      <c r="M27" s="191"/>
      <c r="N27" s="232">
        <f t="shared" ca="1" si="3"/>
        <v>0</v>
      </c>
      <c r="O27" s="186">
        <f t="shared" ca="1" si="4"/>
        <v>0</v>
      </c>
      <c r="P27" s="100"/>
      <c r="Q27" s="78"/>
      <c r="R27" s="172">
        <f t="shared" ca="1" si="1"/>
        <v>-1</v>
      </c>
    </row>
    <row r="28" spans="2:18" s="3" customFormat="1" ht="26.1" customHeight="1" x14ac:dyDescent="0.2">
      <c r="B28" s="11"/>
      <c r="C28" s="106" t="s">
        <v>22</v>
      </c>
      <c r="D28" s="100"/>
      <c r="E28" s="100"/>
      <c r="F28" s="199"/>
      <c r="G28" s="101"/>
      <c r="H28" s="202">
        <f t="shared" si="2"/>
        <v>0</v>
      </c>
      <c r="I28" s="102"/>
      <c r="J28" s="230"/>
      <c r="K28" s="233"/>
      <c r="L28" s="194"/>
      <c r="M28" s="191"/>
      <c r="N28" s="232">
        <f t="shared" ca="1" si="3"/>
        <v>0</v>
      </c>
      <c r="O28" s="186">
        <f t="shared" ca="1" si="4"/>
        <v>0</v>
      </c>
      <c r="P28" s="100"/>
      <c r="Q28" s="78"/>
      <c r="R28" s="172">
        <f t="shared" ca="1" si="1"/>
        <v>-1</v>
      </c>
    </row>
    <row r="29" spans="2:18" s="3" customFormat="1" ht="26.1" customHeight="1" x14ac:dyDescent="0.2">
      <c r="B29" s="11"/>
      <c r="C29" s="106" t="s">
        <v>23</v>
      </c>
      <c r="D29" s="100"/>
      <c r="E29" s="100"/>
      <c r="F29" s="199"/>
      <c r="G29" s="101"/>
      <c r="H29" s="202">
        <f t="shared" si="2"/>
        <v>0</v>
      </c>
      <c r="I29" s="102"/>
      <c r="J29" s="230"/>
      <c r="K29" s="233"/>
      <c r="L29" s="194"/>
      <c r="M29" s="191"/>
      <c r="N29" s="232">
        <f t="shared" ca="1" si="3"/>
        <v>0</v>
      </c>
      <c r="O29" s="186">
        <f t="shared" ca="1" si="4"/>
        <v>0</v>
      </c>
      <c r="P29" s="100"/>
      <c r="Q29" s="78"/>
      <c r="R29" s="172">
        <f t="shared" ca="1" si="1"/>
        <v>-1</v>
      </c>
    </row>
    <row r="30" spans="2:18" s="3" customFormat="1" ht="26.1" customHeight="1" x14ac:dyDescent="0.2">
      <c r="B30" s="11"/>
      <c r="C30" s="106" t="s">
        <v>24</v>
      </c>
      <c r="D30" s="100"/>
      <c r="E30" s="100"/>
      <c r="F30" s="199"/>
      <c r="G30" s="101"/>
      <c r="H30" s="202">
        <f t="shared" si="2"/>
        <v>0</v>
      </c>
      <c r="I30" s="102"/>
      <c r="J30" s="230"/>
      <c r="K30" s="233"/>
      <c r="L30" s="194"/>
      <c r="M30" s="191"/>
      <c r="N30" s="232">
        <f t="shared" ca="1" si="3"/>
        <v>0</v>
      </c>
      <c r="O30" s="186">
        <f t="shared" ca="1" si="4"/>
        <v>0</v>
      </c>
      <c r="P30" s="100"/>
      <c r="Q30" s="78"/>
      <c r="R30" s="172">
        <f t="shared" ca="1" si="1"/>
        <v>-1</v>
      </c>
    </row>
    <row r="31" spans="2:18" s="3" customFormat="1" ht="26.1" customHeight="1" x14ac:dyDescent="0.2">
      <c r="B31" s="11"/>
      <c r="C31" s="106" t="s">
        <v>25</v>
      </c>
      <c r="D31" s="100"/>
      <c r="E31" s="100"/>
      <c r="F31" s="199"/>
      <c r="G31" s="101"/>
      <c r="H31" s="202">
        <f t="shared" si="2"/>
        <v>0</v>
      </c>
      <c r="I31" s="102"/>
      <c r="J31" s="230"/>
      <c r="K31" s="233"/>
      <c r="L31" s="194"/>
      <c r="M31" s="191"/>
      <c r="N31" s="232">
        <f t="shared" ca="1" si="3"/>
        <v>0</v>
      </c>
      <c r="O31" s="186">
        <f t="shared" ca="1" si="4"/>
        <v>0</v>
      </c>
      <c r="P31" s="100"/>
      <c r="Q31" s="78"/>
      <c r="R31" s="172">
        <f t="shared" ca="1" si="1"/>
        <v>-1</v>
      </c>
    </row>
    <row r="32" spans="2:18" s="3" customFormat="1" ht="26.1" customHeight="1" x14ac:dyDescent="0.2">
      <c r="B32" s="11"/>
      <c r="C32" s="106" t="s">
        <v>26</v>
      </c>
      <c r="D32" s="100"/>
      <c r="E32" s="100"/>
      <c r="F32" s="199"/>
      <c r="G32" s="101"/>
      <c r="H32" s="202">
        <f t="shared" si="2"/>
        <v>0</v>
      </c>
      <c r="I32" s="102"/>
      <c r="J32" s="230"/>
      <c r="K32" s="233"/>
      <c r="L32" s="194"/>
      <c r="M32" s="191"/>
      <c r="N32" s="232">
        <f t="shared" ca="1" si="3"/>
        <v>0</v>
      </c>
      <c r="O32" s="186">
        <f t="shared" ca="1" si="4"/>
        <v>0</v>
      </c>
      <c r="P32" s="100"/>
      <c r="Q32" s="78"/>
      <c r="R32" s="172">
        <f t="shared" ca="1" si="1"/>
        <v>-1</v>
      </c>
    </row>
    <row r="33" spans="2:18" s="3" customFormat="1" ht="26.1" customHeight="1" thickBot="1" x14ac:dyDescent="0.25">
      <c r="B33" s="11"/>
      <c r="C33" s="175" t="s">
        <v>27</v>
      </c>
      <c r="D33" s="176"/>
      <c r="E33" s="176"/>
      <c r="F33" s="214"/>
      <c r="G33" s="177"/>
      <c r="H33" s="203">
        <f t="shared" si="2"/>
        <v>0</v>
      </c>
      <c r="I33" s="178"/>
      <c r="J33" s="231"/>
      <c r="K33" s="234"/>
      <c r="L33" s="195"/>
      <c r="M33" s="213"/>
      <c r="N33" s="286">
        <f t="shared" ca="1" si="3"/>
        <v>0</v>
      </c>
      <c r="O33" s="215">
        <f t="shared" ca="1" si="4"/>
        <v>0</v>
      </c>
      <c r="P33" s="176"/>
      <c r="Q33" s="212"/>
      <c r="R33" s="172">
        <f t="shared" ca="1" si="1"/>
        <v>-1</v>
      </c>
    </row>
    <row r="34" spans="2:18" s="4" customFormat="1" ht="26.1" customHeight="1" thickTop="1" thickBot="1" x14ac:dyDescent="0.25">
      <c r="B34" s="52"/>
      <c r="C34" s="17"/>
      <c r="D34" s="18"/>
      <c r="E34" s="18"/>
      <c r="F34" s="196">
        <f>SUM(F9:F33)</f>
        <v>0</v>
      </c>
      <c r="G34" s="21"/>
      <c r="H34" s="201">
        <f>SUM(H9:H33)</f>
        <v>0</v>
      </c>
      <c r="I34" s="22"/>
      <c r="J34" s="219">
        <f ca="1">IF(Prüfung=1,SUM(J9:J33),0)</f>
        <v>0</v>
      </c>
      <c r="K34" s="228">
        <f>SUM(K9:K33)</f>
        <v>0</v>
      </c>
      <c r="L34" s="197" t="e">
        <f>IF(L7&lt;&gt;0,SUM(L9:L33),0)</f>
        <v>#N/A</v>
      </c>
      <c r="M34" s="229" t="e">
        <f>IF(M7&lt;&gt;0,SUM(M9:M33),0)</f>
        <v>#N/A</v>
      </c>
      <c r="N34" s="223">
        <f ca="1">SUM(N9:N33)</f>
        <v>0</v>
      </c>
      <c r="O34" s="197">
        <f ca="1">SUM(O9:O33)</f>
        <v>0</v>
      </c>
      <c r="P34" s="20"/>
      <c r="Q34" s="107"/>
      <c r="R34" s="174">
        <f ca="1">ABS(PRODUCT(R9:R33))</f>
        <v>1</v>
      </c>
    </row>
    <row r="35" spans="2:18" ht="20.25" customHeight="1" x14ac:dyDescent="0.2">
      <c r="H35"/>
      <c r="I35"/>
      <c r="J35"/>
      <c r="K35"/>
      <c r="L35"/>
      <c r="M35"/>
      <c r="N35"/>
      <c r="O35"/>
      <c r="P35"/>
    </row>
    <row r="36" spans="2:18" x14ac:dyDescent="0.2">
      <c r="H36"/>
      <c r="I36"/>
      <c r="J36"/>
      <c r="K36"/>
      <c r="L36"/>
      <c r="M36"/>
      <c r="N36"/>
      <c r="O36"/>
      <c r="P36"/>
    </row>
    <row r="37" spans="2:18" ht="12.75" customHeight="1" x14ac:dyDescent="0.2">
      <c r="F37" s="5"/>
      <c r="H37"/>
      <c r="I37"/>
      <c r="J37"/>
      <c r="K37"/>
      <c r="L37"/>
      <c r="M37"/>
      <c r="N37"/>
      <c r="O37"/>
      <c r="P37"/>
    </row>
    <row r="38" spans="2:18" x14ac:dyDescent="0.2">
      <c r="F38" s="5"/>
      <c r="H38"/>
      <c r="I38"/>
      <c r="J38"/>
      <c r="K38"/>
      <c r="L38"/>
      <c r="M38"/>
      <c r="N38"/>
      <c r="O38"/>
      <c r="P38"/>
    </row>
    <row r="39" spans="2:18" x14ac:dyDescent="0.2">
      <c r="F39" s="5"/>
      <c r="H39"/>
      <c r="I39"/>
      <c r="J39"/>
      <c r="P39"/>
    </row>
    <row r="40" spans="2:18" x14ac:dyDescent="0.2">
      <c r="K40" s="1"/>
      <c r="L40" s="1"/>
      <c r="M40" s="1"/>
      <c r="N40" s="1"/>
      <c r="O40" s="1"/>
    </row>
    <row r="41" spans="2:18" x14ac:dyDescent="0.2">
      <c r="H41" s="1"/>
      <c r="J41" s="1"/>
      <c r="K41" s="1"/>
      <c r="L41" s="1"/>
      <c r="M41" s="1"/>
      <c r="N41" s="1"/>
      <c r="O41" s="1"/>
      <c r="P41" s="1"/>
    </row>
    <row r="42" spans="2:18" x14ac:dyDescent="0.2">
      <c r="H42" s="1"/>
      <c r="J42" s="1"/>
      <c r="K42" s="1"/>
      <c r="L42" s="1"/>
      <c r="M42" s="1"/>
      <c r="N42" s="1"/>
      <c r="O42" s="1"/>
      <c r="P42" s="1"/>
    </row>
    <row r="43" spans="2:18" ht="12.75" customHeight="1" x14ac:dyDescent="0.2">
      <c r="H43" s="1"/>
      <c r="J43" s="1"/>
      <c r="K43" s="1"/>
      <c r="L43" s="1"/>
      <c r="M43" s="1"/>
      <c r="N43" s="1"/>
      <c r="O43" s="1"/>
      <c r="P43" s="1"/>
    </row>
    <row r="44" spans="2:18" x14ac:dyDescent="0.2">
      <c r="H44" s="1"/>
      <c r="J44" s="1"/>
      <c r="K44"/>
      <c r="L44"/>
      <c r="M44"/>
      <c r="N44"/>
      <c r="O44"/>
      <c r="P44" s="1"/>
    </row>
    <row r="45" spans="2:18" x14ac:dyDescent="0.2">
      <c r="H45"/>
      <c r="I45"/>
      <c r="J45"/>
      <c r="K45"/>
      <c r="L45"/>
      <c r="M45"/>
      <c r="N45"/>
      <c r="O45"/>
      <c r="P45"/>
    </row>
    <row r="46" spans="2:18" x14ac:dyDescent="0.2">
      <c r="H46"/>
      <c r="I46"/>
      <c r="J46"/>
      <c r="K46"/>
      <c r="L46"/>
      <c r="M46"/>
      <c r="N46"/>
      <c r="O46"/>
      <c r="P46"/>
    </row>
    <row r="47" spans="2:18" x14ac:dyDescent="0.2">
      <c r="H47"/>
      <c r="I47"/>
      <c r="J47"/>
      <c r="P47"/>
    </row>
    <row r="48" spans="2:18" x14ac:dyDescent="0.2">
      <c r="I48"/>
    </row>
  </sheetData>
  <sheetProtection algorithmName="SHA-512" hashValue="X/TVoG/VVNPZdrx1m4uc2b5/ME57QruqGsrGiNkFZJxHWuzRIjjoNaDmPwiLH9/tJxvzgWrNweAAuYAqRFFZ/w==" saltValue="4jzrzwaRL0K8SROmbPSRYg==" spinCount="100000" sheet="1" objects="1" scenarios="1" selectLockedCells="1"/>
  <mergeCells count="4">
    <mergeCell ref="P4:Q4"/>
    <mergeCell ref="C3:Q3"/>
    <mergeCell ref="C4:D4"/>
    <mergeCell ref="K5:M5"/>
  </mergeCells>
  <conditionalFormatting sqref="B2:R3 B4:K4 M4:R4 B5:R34">
    <cfRule type="expression" dxfId="17" priority="1">
      <formula>$E$5&lt;&gt;"aktiv"</formula>
    </cfRule>
  </conditionalFormatting>
  <conditionalFormatting sqref="D9:G33 I9:M33 P9:P33">
    <cfRule type="expression" dxfId="16" priority="10">
      <formula>(SUMPRODUCT(--($D9:$G9&lt;&gt;""))=0)*(SUMPRODUCT(--($I9:$M9&lt;&gt;""))=0)*(SUMPRODUCT(--($P9&lt;&gt;""))=0)=0</formula>
    </cfRule>
  </conditionalFormatting>
  <conditionalFormatting sqref="I9:M33 D9:G33 P9:Q33">
    <cfRule type="notContainsBlanks" dxfId="14" priority="9">
      <formula>LEN(TRIM(D9))&gt;0</formula>
    </cfRule>
  </conditionalFormatting>
  <conditionalFormatting sqref="J9:M33 F9:F33">
    <cfRule type="cellIs" dxfId="13" priority="6" operator="lessThan">
      <formula>0</formula>
    </cfRule>
  </conditionalFormatting>
  <conditionalFormatting sqref="K9:M33">
    <cfRule type="expression" dxfId="12" priority="7">
      <formula>IF($J9&gt;=0, $K9+$L9+$M9&gt;$J9, $K9+$L9+$M9&lt;$J9)</formula>
    </cfRule>
    <cfRule type="expression" dxfId="11" priority="8">
      <formula>AND(($K9+$L9+$M9=""),NOT(ISBLANK($K9))*NOT(ISBLANK($L9))*NOT(ISBLANK($M9)))</formula>
    </cfRule>
  </conditionalFormatting>
  <conditionalFormatting sqref="L7:L33">
    <cfRule type="expression" dxfId="10" priority="4">
      <formula>$L$7=0</formula>
    </cfRule>
  </conditionalFormatting>
  <conditionalFormatting sqref="M7:M33">
    <cfRule type="expression" dxfId="9" priority="3">
      <formula>$M$7=0</formula>
    </cfRule>
  </conditionalFormatting>
  <dataValidations count="7">
    <dataValidation type="custom" errorStyle="warning" operator="greaterThanOrEqual" allowBlank="1" showErrorMessage="1" errorTitle="Hinweis" error="Die Überweisungssumme ist höher als der Rechnungsbetrag Spalte [8]. Bitte überprüfen." sqref="H9:H33" xr:uid="{00000000-0002-0000-0600-000000000000}">
      <formula1>H9&lt;=I9</formula1>
    </dataValidation>
    <dataValidation type="decimal" errorStyle="warning" operator="lessThan" allowBlank="1" showErrorMessage="1" errorTitle="Hinweis" error="Die Überweisungssumme ist höher als der Rechnungsbetrag Spalte [5]. Bitte überprüfen. _x000a__x000a_Bei Gutschriften Hinweis bitte ignorieren." sqref="J9:J33" xr:uid="{00000000-0002-0000-0600-000001000000}">
      <formula1>H9+0.01</formula1>
    </dataValidation>
    <dataValidation type="decimal" operator="greaterThanOrEqual" allowBlank="1" showInputMessage="1" showErrorMessage="1" sqref="N8" xr:uid="{00000000-0002-0000-0600-000002000000}">
      <formula1>0</formula1>
    </dataValidation>
    <dataValidation type="decimal" allowBlank="1" showInputMessage="1" showErrorMessage="1" promptTitle="Hinweis" prompt="Wenn keine Ausgaben in dieser Position, bitte &quot;0&quot; eintragen." sqref="K9:M33" xr:uid="{00000000-0002-0000-0600-000003000000}">
      <formula1>-10000000</formula1>
      <formula2>10000000</formula2>
    </dataValidation>
    <dataValidation type="decimal" allowBlank="1" showInputMessage="1" showErrorMessage="1" sqref="F9:F33" xr:uid="{00000000-0002-0000-0600-000004000000}">
      <formula1>-10000000</formula1>
      <formula2>10000000</formula2>
    </dataValidation>
    <dataValidation type="textLength" allowBlank="1" showInputMessage="1" showErrorMessage="1" errorTitle="Achtung:" error="max. 30 Zeichen!" sqref="D9:E33" xr:uid="{00000000-0002-0000-0600-000005000000}">
      <formula1>0</formula1>
      <formula2>30</formula2>
    </dataValidation>
    <dataValidation type="textLength" allowBlank="1" showInputMessage="1" showErrorMessage="1" errorTitle="Achtung:" error="max. 50 Zeichen!" sqref="P9:Q33" xr:uid="{00000000-0002-0000-0600-000006000000}">
      <formula1>0</formula1>
      <formula2>50</formula2>
    </dataValidation>
  </dataValidations>
  <hyperlinks>
    <hyperlink ref="P4" location="START!F5" display="Zurück zum Tabellenblatt START" xr:uid="{00000000-0004-0000-0600-000000000000}"/>
  </hyperlinks>
  <pageMargins left="0.23622047244094491" right="0.23622047244094491" top="0.74803149606299213" bottom="0.74803149606299213" header="0.31496062992125984" footer="0.31496062992125984"/>
  <pageSetup paperSize="9" scale="54" orientation="landscape" r:id="rId1"/>
  <headerFooter>
    <oddHeader>&amp;A</oddHeader>
    <oddFooter>Seite &amp;P von &amp;N</oddFooter>
  </headerFooter>
  <rowBreaks count="1" manualBreakCount="1">
    <brk id="35" max="16383" man="1"/>
  </rowBreaks>
  <colBreaks count="2" manualBreakCount="2">
    <brk id="5" max="1048575" man="1"/>
    <brk id="8"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5" id="{2437D0E9-1268-4874-A65F-B348EA57621D}">
            <xm:f>OR($I9&lt;START!$F$9,$I9&gt;START!$H$9)</xm:f>
            <x14:dxf>
              <font>
                <b/>
                <i/>
                <color auto="1"/>
              </font>
            </x14:dxf>
          </x14:cfRule>
          <xm:sqref>I9:I33</xm:sqref>
        </x14:conditionalFormatting>
        <x14:conditionalFormatting xmlns:xm="http://schemas.microsoft.com/office/excel/2006/main">
          <x14:cfRule type="iconSet" priority="2" id="{62AEAD88-E75B-4865-B163-66AE1CF7D5D0}">
            <x14:iconSet iconSet="3Symbols2" showValue="0" custom="1">
              <x14:cfvo type="percent">
                <xm:f>0</xm:f>
              </x14:cfvo>
              <x14:cfvo type="num">
                <xm:f>0</xm:f>
              </x14:cfvo>
              <x14:cfvo type="num">
                <xm:f>1</xm:f>
              </x14:cfvo>
              <x14:cfIcon iconSet="NoIcons" iconId="0"/>
              <x14:cfIcon iconSet="3Symbols2" iconId="0"/>
              <x14:cfIcon iconSet="3Symbols2" iconId="2"/>
            </x14:iconSet>
          </x14:cfRule>
          <xm:sqref>R9:R34</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r:uid="{00000000-0002-0000-0600-000007000000}">
          <x14:formula1>
            <xm:f>START!$F$9</xm:f>
          </x14:formula1>
          <x14:formula2>
            <xm:f>TODAY()</xm:f>
          </x14:formula2>
          <xm:sqref>I9:I33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tabColor theme="7" tint="0.79998168889431442"/>
    <pageSetUpPr fitToPage="1"/>
  </sheetPr>
  <dimension ref="B1:R48"/>
  <sheetViews>
    <sheetView showGridLines="0" view="pageBreakPreview" zoomScale="90" zoomScaleNormal="90" zoomScaleSheetLayoutView="90" workbookViewId="0">
      <selection activeCell="P4" sqref="P4:Q4"/>
    </sheetView>
  </sheetViews>
  <sheetFormatPr baseColWidth="10" defaultColWidth="11.42578125" defaultRowHeight="12.75" x14ac:dyDescent="0.2"/>
  <cols>
    <col min="1" max="1" width="3.28515625" customWidth="1"/>
    <col min="2" max="2" width="1.7109375" customWidth="1"/>
    <col min="3" max="3" width="3.5703125" bestFit="1" customWidth="1"/>
    <col min="4" max="4" width="18.42578125" customWidth="1"/>
    <col min="5" max="5" width="17.85546875" customWidth="1"/>
    <col min="6" max="6" width="15.140625" customWidth="1"/>
    <col min="7" max="7" width="9.28515625" customWidth="1"/>
    <col min="8" max="8" width="15.5703125" style="2" customWidth="1"/>
    <col min="9" max="9" width="13.140625" style="1" customWidth="1"/>
    <col min="10" max="10" width="15.5703125" style="2" customWidth="1"/>
    <col min="11" max="11" width="17.28515625" style="2" customWidth="1"/>
    <col min="12" max="12" width="16.7109375" style="2" customWidth="1"/>
    <col min="13" max="13" width="17.5703125" style="2" customWidth="1"/>
    <col min="14" max="15" width="17.140625" style="2" customWidth="1"/>
    <col min="16" max="16" width="31.28515625" style="2" customWidth="1"/>
    <col min="17" max="17" width="34.140625" customWidth="1"/>
    <col min="18" max="18" width="4.140625" style="79" customWidth="1"/>
  </cols>
  <sheetData>
    <row r="1" spans="2:18" ht="13.5" thickBot="1" x14ac:dyDescent="0.25"/>
    <row r="2" spans="2:18" ht="12.6" customHeight="1" x14ac:dyDescent="0.2">
      <c r="B2" s="7"/>
      <c r="C2" s="8"/>
      <c r="D2" s="8"/>
      <c r="E2" s="8"/>
      <c r="F2" s="8"/>
      <c r="G2" s="8"/>
      <c r="H2" s="104"/>
      <c r="I2" s="103"/>
      <c r="J2" s="104"/>
      <c r="K2" s="104"/>
      <c r="L2" s="104"/>
      <c r="M2" s="104"/>
      <c r="N2" s="104"/>
      <c r="O2" s="104"/>
      <c r="P2" s="104"/>
      <c r="Q2" s="8"/>
      <c r="R2" s="80"/>
    </row>
    <row r="3" spans="2:18" ht="42" customHeight="1" x14ac:dyDescent="0.2">
      <c r="B3" s="10"/>
      <c r="C3" s="335" t="str">
        <f>Name_Belegliste</f>
        <v>Belegliste zum Zwischen- oder Verwendungsnachweis</v>
      </c>
      <c r="D3" s="335"/>
      <c r="E3" s="335"/>
      <c r="F3" s="335"/>
      <c r="G3" s="335"/>
      <c r="H3" s="335"/>
      <c r="I3" s="335"/>
      <c r="J3" s="335"/>
      <c r="K3" s="335"/>
      <c r="L3" s="335"/>
      <c r="M3" s="335"/>
      <c r="N3" s="335"/>
      <c r="O3" s="335"/>
      <c r="P3" s="335"/>
      <c r="Q3" s="335"/>
      <c r="R3" s="81"/>
    </row>
    <row r="4" spans="2:18" ht="30" customHeight="1" thickBot="1" x14ac:dyDescent="0.25">
      <c r="B4" s="10"/>
      <c r="C4" s="333" t="str">
        <f ca="1">MID(CELL("Dateiname",$A$1),FIND("]", CELL("Dateiname",$A$1))+1,31)</f>
        <v>Pos.0850</v>
      </c>
      <c r="D4" s="333"/>
      <c r="E4" s="42" t="str">
        <f ca="1">VLOOKUP(C4,Hilfsblatt_Prüfung!B2:C8,2,FALSE)</f>
        <v>Gegenstände &gt; 800/410/400 €</v>
      </c>
      <c r="F4" s="42"/>
      <c r="G4" s="42"/>
      <c r="J4" s="42"/>
      <c r="L4"/>
      <c r="M4" s="169"/>
      <c r="N4" s="169"/>
      <c r="O4" s="169"/>
      <c r="P4" s="334" t="s">
        <v>43</v>
      </c>
      <c r="Q4" s="334"/>
      <c r="R4" s="81"/>
    </row>
    <row r="5" spans="2:18" ht="17.25" customHeight="1" thickBot="1" x14ac:dyDescent="0.25">
      <c r="B5" s="10"/>
      <c r="C5" s="91" t="str">
        <f>Version&amp;" -  "&amp;FKZ</f>
        <v xml:space="preserve">2505_V11 -  </v>
      </c>
      <c r="E5" s="173" t="str">
        <f ca="1">IF(VLOOKUP(C4,Matrix_Prüfung,4)=1,"aktiv","nicht aktiv")</f>
        <v>nicht aktiv</v>
      </c>
      <c r="F5" s="170"/>
      <c r="G5" s="170"/>
      <c r="H5" s="170"/>
      <c r="I5" s="170"/>
      <c r="J5" s="170"/>
      <c r="K5" s="336" t="s">
        <v>285</v>
      </c>
      <c r="L5" s="337"/>
      <c r="M5" s="338"/>
      <c r="N5"/>
      <c r="O5"/>
      <c r="P5" s="171"/>
      <c r="Q5" s="171"/>
      <c r="R5" s="81"/>
    </row>
    <row r="6" spans="2:18" s="31" customFormat="1" ht="17.25" customHeight="1" x14ac:dyDescent="0.2">
      <c r="B6" s="26"/>
      <c r="C6" s="111" t="s">
        <v>2</v>
      </c>
      <c r="D6" s="112" t="s">
        <v>113</v>
      </c>
      <c r="E6" s="112" t="s">
        <v>114</v>
      </c>
      <c r="F6" s="113" t="s">
        <v>115</v>
      </c>
      <c r="G6" s="113" t="s">
        <v>116</v>
      </c>
      <c r="H6" s="112" t="s">
        <v>117</v>
      </c>
      <c r="I6" s="112" t="s">
        <v>118</v>
      </c>
      <c r="J6" s="216" t="s">
        <v>119</v>
      </c>
      <c r="K6" s="111" t="s">
        <v>120</v>
      </c>
      <c r="L6" s="112" t="s">
        <v>133</v>
      </c>
      <c r="M6" s="224" t="s">
        <v>134</v>
      </c>
      <c r="N6" s="220" t="s">
        <v>127</v>
      </c>
      <c r="O6" s="113" t="s">
        <v>128</v>
      </c>
      <c r="P6" s="112" t="s">
        <v>129</v>
      </c>
      <c r="Q6" s="114" t="s">
        <v>131</v>
      </c>
      <c r="R6" s="82"/>
    </row>
    <row r="7" spans="2:18" s="77" customFormat="1" ht="86.45" customHeight="1" thickBot="1" x14ac:dyDescent="0.25">
      <c r="B7" s="115"/>
      <c r="C7" s="116"/>
      <c r="D7" s="117" t="s">
        <v>122</v>
      </c>
      <c r="E7" s="117" t="s">
        <v>123</v>
      </c>
      <c r="F7" s="118" t="s">
        <v>124</v>
      </c>
      <c r="G7" s="118" t="s">
        <v>125</v>
      </c>
      <c r="H7" s="117" t="s">
        <v>126</v>
      </c>
      <c r="I7" s="117" t="s">
        <v>233</v>
      </c>
      <c r="J7" s="217" t="s">
        <v>121</v>
      </c>
      <c r="K7" s="116" t="e">
        <f>VLOOKUP(Auswahl_FSP,MatrixFSP[],22,FALSE)</f>
        <v>#N/A</v>
      </c>
      <c r="L7" s="117" t="e">
        <f>VLOOKUP(Auswahl_FSP,MatrixFSP[],23,FALSE)</f>
        <v>#N/A</v>
      </c>
      <c r="M7" s="225" t="e">
        <f>VLOOKUP(Auswahl_FSP,MatrixFSP[],24,FALSE)</f>
        <v>#N/A</v>
      </c>
      <c r="N7" s="221" t="s">
        <v>135</v>
      </c>
      <c r="O7" s="118" t="s">
        <v>136</v>
      </c>
      <c r="P7" s="117" t="s">
        <v>130</v>
      </c>
      <c r="Q7" s="119" t="s">
        <v>132</v>
      </c>
      <c r="R7" s="83"/>
    </row>
    <row r="8" spans="2:18" s="23" customFormat="1" ht="48" customHeight="1" thickBot="1" x14ac:dyDescent="0.25">
      <c r="B8" s="24"/>
      <c r="C8" s="43" t="s">
        <v>33</v>
      </c>
      <c r="D8" s="44" t="s">
        <v>36</v>
      </c>
      <c r="E8" s="44" t="s">
        <v>35</v>
      </c>
      <c r="F8" s="193">
        <v>28549.599999999999</v>
      </c>
      <c r="G8" s="108">
        <v>0.19</v>
      </c>
      <c r="H8" s="200">
        <v>33974.019999999997</v>
      </c>
      <c r="I8" s="46">
        <v>44391</v>
      </c>
      <c r="J8" s="218">
        <v>33974.019999999997</v>
      </c>
      <c r="K8" s="226">
        <f>J8-L8-M8</f>
        <v>5178.4799999999968</v>
      </c>
      <c r="L8" s="198">
        <v>25339</v>
      </c>
      <c r="M8" s="227">
        <v>3456.54</v>
      </c>
      <c r="N8" s="222">
        <f>SUMIF($K$7:$M$7,"&lt;&gt;0",K8:M8)</f>
        <v>33974.019999999997</v>
      </c>
      <c r="O8" s="109">
        <f>(N8/(1+H8))*(1+IF(Auswahl_Vst="Ja, voll",0,IF(Auswahl_Vst="Ja, teilweise",(H8-H9*teil_Vst_prozent),H9)))</f>
        <v>0.99997056661040962</v>
      </c>
      <c r="P8" s="45" t="s">
        <v>63</v>
      </c>
      <c r="Q8" s="110" t="s">
        <v>64</v>
      </c>
      <c r="R8" s="84"/>
    </row>
    <row r="9" spans="2:18" s="3" customFormat="1" ht="26.1" customHeight="1" x14ac:dyDescent="0.2">
      <c r="B9" s="11"/>
      <c r="C9" s="105" t="s">
        <v>3</v>
      </c>
      <c r="D9" s="100"/>
      <c r="E9" s="100"/>
      <c r="F9" s="199"/>
      <c r="G9" s="101"/>
      <c r="H9" s="202">
        <f>IF(AND(D9&lt;&gt;"",F9&lt;&gt;""),(F9*G9)+F9,0)</f>
        <v>0</v>
      </c>
      <c r="I9" s="102"/>
      <c r="J9" s="230"/>
      <c r="K9" s="233"/>
      <c r="L9" s="194"/>
      <c r="M9" s="191"/>
      <c r="N9" s="232">
        <f ca="1">IF(R9=1,SUMIF($K$7:$M$7,"&lt;&gt;0",K9:M9),0)</f>
        <v>0</v>
      </c>
      <c r="O9" s="186">
        <f t="shared" ref="O9" ca="1" si="0">(N9/(1+G9))*(1+IF(Auswahl_Vst="Ja, voll",0,IF(Auswahl_Vst="Ja, teilweise",(G9-G9*teil_Vst_prozent),G9)))</f>
        <v>0</v>
      </c>
      <c r="P9" s="100"/>
      <c r="Q9" s="78"/>
      <c r="R9" s="172">
        <f t="shared" ref="R9:R33" ca="1" si="1">IF(aktiv&lt;&gt;"aktiv",-1,IF(AND(D9&lt;&gt;"",F9&lt;&gt;"",D9&lt;&gt;"",E9&lt;&gt;"",G9&lt;&gt;"",I9&lt;&gt;"",J9&lt;&gt;"",K9&lt;&gt;"",P9&lt;&gt;"",OR(AND($L$7&lt;&gt;0,L9&lt;&gt;""),$L$7=0),OR(AND($M$7&lt;&gt;0,M9&lt;&gt;""),$M$7=0),IF(F9&gt;0,K9+L9+M9&lt;=J9,K9+L9+M9&gt;=J9)),1,IF((SUMPRODUCT(--($D9:$G9&lt;&gt;""))=0)*(SUMPRODUCT(--($I9:$M9&lt;&gt;""))=0)*(SUMPRODUCT(--($P9&lt;&gt;""))=0)=0,0,-1)))</f>
        <v>-1</v>
      </c>
    </row>
    <row r="10" spans="2:18" s="3" customFormat="1" ht="26.1" customHeight="1" x14ac:dyDescent="0.2">
      <c r="B10" s="11"/>
      <c r="C10" s="106" t="s">
        <v>4</v>
      </c>
      <c r="D10" s="100"/>
      <c r="E10" s="100"/>
      <c r="F10" s="199"/>
      <c r="G10" s="101"/>
      <c r="H10" s="202">
        <f t="shared" ref="H10:H33" si="2">IF(AND(D10&lt;&gt;"",F10&lt;&gt;""),(F10*G10)+F10,0)</f>
        <v>0</v>
      </c>
      <c r="I10" s="102"/>
      <c r="J10" s="230"/>
      <c r="K10" s="233"/>
      <c r="L10" s="194"/>
      <c r="M10" s="191"/>
      <c r="N10" s="232">
        <f t="shared" ref="N10:N33" ca="1" si="3">IF(R10=1,SUMIF($K$7:$M$7,"&lt;&gt;0",K10:M10),0)</f>
        <v>0</v>
      </c>
      <c r="O10" s="186">
        <f t="shared" ref="O10:O33" ca="1" si="4">(N10/(1+G10))*(1+IF(Auswahl_Vst="Ja, voll",0,IF(Auswahl_Vst="Ja, teilweise",(G10-G10*teil_Vst_prozent),G10)))</f>
        <v>0</v>
      </c>
      <c r="P10" s="100"/>
      <c r="Q10" s="78"/>
      <c r="R10" s="172">
        <f t="shared" ca="1" si="1"/>
        <v>-1</v>
      </c>
    </row>
    <row r="11" spans="2:18" s="3" customFormat="1" ht="26.1" customHeight="1" x14ac:dyDescent="0.2">
      <c r="B11" s="11"/>
      <c r="C11" s="106" t="s">
        <v>5</v>
      </c>
      <c r="D11" s="100"/>
      <c r="E11" s="100"/>
      <c r="F11" s="199"/>
      <c r="G11" s="101"/>
      <c r="H11" s="202">
        <f t="shared" si="2"/>
        <v>0</v>
      </c>
      <c r="I11" s="102"/>
      <c r="J11" s="230"/>
      <c r="K11" s="233"/>
      <c r="L11" s="194"/>
      <c r="M11" s="191"/>
      <c r="N11" s="232">
        <f t="shared" ca="1" si="3"/>
        <v>0</v>
      </c>
      <c r="O11" s="186">
        <f t="shared" ca="1" si="4"/>
        <v>0</v>
      </c>
      <c r="P11" s="100"/>
      <c r="Q11" s="78"/>
      <c r="R11" s="172">
        <f t="shared" ca="1" si="1"/>
        <v>-1</v>
      </c>
    </row>
    <row r="12" spans="2:18" s="3" customFormat="1" ht="26.1" customHeight="1" x14ac:dyDescent="0.2">
      <c r="B12" s="11"/>
      <c r="C12" s="106" t="s">
        <v>6</v>
      </c>
      <c r="D12" s="100"/>
      <c r="E12" s="100"/>
      <c r="F12" s="199"/>
      <c r="G12" s="101"/>
      <c r="H12" s="202">
        <f t="shared" si="2"/>
        <v>0</v>
      </c>
      <c r="I12" s="102"/>
      <c r="J12" s="230"/>
      <c r="K12" s="233"/>
      <c r="L12" s="194"/>
      <c r="M12" s="191"/>
      <c r="N12" s="232">
        <f t="shared" ca="1" si="3"/>
        <v>0</v>
      </c>
      <c r="O12" s="186">
        <f t="shared" ca="1" si="4"/>
        <v>0</v>
      </c>
      <c r="P12" s="100"/>
      <c r="Q12" s="78"/>
      <c r="R12" s="172">
        <f t="shared" ca="1" si="1"/>
        <v>-1</v>
      </c>
    </row>
    <row r="13" spans="2:18" s="3" customFormat="1" ht="26.1" customHeight="1" x14ac:dyDescent="0.2">
      <c r="B13" s="11"/>
      <c r="C13" s="106" t="s">
        <v>7</v>
      </c>
      <c r="D13" s="100"/>
      <c r="E13" s="100"/>
      <c r="F13" s="199"/>
      <c r="G13" s="101"/>
      <c r="H13" s="202">
        <f t="shared" si="2"/>
        <v>0</v>
      </c>
      <c r="I13" s="102"/>
      <c r="J13" s="230"/>
      <c r="K13" s="233"/>
      <c r="L13" s="194"/>
      <c r="M13" s="191"/>
      <c r="N13" s="232">
        <f t="shared" ca="1" si="3"/>
        <v>0</v>
      </c>
      <c r="O13" s="186">
        <f t="shared" ca="1" si="4"/>
        <v>0</v>
      </c>
      <c r="P13" s="100"/>
      <c r="Q13" s="78"/>
      <c r="R13" s="172">
        <f t="shared" ca="1" si="1"/>
        <v>-1</v>
      </c>
    </row>
    <row r="14" spans="2:18" s="3" customFormat="1" ht="26.1" customHeight="1" x14ac:dyDescent="0.2">
      <c r="B14" s="11"/>
      <c r="C14" s="106" t="s">
        <v>8</v>
      </c>
      <c r="D14" s="100"/>
      <c r="E14" s="100"/>
      <c r="F14" s="199"/>
      <c r="G14" s="101"/>
      <c r="H14" s="202">
        <f t="shared" si="2"/>
        <v>0</v>
      </c>
      <c r="I14" s="102"/>
      <c r="J14" s="230"/>
      <c r="K14" s="233"/>
      <c r="L14" s="194"/>
      <c r="M14" s="191"/>
      <c r="N14" s="232">
        <f t="shared" ca="1" si="3"/>
        <v>0</v>
      </c>
      <c r="O14" s="186">
        <f t="shared" ca="1" si="4"/>
        <v>0</v>
      </c>
      <c r="P14" s="100"/>
      <c r="Q14" s="78"/>
      <c r="R14" s="172">
        <f t="shared" ca="1" si="1"/>
        <v>-1</v>
      </c>
    </row>
    <row r="15" spans="2:18" s="3" customFormat="1" ht="26.1" customHeight="1" x14ac:dyDescent="0.2">
      <c r="B15" s="11"/>
      <c r="C15" s="106" t="s">
        <v>9</v>
      </c>
      <c r="D15" s="100"/>
      <c r="E15" s="100"/>
      <c r="F15" s="199"/>
      <c r="G15" s="101"/>
      <c r="H15" s="202">
        <f t="shared" si="2"/>
        <v>0</v>
      </c>
      <c r="I15" s="102"/>
      <c r="J15" s="230"/>
      <c r="K15" s="233"/>
      <c r="L15" s="194"/>
      <c r="M15" s="191"/>
      <c r="N15" s="232">
        <f t="shared" ca="1" si="3"/>
        <v>0</v>
      </c>
      <c r="O15" s="186">
        <f t="shared" ca="1" si="4"/>
        <v>0</v>
      </c>
      <c r="P15" s="100"/>
      <c r="Q15" s="78"/>
      <c r="R15" s="172">
        <f t="shared" ca="1" si="1"/>
        <v>-1</v>
      </c>
    </row>
    <row r="16" spans="2:18" s="3" customFormat="1" ht="26.1" customHeight="1" x14ac:dyDescent="0.2">
      <c r="B16" s="11"/>
      <c r="C16" s="106" t="s">
        <v>10</v>
      </c>
      <c r="D16" s="100"/>
      <c r="E16" s="100"/>
      <c r="F16" s="199"/>
      <c r="G16" s="101"/>
      <c r="H16" s="202">
        <f t="shared" si="2"/>
        <v>0</v>
      </c>
      <c r="I16" s="102"/>
      <c r="J16" s="230"/>
      <c r="K16" s="233"/>
      <c r="L16" s="194"/>
      <c r="M16" s="191"/>
      <c r="N16" s="232">
        <f t="shared" ca="1" si="3"/>
        <v>0</v>
      </c>
      <c r="O16" s="186">
        <f t="shared" ca="1" si="4"/>
        <v>0</v>
      </c>
      <c r="P16" s="100"/>
      <c r="Q16" s="78"/>
      <c r="R16" s="172">
        <f t="shared" ca="1" si="1"/>
        <v>-1</v>
      </c>
    </row>
    <row r="17" spans="2:18" s="3" customFormat="1" ht="26.1" customHeight="1" x14ac:dyDescent="0.2">
      <c r="B17" s="11"/>
      <c r="C17" s="106" t="s">
        <v>11</v>
      </c>
      <c r="D17" s="100"/>
      <c r="E17" s="100"/>
      <c r="F17" s="199"/>
      <c r="G17" s="101"/>
      <c r="H17" s="202">
        <f t="shared" si="2"/>
        <v>0</v>
      </c>
      <c r="I17" s="102"/>
      <c r="J17" s="230"/>
      <c r="K17" s="233"/>
      <c r="L17" s="194"/>
      <c r="M17" s="191"/>
      <c r="N17" s="232">
        <f t="shared" ca="1" si="3"/>
        <v>0</v>
      </c>
      <c r="O17" s="186">
        <f t="shared" ca="1" si="4"/>
        <v>0</v>
      </c>
      <c r="P17" s="100"/>
      <c r="Q17" s="78"/>
      <c r="R17" s="172">
        <f t="shared" ca="1" si="1"/>
        <v>-1</v>
      </c>
    </row>
    <row r="18" spans="2:18" s="3" customFormat="1" ht="26.1" customHeight="1" x14ac:dyDescent="0.2">
      <c r="B18" s="11"/>
      <c r="C18" s="106" t="s">
        <v>12</v>
      </c>
      <c r="D18" s="100"/>
      <c r="E18" s="100"/>
      <c r="F18" s="199"/>
      <c r="G18" s="101"/>
      <c r="H18" s="202">
        <f t="shared" si="2"/>
        <v>0</v>
      </c>
      <c r="I18" s="102"/>
      <c r="J18" s="230"/>
      <c r="K18" s="233"/>
      <c r="L18" s="194"/>
      <c r="M18" s="191"/>
      <c r="N18" s="232">
        <f t="shared" ca="1" si="3"/>
        <v>0</v>
      </c>
      <c r="O18" s="186">
        <f t="shared" ca="1" si="4"/>
        <v>0</v>
      </c>
      <c r="P18" s="100"/>
      <c r="Q18" s="78"/>
      <c r="R18" s="172">
        <f t="shared" ca="1" si="1"/>
        <v>-1</v>
      </c>
    </row>
    <row r="19" spans="2:18" s="3" customFormat="1" ht="26.1" customHeight="1" x14ac:dyDescent="0.2">
      <c r="B19" s="11"/>
      <c r="C19" s="106" t="s">
        <v>13</v>
      </c>
      <c r="D19" s="100"/>
      <c r="E19" s="100"/>
      <c r="F19" s="199"/>
      <c r="G19" s="101"/>
      <c r="H19" s="202">
        <f t="shared" si="2"/>
        <v>0</v>
      </c>
      <c r="I19" s="102"/>
      <c r="J19" s="230"/>
      <c r="K19" s="233"/>
      <c r="L19" s="194"/>
      <c r="M19" s="191"/>
      <c r="N19" s="232">
        <f t="shared" ca="1" si="3"/>
        <v>0</v>
      </c>
      <c r="O19" s="186">
        <f t="shared" ca="1" si="4"/>
        <v>0</v>
      </c>
      <c r="P19" s="100"/>
      <c r="Q19" s="78"/>
      <c r="R19" s="172">
        <f t="shared" ca="1" si="1"/>
        <v>-1</v>
      </c>
    </row>
    <row r="20" spans="2:18" s="3" customFormat="1" ht="26.1" customHeight="1" x14ac:dyDescent="0.2">
      <c r="B20" s="11"/>
      <c r="C20" s="106" t="s">
        <v>14</v>
      </c>
      <c r="D20" s="100"/>
      <c r="E20" s="100"/>
      <c r="F20" s="199"/>
      <c r="G20" s="101"/>
      <c r="H20" s="202">
        <f t="shared" si="2"/>
        <v>0</v>
      </c>
      <c r="I20" s="102"/>
      <c r="J20" s="230"/>
      <c r="K20" s="233"/>
      <c r="L20" s="194"/>
      <c r="M20" s="191"/>
      <c r="N20" s="232">
        <f t="shared" ca="1" si="3"/>
        <v>0</v>
      </c>
      <c r="O20" s="186">
        <f t="shared" ca="1" si="4"/>
        <v>0</v>
      </c>
      <c r="P20" s="100"/>
      <c r="Q20" s="78"/>
      <c r="R20" s="172">
        <f t="shared" ca="1" si="1"/>
        <v>-1</v>
      </c>
    </row>
    <row r="21" spans="2:18" s="3" customFormat="1" ht="26.1" customHeight="1" x14ac:dyDescent="0.2">
      <c r="B21" s="11"/>
      <c r="C21" s="106" t="s">
        <v>15</v>
      </c>
      <c r="D21" s="100"/>
      <c r="E21" s="100"/>
      <c r="F21" s="199"/>
      <c r="G21" s="101"/>
      <c r="H21" s="202">
        <f t="shared" si="2"/>
        <v>0</v>
      </c>
      <c r="I21" s="102"/>
      <c r="J21" s="230"/>
      <c r="K21" s="233"/>
      <c r="L21" s="194"/>
      <c r="M21" s="191"/>
      <c r="N21" s="232">
        <f t="shared" ca="1" si="3"/>
        <v>0</v>
      </c>
      <c r="O21" s="186">
        <f t="shared" ca="1" si="4"/>
        <v>0</v>
      </c>
      <c r="P21" s="100"/>
      <c r="Q21" s="78"/>
      <c r="R21" s="172">
        <f t="shared" ca="1" si="1"/>
        <v>-1</v>
      </c>
    </row>
    <row r="22" spans="2:18" s="3" customFormat="1" ht="26.1" customHeight="1" x14ac:dyDescent="0.2">
      <c r="B22" s="11"/>
      <c r="C22" s="106" t="s">
        <v>16</v>
      </c>
      <c r="D22" s="100"/>
      <c r="E22" s="100"/>
      <c r="F22" s="199"/>
      <c r="G22" s="101"/>
      <c r="H22" s="202">
        <f t="shared" si="2"/>
        <v>0</v>
      </c>
      <c r="I22" s="102"/>
      <c r="J22" s="230"/>
      <c r="K22" s="233"/>
      <c r="L22" s="194"/>
      <c r="M22" s="191"/>
      <c r="N22" s="232">
        <f t="shared" ca="1" si="3"/>
        <v>0</v>
      </c>
      <c r="O22" s="186">
        <f t="shared" ca="1" si="4"/>
        <v>0</v>
      </c>
      <c r="P22" s="100"/>
      <c r="Q22" s="78"/>
      <c r="R22" s="172">
        <f t="shared" ca="1" si="1"/>
        <v>-1</v>
      </c>
    </row>
    <row r="23" spans="2:18" s="3" customFormat="1" ht="26.1" customHeight="1" x14ac:dyDescent="0.2">
      <c r="B23" s="11"/>
      <c r="C23" s="106" t="s">
        <v>17</v>
      </c>
      <c r="D23" s="100"/>
      <c r="E23" s="100"/>
      <c r="F23" s="199"/>
      <c r="G23" s="101"/>
      <c r="H23" s="202">
        <f t="shared" si="2"/>
        <v>0</v>
      </c>
      <c r="I23" s="102"/>
      <c r="J23" s="230"/>
      <c r="K23" s="233"/>
      <c r="L23" s="194"/>
      <c r="M23" s="191"/>
      <c r="N23" s="232">
        <f t="shared" ca="1" si="3"/>
        <v>0</v>
      </c>
      <c r="O23" s="186">
        <f t="shared" ca="1" si="4"/>
        <v>0</v>
      </c>
      <c r="P23" s="100"/>
      <c r="Q23" s="78"/>
      <c r="R23" s="172">
        <f t="shared" ca="1" si="1"/>
        <v>-1</v>
      </c>
    </row>
    <row r="24" spans="2:18" s="3" customFormat="1" ht="26.1" customHeight="1" x14ac:dyDescent="0.2">
      <c r="B24" s="11"/>
      <c r="C24" s="106" t="s">
        <v>18</v>
      </c>
      <c r="D24" s="100"/>
      <c r="E24" s="100"/>
      <c r="F24" s="199"/>
      <c r="G24" s="101"/>
      <c r="H24" s="202">
        <f t="shared" si="2"/>
        <v>0</v>
      </c>
      <c r="I24" s="102"/>
      <c r="J24" s="230"/>
      <c r="K24" s="233"/>
      <c r="L24" s="194"/>
      <c r="M24" s="191"/>
      <c r="N24" s="232">
        <f t="shared" ca="1" si="3"/>
        <v>0</v>
      </c>
      <c r="O24" s="186">
        <f t="shared" ca="1" si="4"/>
        <v>0</v>
      </c>
      <c r="P24" s="100"/>
      <c r="Q24" s="78"/>
      <c r="R24" s="172">
        <f t="shared" ca="1" si="1"/>
        <v>-1</v>
      </c>
    </row>
    <row r="25" spans="2:18" s="3" customFormat="1" ht="26.1" customHeight="1" x14ac:dyDescent="0.2">
      <c r="B25" s="11"/>
      <c r="C25" s="106" t="s">
        <v>19</v>
      </c>
      <c r="D25" s="100"/>
      <c r="E25" s="100"/>
      <c r="F25" s="199"/>
      <c r="G25" s="101"/>
      <c r="H25" s="202">
        <f t="shared" si="2"/>
        <v>0</v>
      </c>
      <c r="I25" s="102"/>
      <c r="J25" s="230"/>
      <c r="K25" s="233"/>
      <c r="L25" s="194"/>
      <c r="M25" s="191"/>
      <c r="N25" s="232">
        <f t="shared" ca="1" si="3"/>
        <v>0</v>
      </c>
      <c r="O25" s="186">
        <f t="shared" ca="1" si="4"/>
        <v>0</v>
      </c>
      <c r="P25" s="100"/>
      <c r="Q25" s="78"/>
      <c r="R25" s="172">
        <f t="shared" ca="1" si="1"/>
        <v>-1</v>
      </c>
    </row>
    <row r="26" spans="2:18" s="3" customFormat="1" ht="26.1" customHeight="1" x14ac:dyDescent="0.2">
      <c r="B26" s="11"/>
      <c r="C26" s="106" t="s">
        <v>20</v>
      </c>
      <c r="D26" s="100"/>
      <c r="E26" s="100"/>
      <c r="F26" s="199"/>
      <c r="G26" s="101"/>
      <c r="H26" s="202">
        <f t="shared" si="2"/>
        <v>0</v>
      </c>
      <c r="I26" s="102"/>
      <c r="J26" s="230"/>
      <c r="K26" s="233"/>
      <c r="L26" s="194"/>
      <c r="M26" s="191"/>
      <c r="N26" s="232">
        <f t="shared" ca="1" si="3"/>
        <v>0</v>
      </c>
      <c r="O26" s="186">
        <f t="shared" ca="1" si="4"/>
        <v>0</v>
      </c>
      <c r="P26" s="100"/>
      <c r="Q26" s="78"/>
      <c r="R26" s="172">
        <f t="shared" ca="1" si="1"/>
        <v>-1</v>
      </c>
    </row>
    <row r="27" spans="2:18" s="3" customFormat="1" ht="26.1" customHeight="1" x14ac:dyDescent="0.2">
      <c r="B27" s="11"/>
      <c r="C27" s="106" t="s">
        <v>21</v>
      </c>
      <c r="D27" s="100"/>
      <c r="E27" s="100"/>
      <c r="F27" s="199"/>
      <c r="G27" s="101"/>
      <c r="H27" s="202">
        <f t="shared" si="2"/>
        <v>0</v>
      </c>
      <c r="I27" s="102"/>
      <c r="J27" s="230"/>
      <c r="K27" s="233"/>
      <c r="L27" s="194"/>
      <c r="M27" s="191"/>
      <c r="N27" s="232">
        <f t="shared" ca="1" si="3"/>
        <v>0</v>
      </c>
      <c r="O27" s="186">
        <f t="shared" ca="1" si="4"/>
        <v>0</v>
      </c>
      <c r="P27" s="100"/>
      <c r="Q27" s="78"/>
      <c r="R27" s="172">
        <f t="shared" ca="1" si="1"/>
        <v>-1</v>
      </c>
    </row>
    <row r="28" spans="2:18" s="3" customFormat="1" ht="26.1" customHeight="1" x14ac:dyDescent="0.2">
      <c r="B28" s="11"/>
      <c r="C28" s="106" t="s">
        <v>22</v>
      </c>
      <c r="D28" s="100"/>
      <c r="E28" s="100"/>
      <c r="F28" s="199"/>
      <c r="G28" s="101"/>
      <c r="H28" s="202">
        <f t="shared" si="2"/>
        <v>0</v>
      </c>
      <c r="I28" s="102"/>
      <c r="J28" s="230"/>
      <c r="K28" s="233"/>
      <c r="L28" s="194"/>
      <c r="M28" s="191"/>
      <c r="N28" s="232">
        <f t="shared" ca="1" si="3"/>
        <v>0</v>
      </c>
      <c r="O28" s="186">
        <f t="shared" ca="1" si="4"/>
        <v>0</v>
      </c>
      <c r="P28" s="100"/>
      <c r="Q28" s="78"/>
      <c r="R28" s="172">
        <f t="shared" ca="1" si="1"/>
        <v>-1</v>
      </c>
    </row>
    <row r="29" spans="2:18" s="3" customFormat="1" ht="26.1" customHeight="1" x14ac:dyDescent="0.2">
      <c r="B29" s="11"/>
      <c r="C29" s="106" t="s">
        <v>23</v>
      </c>
      <c r="D29" s="100"/>
      <c r="E29" s="100"/>
      <c r="F29" s="199"/>
      <c r="G29" s="101"/>
      <c r="H29" s="202">
        <f t="shared" si="2"/>
        <v>0</v>
      </c>
      <c r="I29" s="102"/>
      <c r="J29" s="230"/>
      <c r="K29" s="233"/>
      <c r="L29" s="194"/>
      <c r="M29" s="191"/>
      <c r="N29" s="232">
        <f t="shared" ca="1" si="3"/>
        <v>0</v>
      </c>
      <c r="O29" s="186">
        <f t="shared" ca="1" si="4"/>
        <v>0</v>
      </c>
      <c r="P29" s="100"/>
      <c r="Q29" s="78"/>
      <c r="R29" s="172">
        <f t="shared" ca="1" si="1"/>
        <v>-1</v>
      </c>
    </row>
    <row r="30" spans="2:18" s="3" customFormat="1" ht="26.1" customHeight="1" x14ac:dyDescent="0.2">
      <c r="B30" s="11"/>
      <c r="C30" s="106" t="s">
        <v>24</v>
      </c>
      <c r="D30" s="100"/>
      <c r="E30" s="100"/>
      <c r="F30" s="199"/>
      <c r="G30" s="101"/>
      <c r="H30" s="202">
        <f t="shared" si="2"/>
        <v>0</v>
      </c>
      <c r="I30" s="102"/>
      <c r="J30" s="230"/>
      <c r="K30" s="233"/>
      <c r="L30" s="194"/>
      <c r="M30" s="191"/>
      <c r="N30" s="232">
        <f t="shared" ca="1" si="3"/>
        <v>0</v>
      </c>
      <c r="O30" s="186">
        <f t="shared" ca="1" si="4"/>
        <v>0</v>
      </c>
      <c r="P30" s="100"/>
      <c r="Q30" s="78"/>
      <c r="R30" s="172">
        <f t="shared" ca="1" si="1"/>
        <v>-1</v>
      </c>
    </row>
    <row r="31" spans="2:18" s="3" customFormat="1" ht="26.1" customHeight="1" x14ac:dyDescent="0.2">
      <c r="B31" s="11"/>
      <c r="C31" s="106" t="s">
        <v>25</v>
      </c>
      <c r="D31" s="100"/>
      <c r="E31" s="100"/>
      <c r="F31" s="199"/>
      <c r="G31" s="101"/>
      <c r="H31" s="202">
        <f t="shared" si="2"/>
        <v>0</v>
      </c>
      <c r="I31" s="102"/>
      <c r="J31" s="230"/>
      <c r="K31" s="233"/>
      <c r="L31" s="194"/>
      <c r="M31" s="191"/>
      <c r="N31" s="232">
        <f t="shared" ca="1" si="3"/>
        <v>0</v>
      </c>
      <c r="O31" s="186">
        <f t="shared" ca="1" si="4"/>
        <v>0</v>
      </c>
      <c r="P31" s="100"/>
      <c r="Q31" s="78"/>
      <c r="R31" s="172">
        <f t="shared" ca="1" si="1"/>
        <v>-1</v>
      </c>
    </row>
    <row r="32" spans="2:18" s="3" customFormat="1" ht="26.1" customHeight="1" x14ac:dyDescent="0.2">
      <c r="B32" s="11"/>
      <c r="C32" s="106" t="s">
        <v>26</v>
      </c>
      <c r="D32" s="100"/>
      <c r="E32" s="100"/>
      <c r="F32" s="199"/>
      <c r="G32" s="101"/>
      <c r="H32" s="202">
        <f t="shared" si="2"/>
        <v>0</v>
      </c>
      <c r="I32" s="102"/>
      <c r="J32" s="230"/>
      <c r="K32" s="233"/>
      <c r="L32" s="194"/>
      <c r="M32" s="191"/>
      <c r="N32" s="232">
        <f t="shared" ca="1" si="3"/>
        <v>0</v>
      </c>
      <c r="O32" s="186">
        <f t="shared" ca="1" si="4"/>
        <v>0</v>
      </c>
      <c r="P32" s="100"/>
      <c r="Q32" s="78"/>
      <c r="R32" s="172">
        <f t="shared" ca="1" si="1"/>
        <v>-1</v>
      </c>
    </row>
    <row r="33" spans="2:18" s="3" customFormat="1" ht="26.1" customHeight="1" thickBot="1" x14ac:dyDescent="0.25">
      <c r="B33" s="11"/>
      <c r="C33" s="175" t="s">
        <v>27</v>
      </c>
      <c r="D33" s="176"/>
      <c r="E33" s="176"/>
      <c r="F33" s="214"/>
      <c r="G33" s="177"/>
      <c r="H33" s="203">
        <f t="shared" si="2"/>
        <v>0</v>
      </c>
      <c r="I33" s="178"/>
      <c r="J33" s="231"/>
      <c r="K33" s="234"/>
      <c r="L33" s="195"/>
      <c r="M33" s="213"/>
      <c r="N33" s="286">
        <f t="shared" ca="1" si="3"/>
        <v>0</v>
      </c>
      <c r="O33" s="215">
        <f t="shared" ca="1" si="4"/>
        <v>0</v>
      </c>
      <c r="P33" s="176"/>
      <c r="Q33" s="212"/>
      <c r="R33" s="172">
        <f t="shared" ca="1" si="1"/>
        <v>-1</v>
      </c>
    </row>
    <row r="34" spans="2:18" s="4" customFormat="1" ht="26.1" customHeight="1" thickTop="1" thickBot="1" x14ac:dyDescent="0.25">
      <c r="B34" s="52"/>
      <c r="C34" s="17"/>
      <c r="D34" s="18"/>
      <c r="E34" s="18"/>
      <c r="F34" s="196">
        <f>SUM(F9:F33)</f>
        <v>0</v>
      </c>
      <c r="G34" s="21"/>
      <c r="H34" s="201">
        <f>SUM(H9:H33)</f>
        <v>0</v>
      </c>
      <c r="I34" s="22"/>
      <c r="J34" s="219">
        <f ca="1">IF(Prüfung=1,SUM(J9:J33),0)</f>
        <v>0</v>
      </c>
      <c r="K34" s="228">
        <f>SUM(K9:K33)</f>
        <v>0</v>
      </c>
      <c r="L34" s="197" t="e">
        <f>IF(L7&lt;&gt;0,SUM(L9:L33),0)</f>
        <v>#N/A</v>
      </c>
      <c r="M34" s="229" t="e">
        <f>IF(M7&lt;&gt;0,SUM(M9:M33),0)</f>
        <v>#N/A</v>
      </c>
      <c r="N34" s="223">
        <f ca="1">SUM(N9:N33)</f>
        <v>0</v>
      </c>
      <c r="O34" s="197">
        <f ca="1">SUM(O9:O33)</f>
        <v>0</v>
      </c>
      <c r="P34" s="20"/>
      <c r="Q34" s="107"/>
      <c r="R34" s="174">
        <f ca="1">ABS(PRODUCT(R9:R33))</f>
        <v>1</v>
      </c>
    </row>
    <row r="35" spans="2:18" ht="20.25" customHeight="1" x14ac:dyDescent="0.2">
      <c r="H35"/>
      <c r="I35"/>
      <c r="J35"/>
      <c r="K35"/>
      <c r="L35"/>
      <c r="M35"/>
      <c r="N35"/>
      <c r="O35"/>
      <c r="P35"/>
    </row>
    <row r="36" spans="2:18" x14ac:dyDescent="0.2">
      <c r="H36"/>
      <c r="I36"/>
      <c r="J36"/>
      <c r="K36"/>
      <c r="L36"/>
      <c r="M36"/>
      <c r="N36"/>
      <c r="O36"/>
      <c r="P36"/>
    </row>
    <row r="37" spans="2:18" ht="12.75" customHeight="1" x14ac:dyDescent="0.2">
      <c r="F37" s="5"/>
      <c r="H37"/>
      <c r="I37"/>
      <c r="J37"/>
      <c r="K37"/>
      <c r="L37"/>
      <c r="M37"/>
      <c r="N37"/>
      <c r="O37"/>
      <c r="P37"/>
    </row>
    <row r="38" spans="2:18" x14ac:dyDescent="0.2">
      <c r="F38" s="5"/>
      <c r="H38"/>
      <c r="I38"/>
      <c r="J38"/>
      <c r="K38"/>
      <c r="L38"/>
      <c r="M38"/>
      <c r="N38"/>
      <c r="O38"/>
      <c r="P38"/>
    </row>
    <row r="39" spans="2:18" x14ac:dyDescent="0.2">
      <c r="F39" s="5"/>
      <c r="H39"/>
      <c r="I39"/>
      <c r="J39"/>
      <c r="P39"/>
    </row>
    <row r="40" spans="2:18" x14ac:dyDescent="0.2">
      <c r="K40" s="1"/>
      <c r="L40" s="1"/>
      <c r="M40" s="1"/>
      <c r="N40" s="1"/>
      <c r="O40" s="1"/>
    </row>
    <row r="41" spans="2:18" x14ac:dyDescent="0.2">
      <c r="H41" s="1"/>
      <c r="J41" s="1"/>
      <c r="K41" s="1"/>
      <c r="L41" s="1"/>
      <c r="M41" s="1"/>
      <c r="N41" s="1"/>
      <c r="O41" s="1"/>
      <c r="P41" s="1"/>
    </row>
    <row r="42" spans="2:18" x14ac:dyDescent="0.2">
      <c r="H42" s="1"/>
      <c r="J42" s="1"/>
      <c r="K42" s="1"/>
      <c r="L42" s="1"/>
      <c r="M42" s="1"/>
      <c r="N42" s="1"/>
      <c r="O42" s="1"/>
      <c r="P42" s="1"/>
    </row>
    <row r="43" spans="2:18" ht="12.75" customHeight="1" x14ac:dyDescent="0.2">
      <c r="H43" s="1"/>
      <c r="J43" s="1"/>
      <c r="K43" s="1"/>
      <c r="L43" s="1"/>
      <c r="M43" s="1"/>
      <c r="N43" s="1"/>
      <c r="O43" s="1"/>
      <c r="P43" s="1"/>
    </row>
    <row r="44" spans="2:18" x14ac:dyDescent="0.2">
      <c r="H44" s="1"/>
      <c r="J44" s="1"/>
      <c r="K44"/>
      <c r="L44"/>
      <c r="M44"/>
      <c r="N44"/>
      <c r="O44"/>
      <c r="P44" s="1"/>
    </row>
    <row r="45" spans="2:18" x14ac:dyDescent="0.2">
      <c r="H45"/>
      <c r="I45"/>
      <c r="J45"/>
      <c r="K45"/>
      <c r="L45"/>
      <c r="M45"/>
      <c r="N45"/>
      <c r="O45"/>
      <c r="P45"/>
    </row>
    <row r="46" spans="2:18" x14ac:dyDescent="0.2">
      <c r="H46"/>
      <c r="I46"/>
      <c r="J46"/>
      <c r="K46"/>
      <c r="L46"/>
      <c r="M46"/>
      <c r="N46"/>
      <c r="O46"/>
      <c r="P46"/>
    </row>
    <row r="47" spans="2:18" x14ac:dyDescent="0.2">
      <c r="H47"/>
      <c r="I47"/>
      <c r="J47"/>
      <c r="P47"/>
    </row>
    <row r="48" spans="2:18" x14ac:dyDescent="0.2">
      <c r="I48"/>
    </row>
  </sheetData>
  <sheetProtection algorithmName="SHA-512" hashValue="uW+nxj52xXNqa5jxqUxggtxI4fqODtGOsIlvLzboy8FbJ7UzUOMXJFt39uldLSP9Wt3CK/IyXVmMbiETqZDmMw==" saltValue="/PBqyYOVeaO7ds982vARRg==" spinCount="100000" sheet="1" objects="1" scenarios="1" selectLockedCells="1"/>
  <mergeCells count="4">
    <mergeCell ref="P4:Q4"/>
    <mergeCell ref="C3:Q3"/>
    <mergeCell ref="C4:D4"/>
    <mergeCell ref="K5:M5"/>
  </mergeCells>
  <conditionalFormatting sqref="B2:R3 B4:K4 M4:R4 B5:R34">
    <cfRule type="expression" dxfId="8" priority="1">
      <formula>$E$5&lt;&gt;"aktiv"</formula>
    </cfRule>
  </conditionalFormatting>
  <conditionalFormatting sqref="D9:G33 I9:M33 P9:P33">
    <cfRule type="expression" dxfId="7" priority="10">
      <formula>(SUMPRODUCT(--($D9:$G9&lt;&gt;""))=0)*(SUMPRODUCT(--($I9:$M9&lt;&gt;""))=0)*(SUMPRODUCT(--($P9&lt;&gt;""))=0)=0</formula>
    </cfRule>
  </conditionalFormatting>
  <conditionalFormatting sqref="I9:M33 D9:G33 P9:Q33">
    <cfRule type="notContainsBlanks" dxfId="5" priority="9">
      <formula>LEN(TRIM(D9))&gt;0</formula>
    </cfRule>
  </conditionalFormatting>
  <conditionalFormatting sqref="J9:M33 F9:F33">
    <cfRule type="cellIs" dxfId="4" priority="6" operator="lessThan">
      <formula>0</formula>
    </cfRule>
  </conditionalFormatting>
  <conditionalFormatting sqref="K9:M33">
    <cfRule type="expression" dxfId="3" priority="7">
      <formula>IF($J9&gt;=0, $K9+$L9+$M9&gt;$J9, $K9+$L9+$M9&lt;$J9)</formula>
    </cfRule>
    <cfRule type="expression" dxfId="2" priority="8">
      <formula>AND(($K9+$L9+$M9=""),NOT(ISBLANK($K9))*NOT(ISBLANK($L9))*NOT(ISBLANK($M9)))</formula>
    </cfRule>
  </conditionalFormatting>
  <conditionalFormatting sqref="L7:L33">
    <cfRule type="expression" dxfId="1" priority="4">
      <formula>$L$7=0</formula>
    </cfRule>
  </conditionalFormatting>
  <conditionalFormatting sqref="M7:M33">
    <cfRule type="expression" dxfId="0" priority="3">
      <formula>$M$7=0</formula>
    </cfRule>
  </conditionalFormatting>
  <dataValidations count="7">
    <dataValidation type="decimal" operator="greaterThanOrEqual" allowBlank="1" showInputMessage="1" showErrorMessage="1" sqref="N8" xr:uid="{00000000-0002-0000-0700-000000000000}">
      <formula1>0</formula1>
    </dataValidation>
    <dataValidation type="decimal" errorStyle="warning" operator="lessThan" allowBlank="1" showErrorMessage="1" errorTitle="Hinweis" error="Die Überweisungssumme ist höher als der Rechnungsbetrag Spalte [5]. Bitte überprüfen. _x000a__x000a_Bei Gutschriften Hinweis bitte ignorieren." sqref="J9:J33" xr:uid="{00000000-0002-0000-0700-000001000000}">
      <formula1>H9+0.01</formula1>
    </dataValidation>
    <dataValidation type="custom" errorStyle="warning" operator="greaterThanOrEqual" allowBlank="1" showErrorMessage="1" errorTitle="Hinweis" error="Die Überweisungssumme ist höher als der Rechnungsbetrag Spalte [8]. Bitte überprüfen." sqref="H9:H33" xr:uid="{00000000-0002-0000-0700-000002000000}">
      <formula1>H9&lt;=I9</formula1>
    </dataValidation>
    <dataValidation type="decimal" allowBlank="1" showInputMessage="1" showErrorMessage="1" sqref="F9:F33" xr:uid="{00000000-0002-0000-0700-000003000000}">
      <formula1>-10000000</formula1>
      <formula2>10000000</formula2>
    </dataValidation>
    <dataValidation type="decimal" allowBlank="1" showInputMessage="1" showErrorMessage="1" promptTitle="Hinweis" prompt="Wenn keine Ausgaben in dieser Position, bitte &quot;0&quot; eintragen." sqref="K9:M33" xr:uid="{00000000-0002-0000-0700-000004000000}">
      <formula1>-10000000</formula1>
      <formula2>10000000</formula2>
    </dataValidation>
    <dataValidation type="textLength" allowBlank="1" showInputMessage="1" showErrorMessage="1" errorTitle="Achtung:" error="max. 30 Zeichen!" sqref="D9:E33" xr:uid="{00000000-0002-0000-0700-000005000000}">
      <formula1>0</formula1>
      <formula2>30</formula2>
    </dataValidation>
    <dataValidation type="textLength" allowBlank="1" showInputMessage="1" showErrorMessage="1" errorTitle="Achtung:" error="max. 50 Zeichen!" sqref="P9:Q33" xr:uid="{00000000-0002-0000-0700-000006000000}">
      <formula1>0</formula1>
      <formula2>50</formula2>
    </dataValidation>
  </dataValidations>
  <hyperlinks>
    <hyperlink ref="P4" location="START!F5" display="Zurück zum Tabellenblatt START" xr:uid="{00000000-0004-0000-0700-000000000000}"/>
  </hyperlinks>
  <pageMargins left="0.23622047244094491" right="0.23622047244094491" top="0.74803149606299213" bottom="0.74803149606299213" header="0.31496062992125984" footer="0.31496062992125984"/>
  <pageSetup paperSize="9" scale="54" orientation="landscape" r:id="rId1"/>
  <headerFooter>
    <oddHeader>&amp;A</oddHeader>
    <oddFooter>Seite &amp;P von &amp;N</oddFooter>
  </headerFooter>
  <rowBreaks count="1" manualBreakCount="1">
    <brk id="36" max="16383" man="1"/>
  </rowBreaks>
  <colBreaks count="2" manualBreakCount="2">
    <brk id="5" max="1048575" man="1"/>
    <brk id="8"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5" id="{E1F6A927-83D0-48CE-A31A-72476463B72F}">
            <xm:f>OR($I9&lt;START!$F$9,$I9&gt;START!$H$9)</xm:f>
            <x14:dxf>
              <font>
                <b/>
                <i/>
                <color auto="1"/>
              </font>
            </x14:dxf>
          </x14:cfRule>
          <xm:sqref>I9:I33</xm:sqref>
        </x14:conditionalFormatting>
        <x14:conditionalFormatting xmlns:xm="http://schemas.microsoft.com/office/excel/2006/main">
          <x14:cfRule type="iconSet" priority="2" id="{21B0E5E6-509C-4CC8-8895-76B614F46ABA}">
            <x14:iconSet iconSet="3Symbols2" showValue="0" custom="1">
              <x14:cfvo type="percent">
                <xm:f>0</xm:f>
              </x14:cfvo>
              <x14:cfvo type="num">
                <xm:f>0</xm:f>
              </x14:cfvo>
              <x14:cfvo type="num">
                <xm:f>1</xm:f>
              </x14:cfvo>
              <x14:cfIcon iconSet="NoIcons" iconId="0"/>
              <x14:cfIcon iconSet="3Symbols2" iconId="0"/>
              <x14:cfIcon iconSet="3Symbols2" iconId="2"/>
            </x14:iconSet>
          </x14:cfRule>
          <xm:sqref>R9:R34</xm:sqref>
        </x14:conditionalFormatting>
      </x14:conditionalFormattings>
    </ext>
    <ext xmlns:x14="http://schemas.microsoft.com/office/spreadsheetml/2009/9/main" uri="{CCE6A557-97BC-4b89-ADB6-D9C93CAAB3DF}">
      <x14:dataValidations xmlns:xm="http://schemas.microsoft.com/office/excel/2006/main" count="1">
        <x14:dataValidation type="date" allowBlank="1" showInputMessage="1" showErrorMessage="1" xr:uid="{00000000-0002-0000-0700-000007000000}">
          <x14:formula1>
            <xm:f>START!$F$9</xm:f>
          </x14:formula1>
          <x14:formula2>
            <xm:f>TODAY()</xm:f>
          </x14:formula2>
          <xm:sqref>I9:I33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tabColor theme="3" tint="0.79998168889431442"/>
    <pageSetUpPr fitToPage="1"/>
  </sheetPr>
  <dimension ref="A1:EN66"/>
  <sheetViews>
    <sheetView view="pageBreakPreview" zoomScale="90" zoomScaleNormal="80" zoomScaleSheetLayoutView="90" workbookViewId="0">
      <selection sqref="A1:E1"/>
    </sheetView>
  </sheetViews>
  <sheetFormatPr baseColWidth="10" defaultColWidth="11.42578125" defaultRowHeight="12.75" x14ac:dyDescent="0.2"/>
  <cols>
    <col min="1" max="143" width="50.7109375" style="208" customWidth="1"/>
    <col min="144" max="16384" width="11.42578125" style="208"/>
  </cols>
  <sheetData>
    <row r="1" spans="1:144" x14ac:dyDescent="0.2">
      <c r="A1" s="340">
        <v>3</v>
      </c>
      <c r="B1" s="341"/>
      <c r="C1" s="341"/>
      <c r="D1" s="341"/>
      <c r="E1" s="342"/>
      <c r="F1" s="343">
        <v>4</v>
      </c>
      <c r="G1" s="343"/>
      <c r="H1" s="343"/>
      <c r="I1" s="343"/>
      <c r="J1" s="343"/>
      <c r="K1" s="343">
        <v>5</v>
      </c>
      <c r="L1" s="343"/>
      <c r="M1" s="343"/>
      <c r="N1" s="343"/>
      <c r="O1" s="343"/>
      <c r="P1" s="343">
        <v>6</v>
      </c>
      <c r="Q1" s="343"/>
      <c r="R1" s="343"/>
      <c r="S1" s="343"/>
      <c r="T1" s="343"/>
      <c r="U1" s="343">
        <v>7</v>
      </c>
      <c r="V1" s="343"/>
      <c r="W1" s="343"/>
      <c r="X1" s="343"/>
      <c r="Y1" s="343"/>
      <c r="Z1" s="343">
        <v>8</v>
      </c>
      <c r="AA1" s="343"/>
      <c r="AB1" s="343"/>
      <c r="AC1" s="343"/>
      <c r="AD1" s="343"/>
      <c r="AE1" s="343">
        <v>9</v>
      </c>
      <c r="AF1" s="343"/>
      <c r="AG1" s="343"/>
      <c r="AH1" s="343"/>
      <c r="AI1" s="343"/>
      <c r="AJ1" s="343">
        <v>10</v>
      </c>
      <c r="AK1" s="343"/>
      <c r="AL1" s="343"/>
      <c r="AM1" s="343"/>
      <c r="AN1" s="343"/>
      <c r="AO1" s="343">
        <v>11</v>
      </c>
      <c r="AP1" s="343"/>
      <c r="AQ1" s="343"/>
      <c r="AR1" s="343"/>
      <c r="AS1" s="343"/>
      <c r="AT1" s="343">
        <v>12</v>
      </c>
      <c r="AU1" s="343"/>
      <c r="AV1" s="343"/>
      <c r="AW1" s="343"/>
      <c r="AX1" s="343"/>
      <c r="AY1" s="343">
        <v>13</v>
      </c>
      <c r="AZ1" s="343"/>
      <c r="BA1" s="343"/>
      <c r="BB1" s="343"/>
      <c r="BC1" s="343"/>
      <c r="BD1" s="343">
        <v>14</v>
      </c>
      <c r="BE1" s="343"/>
      <c r="BF1" s="343"/>
      <c r="BG1" s="343"/>
      <c r="BH1" s="343"/>
      <c r="BI1" s="343">
        <v>15</v>
      </c>
      <c r="BJ1" s="343"/>
      <c r="BK1" s="343"/>
      <c r="BL1" s="343"/>
      <c r="BM1" s="343"/>
      <c r="BN1" s="343">
        <v>16</v>
      </c>
      <c r="BO1" s="343"/>
      <c r="BP1" s="343"/>
      <c r="BQ1" s="343"/>
      <c r="BR1" s="343"/>
      <c r="BS1" s="343">
        <v>17</v>
      </c>
      <c r="BT1" s="343"/>
      <c r="BU1" s="343"/>
      <c r="BV1" s="343"/>
      <c r="BW1" s="343"/>
      <c r="BX1" s="343">
        <v>18</v>
      </c>
      <c r="BY1" s="343"/>
      <c r="BZ1" s="343"/>
      <c r="CA1" s="343"/>
      <c r="CB1" s="343"/>
      <c r="CC1" s="343">
        <v>19</v>
      </c>
      <c r="CD1" s="343"/>
      <c r="CE1" s="343"/>
      <c r="CF1" s="343"/>
      <c r="CG1" s="343"/>
      <c r="CH1" s="343">
        <v>20</v>
      </c>
      <c r="CI1" s="343"/>
      <c r="CJ1" s="343"/>
      <c r="CK1" s="343"/>
      <c r="CL1" s="343"/>
      <c r="CM1" s="343">
        <v>21</v>
      </c>
      <c r="CN1" s="343"/>
      <c r="CO1" s="343"/>
      <c r="CP1" s="343"/>
      <c r="CQ1" s="343"/>
      <c r="CR1" s="343">
        <v>22</v>
      </c>
      <c r="CS1" s="343"/>
      <c r="CT1" s="343"/>
      <c r="CU1" s="343">
        <v>23</v>
      </c>
      <c r="CV1" s="343"/>
      <c r="CW1" s="343"/>
      <c r="CX1" s="343"/>
      <c r="CY1" s="343"/>
      <c r="CZ1" s="343">
        <v>24</v>
      </c>
      <c r="DA1" s="343"/>
      <c r="DB1" s="343"/>
      <c r="DC1" s="343"/>
      <c r="DD1" s="343"/>
      <c r="DE1" s="343">
        <v>25</v>
      </c>
      <c r="DF1" s="343"/>
      <c r="DG1" s="343"/>
      <c r="DH1" s="343"/>
      <c r="DI1" s="343"/>
      <c r="DJ1" s="340">
        <v>26</v>
      </c>
      <c r="DK1" s="341"/>
      <c r="DL1" s="341"/>
      <c r="DM1" s="341"/>
      <c r="DN1" s="342"/>
      <c r="DO1" s="340">
        <v>27</v>
      </c>
      <c r="DP1" s="341"/>
      <c r="DQ1" s="341"/>
      <c r="DR1" s="341"/>
      <c r="DS1" s="342"/>
      <c r="DT1" s="340">
        <v>28</v>
      </c>
      <c r="DU1" s="341"/>
      <c r="DV1" s="341"/>
      <c r="DW1" s="341"/>
      <c r="DX1" s="342"/>
      <c r="DY1" s="340">
        <v>29</v>
      </c>
      <c r="DZ1" s="341"/>
      <c r="EA1" s="341"/>
      <c r="EB1" s="341"/>
      <c r="EC1" s="342"/>
      <c r="ED1" s="340">
        <v>30</v>
      </c>
      <c r="EE1" s="341"/>
      <c r="EF1" s="341"/>
      <c r="EG1" s="341"/>
      <c r="EH1" s="342"/>
      <c r="EI1" s="340">
        <v>31</v>
      </c>
      <c r="EJ1" s="341"/>
      <c r="EK1" s="341"/>
      <c r="EL1" s="341"/>
      <c r="EM1" s="342"/>
    </row>
    <row r="2" spans="1:144" s="209" customFormat="1" x14ac:dyDescent="0.2">
      <c r="A2" s="343" t="str">
        <f ca="1">INDIRECT("Hilfsblatt_Spalten!A"&amp;A1)</f>
        <v>Fokusberatung</v>
      </c>
      <c r="B2" s="343"/>
      <c r="C2" s="343"/>
      <c r="D2" s="343"/>
      <c r="E2" s="343"/>
      <c r="F2" s="343" t="str">
        <f ca="1">INDIRECT("Hilfsblatt_Spalten!A"&amp;F1)</f>
        <v>Einstiegs- und Orientierungsberatung</v>
      </c>
      <c r="G2" s="343"/>
      <c r="H2" s="343"/>
      <c r="I2" s="343"/>
      <c r="J2" s="343"/>
      <c r="K2" s="343" t="str">
        <f t="shared" ref="K2" ca="1" si="0">INDIRECT("Hilfsblatt_Spalten!A"&amp;K1)</f>
        <v>Energiemanagementsysteme</v>
      </c>
      <c r="L2" s="343"/>
      <c r="M2" s="343"/>
      <c r="N2" s="343"/>
      <c r="O2" s="343"/>
      <c r="P2" s="343" t="str">
        <f t="shared" ref="P2" ca="1" si="1">INDIRECT("Hilfsblatt_Spalten!A"&amp;P1)</f>
        <v>Umweltmanagementsysteme</v>
      </c>
      <c r="Q2" s="343"/>
      <c r="R2" s="343"/>
      <c r="S2" s="343"/>
      <c r="T2" s="343"/>
      <c r="U2" s="343" t="str">
        <f t="shared" ref="U2" ca="1" si="2">INDIRECT("Hilfsblatt_Spalten!A"&amp;U1)</f>
        <v>Einführung Energiesparmodelle</v>
      </c>
      <c r="V2" s="343"/>
      <c r="W2" s="343"/>
      <c r="X2" s="343"/>
      <c r="Y2" s="343"/>
      <c r="Z2" s="343" t="str">
        <f t="shared" ref="Z2" ca="1" si="3">INDIRECT("Hilfsblatt_Spalten!A"&amp;Z1)</f>
        <v>Kommunale Netzwerke Gewinnungsphase</v>
      </c>
      <c r="AA2" s="343"/>
      <c r="AB2" s="343"/>
      <c r="AC2" s="343"/>
      <c r="AD2" s="343"/>
      <c r="AE2" s="343" t="str">
        <f t="shared" ref="AE2" ca="1" si="4">INDIRECT("Hilfsblatt_Spalten!A"&amp;AE1)</f>
        <v>Kommunale Netzwerke Netzwerkphase</v>
      </c>
      <c r="AF2" s="343"/>
      <c r="AG2" s="343"/>
      <c r="AH2" s="343"/>
      <c r="AI2" s="343"/>
      <c r="AJ2" s="343" t="str">
        <f t="shared" ref="AJ2" ca="1" si="5">INDIRECT("Hilfsblatt_Spalten!A"&amp;AJ1)</f>
        <v>Machbarkeitsstudien</v>
      </c>
      <c r="AK2" s="343"/>
      <c r="AL2" s="343"/>
      <c r="AM2" s="343"/>
      <c r="AN2" s="343"/>
      <c r="AO2" s="343" t="str">
        <f t="shared" ref="AO2" ca="1" si="6">INDIRECT("Hilfsblatt_Spalten!A"&amp;AO1)</f>
        <v>Klimaschutzkoordination</v>
      </c>
      <c r="AP2" s="343"/>
      <c r="AQ2" s="343"/>
      <c r="AR2" s="343"/>
      <c r="AS2" s="343"/>
      <c r="AT2" s="343" t="str">
        <f t="shared" ref="AT2" ca="1" si="7">INDIRECT("Hilfsblatt_Spalten!A"&amp;AT1)</f>
        <v>Klimaschutzkonzepte und Klimaschutzmanagement</v>
      </c>
      <c r="AU2" s="343"/>
      <c r="AV2" s="343"/>
      <c r="AW2" s="343"/>
      <c r="AX2" s="343"/>
      <c r="AY2" s="343" t="str">
        <f t="shared" ref="AY2" ca="1" si="8">INDIRECT("Hilfsblatt_Spalten!A"&amp;AY1)</f>
        <v>Ausgewählte Klimaschutzmaßnahme</v>
      </c>
      <c r="AZ2" s="343"/>
      <c r="BA2" s="343"/>
      <c r="BB2" s="343"/>
      <c r="BC2" s="343"/>
      <c r="BD2" s="343" t="str">
        <f t="shared" ref="BD2" ca="1" si="9">INDIRECT("Hilfsblatt_Spalten!A"&amp;BD1)</f>
        <v>Integrierte Vorreiterkonzepte</v>
      </c>
      <c r="BE2" s="343"/>
      <c r="BF2" s="343"/>
      <c r="BG2" s="343"/>
      <c r="BH2" s="343"/>
      <c r="BI2" s="343" t="str">
        <f t="shared" ref="BI2" ca="1" si="10">INDIRECT("Hilfsblatt_Spalten!A"&amp;BI1)</f>
        <v>Erstellung Fokuskonzepte</v>
      </c>
      <c r="BJ2" s="343"/>
      <c r="BK2" s="343"/>
      <c r="BL2" s="343"/>
      <c r="BM2" s="343"/>
      <c r="BN2" s="343" t="str">
        <f ca="1">INDIRECT("Hilfsblatt_Spalten!A"&amp;BN1)</f>
        <v>Einsatz Umsetzungsmanagement</v>
      </c>
      <c r="BO2" s="343"/>
      <c r="BP2" s="343"/>
      <c r="BQ2" s="343"/>
      <c r="BR2" s="343"/>
      <c r="BS2" s="343" t="str">
        <f t="shared" ref="BS2" ca="1" si="11">INDIRECT("Hilfsblatt_Spalten!A"&amp;BS1)</f>
        <v>Kommunale Wärmeplanung</v>
      </c>
      <c r="BT2" s="343"/>
      <c r="BU2" s="343"/>
      <c r="BV2" s="343"/>
      <c r="BW2" s="343"/>
      <c r="BX2" s="343" t="str">
        <f t="shared" ref="BX2" ca="1" si="12">INDIRECT("Hilfsblatt_Spalten!A"&amp;BX1)</f>
        <v>Sanierung Außen- und Straßenbeleuchtung (inkl. Flutlichtanlagen)</v>
      </c>
      <c r="BY2" s="343"/>
      <c r="BZ2" s="343"/>
      <c r="CA2" s="343"/>
      <c r="CB2" s="343"/>
      <c r="CC2" s="343" t="str">
        <f t="shared" ref="CC2" ca="1" si="13">INDIRECT("Hilfsblatt_Spalten!A"&amp;CC1)</f>
        <v>Sanierung Lichtsignalanlagen</v>
      </c>
      <c r="CD2" s="343"/>
      <c r="CE2" s="343"/>
      <c r="CF2" s="343"/>
      <c r="CG2" s="343"/>
      <c r="CH2" s="343" t="str">
        <f t="shared" ref="CH2" ca="1" si="14">INDIRECT("Hilfsblatt_Spalten!A"&amp;CH1)</f>
        <v>Sanierung Innen- und Hallenbeleuchtung</v>
      </c>
      <c r="CI2" s="343"/>
      <c r="CJ2" s="343"/>
      <c r="CK2" s="343"/>
      <c r="CL2" s="343"/>
      <c r="CM2" s="343" t="str">
        <f t="shared" ref="CM2" ca="1" si="15">INDIRECT("Hilfsblatt_Spalten!A"&amp;CM1)</f>
        <v>Sanierung / Nachrüstung (Ersteinbau) RLT-Anlagen</v>
      </c>
      <c r="CN2" s="343"/>
      <c r="CO2" s="343"/>
      <c r="CP2" s="343"/>
      <c r="CQ2" s="343"/>
      <c r="CR2" s="343" t="str">
        <f t="shared" ref="CR2" ca="1" si="16">INDIRECT("Hilfsblatt_Spalten!A"&amp;CR1)</f>
        <v>Nachaltige Mobilität</v>
      </c>
      <c r="CS2" s="343"/>
      <c r="CT2" s="343"/>
      <c r="CU2" s="343" t="str">
        <f t="shared" ref="CU2" ca="1" si="17">INDIRECT("Hilfsblatt_Spalten!A"&amp;CU1)</f>
        <v>Abfallwirtschaft</v>
      </c>
      <c r="CV2" s="343"/>
      <c r="CW2" s="343"/>
      <c r="CX2" s="343"/>
      <c r="CY2" s="343"/>
      <c r="CZ2" s="343" t="str">
        <f t="shared" ref="CZ2" ca="1" si="18">INDIRECT("Hilfsblatt_Spalten!A"&amp;CZ1)</f>
        <v>Abwasserbewirtschaftung</v>
      </c>
      <c r="DA2" s="343"/>
      <c r="DB2" s="343"/>
      <c r="DC2" s="343"/>
      <c r="DD2" s="343"/>
      <c r="DE2" s="343" t="str">
        <f t="shared" ref="DE2" ca="1" si="19">INDIRECT("Hilfsblatt_Spalten!A"&amp;DE1)</f>
        <v>Trinkwasser</v>
      </c>
      <c r="DF2" s="343"/>
      <c r="DG2" s="343"/>
      <c r="DH2" s="343"/>
      <c r="DI2" s="343"/>
      <c r="DJ2" s="343" t="str">
        <f t="shared" ref="DJ2" ca="1" si="20">INDIRECT("Hilfsblatt_Spalten!A"&amp;DJ1)</f>
        <v>Rechenzentren</v>
      </c>
      <c r="DK2" s="343"/>
      <c r="DL2" s="343"/>
      <c r="DM2" s="343"/>
      <c r="DN2" s="343"/>
      <c r="DO2" s="343" t="str">
        <f t="shared" ref="DO2" ca="1" si="21">INDIRECT("Hilfsblatt_Spalten!A"&amp;DO1)</f>
        <v>weitere investive Vorhaben - Beckenpumpen</v>
      </c>
      <c r="DP2" s="343"/>
      <c r="DQ2" s="343"/>
      <c r="DR2" s="343"/>
      <c r="DS2" s="343"/>
      <c r="DT2" s="343" t="str">
        <f t="shared" ref="DT2" ca="1" si="22">INDIRECT("Hilfsblatt_Spalten!A"&amp;DT1)</f>
        <v>weitere investive Vorhaben - Elektrogeräte</v>
      </c>
      <c r="DU2" s="343"/>
      <c r="DV2" s="343"/>
      <c r="DW2" s="343"/>
      <c r="DX2" s="343"/>
      <c r="DY2" s="343" t="str">
        <f t="shared" ref="DY2" ca="1" si="23">INDIRECT("Hilfsblatt_Spalten!A"&amp;DY1)</f>
        <v>weitere investive Vorhaben - GLT</v>
      </c>
      <c r="DZ2" s="343"/>
      <c r="EA2" s="343"/>
      <c r="EB2" s="343"/>
      <c r="EC2" s="343"/>
      <c r="ED2" s="343" t="str">
        <f t="shared" ref="ED2" ca="1" si="24">INDIRECT("Hilfsblatt_Spalten!A"&amp;ED1)</f>
        <v>weitere investive Vorhaben - Verschattung</v>
      </c>
      <c r="EE2" s="343"/>
      <c r="EF2" s="343"/>
      <c r="EG2" s="343"/>
      <c r="EH2" s="343"/>
      <c r="EI2" s="343" t="str">
        <f t="shared" ref="EI2" ca="1" si="25">INDIRECT("Hilfsblatt_Spalten!A"&amp;EI1)</f>
        <v>weitere investive Vorhaben - Warmwasserbereitung</v>
      </c>
      <c r="EJ2" s="343"/>
      <c r="EK2" s="343"/>
      <c r="EL2" s="343"/>
      <c r="EM2" s="343"/>
      <c r="EN2" s="271"/>
    </row>
    <row r="3" spans="1:144" s="210" customFormat="1" ht="19.5" customHeight="1" x14ac:dyDescent="0.2">
      <c r="A3" s="339" t="s">
        <v>212</v>
      </c>
      <c r="B3" s="339"/>
      <c r="C3" s="339"/>
      <c r="D3" s="339"/>
      <c r="E3" s="339"/>
      <c r="F3" s="339" t="s">
        <v>209</v>
      </c>
      <c r="G3" s="339"/>
      <c r="H3" s="339"/>
      <c r="I3" s="339"/>
      <c r="J3" s="339"/>
      <c r="K3" s="339" t="s">
        <v>237</v>
      </c>
      <c r="L3" s="339"/>
      <c r="M3" s="339"/>
      <c r="N3" s="339"/>
      <c r="O3" s="339"/>
      <c r="P3" s="339" t="s">
        <v>228</v>
      </c>
      <c r="Q3" s="339"/>
      <c r="R3" s="339"/>
      <c r="S3" s="339"/>
      <c r="T3" s="339"/>
      <c r="U3" s="339" t="s">
        <v>229</v>
      </c>
      <c r="V3" s="339"/>
      <c r="W3" s="339"/>
      <c r="X3" s="339"/>
      <c r="Y3" s="339"/>
      <c r="Z3" s="339" t="s">
        <v>223</v>
      </c>
      <c r="AA3" s="339"/>
      <c r="AB3" s="339"/>
      <c r="AC3" s="339"/>
      <c r="AD3" s="339"/>
      <c r="AE3" s="339" t="s">
        <v>323</v>
      </c>
      <c r="AF3" s="339"/>
      <c r="AG3" s="339"/>
      <c r="AH3" s="339"/>
      <c r="AI3" s="339"/>
      <c r="AJ3" s="339" t="s">
        <v>230</v>
      </c>
      <c r="AK3" s="339"/>
      <c r="AL3" s="339"/>
      <c r="AM3" s="339"/>
      <c r="AN3" s="339"/>
      <c r="AO3" s="339" t="s">
        <v>238</v>
      </c>
      <c r="AP3" s="339"/>
      <c r="AQ3" s="339"/>
      <c r="AR3" s="339"/>
      <c r="AS3" s="339"/>
      <c r="AT3" s="339" t="s">
        <v>286</v>
      </c>
      <c r="AU3" s="339"/>
      <c r="AV3" s="339"/>
      <c r="AW3" s="339"/>
      <c r="AX3" s="339"/>
      <c r="AY3" s="339" t="s">
        <v>283</v>
      </c>
      <c r="AZ3" s="339"/>
      <c r="BA3" s="339"/>
      <c r="BB3" s="339"/>
      <c r="BC3" s="339"/>
      <c r="BD3" s="339" t="s">
        <v>231</v>
      </c>
      <c r="BE3" s="339"/>
      <c r="BF3" s="339"/>
      <c r="BG3" s="339"/>
      <c r="BH3" s="339"/>
      <c r="BI3" s="339" t="s">
        <v>232</v>
      </c>
      <c r="BJ3" s="339"/>
      <c r="BK3" s="339"/>
      <c r="BL3" s="339"/>
      <c r="BM3" s="339"/>
      <c r="BN3" s="339" t="s">
        <v>234</v>
      </c>
      <c r="BO3" s="339"/>
      <c r="BP3" s="339"/>
      <c r="BQ3" s="339"/>
      <c r="BR3" s="339"/>
      <c r="BS3" s="339" t="s">
        <v>324</v>
      </c>
      <c r="BT3" s="339"/>
      <c r="BU3" s="339"/>
      <c r="BV3" s="339"/>
      <c r="BW3" s="339"/>
      <c r="BX3" s="339" t="s">
        <v>236</v>
      </c>
      <c r="BY3" s="339"/>
      <c r="BZ3" s="339"/>
      <c r="CA3" s="339"/>
      <c r="CB3" s="339"/>
      <c r="CC3" s="339" t="s">
        <v>224</v>
      </c>
      <c r="CD3" s="339"/>
      <c r="CE3" s="339"/>
      <c r="CF3" s="339"/>
      <c r="CG3" s="339"/>
      <c r="CH3" s="339" t="s">
        <v>224</v>
      </c>
      <c r="CI3" s="339"/>
      <c r="CJ3" s="339"/>
      <c r="CK3" s="339"/>
      <c r="CL3" s="339"/>
      <c r="CM3" s="339" t="s">
        <v>213</v>
      </c>
      <c r="CN3" s="339"/>
      <c r="CO3" s="339"/>
      <c r="CP3" s="339"/>
      <c r="CQ3" s="339"/>
      <c r="CR3" s="339" t="s">
        <v>210</v>
      </c>
      <c r="CS3" s="339"/>
      <c r="CT3" s="339"/>
      <c r="CU3" s="339" t="s">
        <v>309</v>
      </c>
      <c r="CV3" s="339"/>
      <c r="CW3" s="339"/>
      <c r="CX3" s="339"/>
      <c r="CY3" s="339"/>
      <c r="CZ3" s="339" t="s">
        <v>312</v>
      </c>
      <c r="DA3" s="339"/>
      <c r="DB3" s="339"/>
      <c r="DC3" s="339"/>
      <c r="DD3" s="339"/>
      <c r="DE3" s="339" t="s">
        <v>313</v>
      </c>
      <c r="DF3" s="339"/>
      <c r="DG3" s="339"/>
      <c r="DH3" s="339"/>
      <c r="DI3" s="339"/>
      <c r="DJ3" s="339" t="s">
        <v>288</v>
      </c>
      <c r="DK3" s="339"/>
      <c r="DL3" s="339"/>
      <c r="DM3" s="339"/>
      <c r="DN3" s="339"/>
      <c r="DO3" s="339" t="s">
        <v>214</v>
      </c>
      <c r="DP3" s="339"/>
      <c r="DQ3" s="339"/>
      <c r="DR3" s="339"/>
      <c r="DS3" s="339"/>
      <c r="DT3" s="339" t="s">
        <v>215</v>
      </c>
      <c r="DU3" s="339"/>
      <c r="DV3" s="339"/>
      <c r="DW3" s="339"/>
      <c r="DX3" s="339"/>
      <c r="DY3" s="339" t="s">
        <v>216</v>
      </c>
      <c r="DZ3" s="339"/>
      <c r="EA3" s="339"/>
      <c r="EB3" s="339"/>
      <c r="EC3" s="339"/>
      <c r="ED3" s="339" t="s">
        <v>211</v>
      </c>
      <c r="EE3" s="339"/>
      <c r="EF3" s="339"/>
      <c r="EG3" s="339"/>
      <c r="EH3" s="339"/>
      <c r="EI3" s="339" t="s">
        <v>217</v>
      </c>
      <c r="EJ3" s="339"/>
      <c r="EK3" s="339"/>
      <c r="EL3" s="339"/>
      <c r="EM3" s="339"/>
    </row>
    <row r="4" spans="1:144" s="210" customFormat="1" x14ac:dyDescent="0.2">
      <c r="A4" s="339"/>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39"/>
      <c r="ED4" s="339"/>
      <c r="EE4" s="339"/>
      <c r="EF4" s="339"/>
      <c r="EG4" s="339"/>
      <c r="EH4" s="339"/>
      <c r="EI4" s="339"/>
      <c r="EJ4" s="339"/>
      <c r="EK4" s="339"/>
      <c r="EL4" s="339"/>
      <c r="EM4" s="339"/>
    </row>
    <row r="5" spans="1:144" s="210" customFormat="1" x14ac:dyDescent="0.2">
      <c r="A5" s="339"/>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39"/>
      <c r="BO5" s="339"/>
      <c r="BP5" s="339"/>
      <c r="BQ5" s="339"/>
      <c r="BR5" s="339"/>
      <c r="BS5" s="339"/>
      <c r="BT5" s="339"/>
      <c r="BU5" s="339"/>
      <c r="BV5" s="339"/>
      <c r="BW5" s="339"/>
      <c r="BX5" s="339"/>
      <c r="BY5" s="339"/>
      <c r="BZ5" s="339"/>
      <c r="CA5" s="339"/>
      <c r="CB5" s="339"/>
      <c r="CC5" s="339"/>
      <c r="CD5" s="339"/>
      <c r="CE5" s="339"/>
      <c r="CF5" s="339"/>
      <c r="CG5" s="339"/>
      <c r="CH5" s="339"/>
      <c r="CI5" s="339"/>
      <c r="CJ5" s="339"/>
      <c r="CK5" s="339"/>
      <c r="CL5" s="339"/>
      <c r="CM5" s="339"/>
      <c r="CN5" s="339"/>
      <c r="CO5" s="339"/>
      <c r="CP5" s="339"/>
      <c r="CQ5" s="339"/>
      <c r="CR5" s="339"/>
      <c r="CS5" s="339"/>
      <c r="CT5" s="339"/>
      <c r="CU5" s="339"/>
      <c r="CV5" s="339"/>
      <c r="CW5" s="339"/>
      <c r="CX5" s="339"/>
      <c r="CY5" s="339"/>
      <c r="CZ5" s="339"/>
      <c r="DA5" s="339"/>
      <c r="DB5" s="339"/>
      <c r="DC5" s="339"/>
      <c r="DD5" s="339"/>
      <c r="DE5" s="339"/>
      <c r="DF5" s="339"/>
      <c r="DG5" s="339"/>
      <c r="DH5" s="339"/>
      <c r="DI5" s="339"/>
      <c r="DJ5" s="339"/>
      <c r="DK5" s="339"/>
      <c r="DL5" s="339"/>
      <c r="DM5" s="339"/>
      <c r="DN5" s="339"/>
      <c r="DO5" s="339"/>
      <c r="DP5" s="339"/>
      <c r="DQ5" s="339"/>
      <c r="DR5" s="339"/>
      <c r="DS5" s="339"/>
      <c r="DT5" s="339"/>
      <c r="DU5" s="339"/>
      <c r="DV5" s="339"/>
      <c r="DW5" s="339"/>
      <c r="DX5" s="339"/>
      <c r="DY5" s="339"/>
      <c r="DZ5" s="339"/>
      <c r="EA5" s="339"/>
      <c r="EB5" s="339"/>
      <c r="EC5" s="339"/>
      <c r="ED5" s="339"/>
      <c r="EE5" s="339"/>
      <c r="EF5" s="339"/>
      <c r="EG5" s="339"/>
      <c r="EH5" s="339"/>
      <c r="EI5" s="339"/>
      <c r="EJ5" s="339"/>
      <c r="EK5" s="339"/>
      <c r="EL5" s="339"/>
      <c r="EM5" s="339"/>
    </row>
    <row r="6" spans="1:144" s="210" customFormat="1" x14ac:dyDescent="0.2">
      <c r="A6" s="339"/>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c r="AW6" s="339"/>
      <c r="AX6" s="339"/>
      <c r="AY6" s="339"/>
      <c r="AZ6" s="339"/>
      <c r="BA6" s="339"/>
      <c r="BB6" s="339"/>
      <c r="BC6" s="339"/>
      <c r="BD6" s="339"/>
      <c r="BE6" s="339"/>
      <c r="BF6" s="339"/>
      <c r="BG6" s="339"/>
      <c r="BH6" s="339"/>
      <c r="BI6" s="339"/>
      <c r="BJ6" s="339"/>
      <c r="BK6" s="339"/>
      <c r="BL6" s="339"/>
      <c r="BM6" s="339"/>
      <c r="BN6" s="339"/>
      <c r="BO6" s="339"/>
      <c r="BP6" s="339"/>
      <c r="BQ6" s="339"/>
      <c r="BR6" s="339"/>
      <c r="BS6" s="339"/>
      <c r="BT6" s="339"/>
      <c r="BU6" s="339"/>
      <c r="BV6" s="339"/>
      <c r="BW6" s="339"/>
      <c r="BX6" s="339"/>
      <c r="BY6" s="339"/>
      <c r="BZ6" s="339"/>
      <c r="CA6" s="339"/>
      <c r="CB6" s="339"/>
      <c r="CC6" s="339"/>
      <c r="CD6" s="339"/>
      <c r="CE6" s="339"/>
      <c r="CF6" s="339"/>
      <c r="CG6" s="339"/>
      <c r="CH6" s="339"/>
      <c r="CI6" s="339"/>
      <c r="CJ6" s="339"/>
      <c r="CK6" s="339"/>
      <c r="CL6" s="339"/>
      <c r="CM6" s="339"/>
      <c r="CN6" s="339"/>
      <c r="CO6" s="339"/>
      <c r="CP6" s="339"/>
      <c r="CQ6" s="339"/>
      <c r="CR6" s="339"/>
      <c r="CS6" s="339"/>
      <c r="CT6" s="339"/>
      <c r="CU6" s="339"/>
      <c r="CV6" s="339"/>
      <c r="CW6" s="339"/>
      <c r="CX6" s="339"/>
      <c r="CY6" s="339"/>
      <c r="CZ6" s="339"/>
      <c r="DA6" s="339"/>
      <c r="DB6" s="339"/>
      <c r="DC6" s="339"/>
      <c r="DD6" s="339"/>
      <c r="DE6" s="339"/>
      <c r="DF6" s="339"/>
      <c r="DG6" s="339"/>
      <c r="DH6" s="339"/>
      <c r="DI6" s="339"/>
      <c r="DJ6" s="339"/>
      <c r="DK6" s="339"/>
      <c r="DL6" s="339"/>
      <c r="DM6" s="339"/>
      <c r="DN6" s="339"/>
      <c r="DO6" s="339"/>
      <c r="DP6" s="339"/>
      <c r="DQ6" s="339"/>
      <c r="DR6" s="339"/>
      <c r="DS6" s="339"/>
      <c r="DT6" s="339"/>
      <c r="DU6" s="339"/>
      <c r="DV6" s="339"/>
      <c r="DW6" s="339"/>
      <c r="DX6" s="339"/>
      <c r="DY6" s="339"/>
      <c r="DZ6" s="339"/>
      <c r="EA6" s="339"/>
      <c r="EB6" s="339"/>
      <c r="EC6" s="339"/>
      <c r="ED6" s="339"/>
      <c r="EE6" s="339"/>
      <c r="EF6" s="339"/>
      <c r="EG6" s="339"/>
      <c r="EH6" s="339"/>
      <c r="EI6" s="339"/>
      <c r="EJ6" s="339"/>
      <c r="EK6" s="339"/>
      <c r="EL6" s="339"/>
      <c r="EM6" s="339"/>
    </row>
    <row r="7" spans="1:144" s="210" customFormat="1" x14ac:dyDescent="0.2">
      <c r="A7" s="339"/>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39"/>
      <c r="AW7" s="339"/>
      <c r="AX7" s="339"/>
      <c r="AY7" s="339"/>
      <c r="AZ7" s="339"/>
      <c r="BA7" s="339"/>
      <c r="BB7" s="339"/>
      <c r="BC7" s="339"/>
      <c r="BD7" s="339"/>
      <c r="BE7" s="339"/>
      <c r="BF7" s="339"/>
      <c r="BG7" s="339"/>
      <c r="BH7" s="339"/>
      <c r="BI7" s="339"/>
      <c r="BJ7" s="339"/>
      <c r="BK7" s="339"/>
      <c r="BL7" s="339"/>
      <c r="BM7" s="339"/>
      <c r="BN7" s="339"/>
      <c r="BO7" s="339"/>
      <c r="BP7" s="339"/>
      <c r="BQ7" s="339"/>
      <c r="BR7" s="339"/>
      <c r="BS7" s="339"/>
      <c r="BT7" s="339"/>
      <c r="BU7" s="339"/>
      <c r="BV7" s="339"/>
      <c r="BW7" s="339"/>
      <c r="BX7" s="339"/>
      <c r="BY7" s="339"/>
      <c r="BZ7" s="339"/>
      <c r="CA7" s="339"/>
      <c r="CB7" s="339"/>
      <c r="CC7" s="339"/>
      <c r="CD7" s="339"/>
      <c r="CE7" s="339"/>
      <c r="CF7" s="339"/>
      <c r="CG7" s="339"/>
      <c r="CH7" s="339"/>
      <c r="CI7" s="339"/>
      <c r="CJ7" s="339"/>
      <c r="CK7" s="339"/>
      <c r="CL7" s="339"/>
      <c r="CM7" s="339"/>
      <c r="CN7" s="339"/>
      <c r="CO7" s="339"/>
      <c r="CP7" s="339"/>
      <c r="CQ7" s="339"/>
      <c r="CR7" s="339"/>
      <c r="CS7" s="339"/>
      <c r="CT7" s="339"/>
      <c r="CU7" s="339"/>
      <c r="CV7" s="339"/>
      <c r="CW7" s="339"/>
      <c r="CX7" s="339"/>
      <c r="CY7" s="339"/>
      <c r="CZ7" s="339"/>
      <c r="DA7" s="339"/>
      <c r="DB7" s="339"/>
      <c r="DC7" s="339"/>
      <c r="DD7" s="339"/>
      <c r="DE7" s="339"/>
      <c r="DF7" s="339"/>
      <c r="DG7" s="339"/>
      <c r="DH7" s="339"/>
      <c r="DI7" s="339"/>
      <c r="DJ7" s="339"/>
      <c r="DK7" s="339"/>
      <c r="DL7" s="339"/>
      <c r="DM7" s="339"/>
      <c r="DN7" s="339"/>
      <c r="DO7" s="339"/>
      <c r="DP7" s="339"/>
      <c r="DQ7" s="339"/>
      <c r="DR7" s="339"/>
      <c r="DS7" s="339"/>
      <c r="DT7" s="339"/>
      <c r="DU7" s="339"/>
      <c r="DV7" s="339"/>
      <c r="DW7" s="339"/>
      <c r="DX7" s="339"/>
      <c r="DY7" s="339"/>
      <c r="DZ7" s="339"/>
      <c r="EA7" s="339"/>
      <c r="EB7" s="339"/>
      <c r="EC7" s="339"/>
      <c r="ED7" s="339"/>
      <c r="EE7" s="339"/>
      <c r="EF7" s="339"/>
      <c r="EG7" s="339"/>
      <c r="EH7" s="339"/>
      <c r="EI7" s="339"/>
      <c r="EJ7" s="339"/>
      <c r="EK7" s="339"/>
      <c r="EL7" s="339"/>
      <c r="EM7" s="339"/>
    </row>
    <row r="8" spans="1:144" s="210" customFormat="1" x14ac:dyDescent="0.2">
      <c r="A8" s="339"/>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39"/>
      <c r="BF8" s="339"/>
      <c r="BG8" s="339"/>
      <c r="BH8" s="339"/>
      <c r="BI8" s="339"/>
      <c r="BJ8" s="339"/>
      <c r="BK8" s="339"/>
      <c r="BL8" s="339"/>
      <c r="BM8" s="339"/>
      <c r="BN8" s="339"/>
      <c r="BO8" s="339"/>
      <c r="BP8" s="339"/>
      <c r="BQ8" s="339"/>
      <c r="BR8" s="339"/>
      <c r="BS8" s="339"/>
      <c r="BT8" s="339"/>
      <c r="BU8" s="339"/>
      <c r="BV8" s="339"/>
      <c r="BW8" s="339"/>
      <c r="BX8" s="339"/>
      <c r="BY8" s="339"/>
      <c r="BZ8" s="339"/>
      <c r="CA8" s="339"/>
      <c r="CB8" s="339"/>
      <c r="CC8" s="339"/>
      <c r="CD8" s="339"/>
      <c r="CE8" s="339"/>
      <c r="CF8" s="339"/>
      <c r="CG8" s="339"/>
      <c r="CH8" s="339"/>
      <c r="CI8" s="339"/>
      <c r="CJ8" s="339"/>
      <c r="CK8" s="339"/>
      <c r="CL8" s="339"/>
      <c r="CM8" s="339"/>
      <c r="CN8" s="339"/>
      <c r="CO8" s="339"/>
      <c r="CP8" s="339"/>
      <c r="CQ8" s="339"/>
      <c r="CR8" s="339"/>
      <c r="CS8" s="339"/>
      <c r="CT8" s="339"/>
      <c r="CU8" s="339"/>
      <c r="CV8" s="339"/>
      <c r="CW8" s="339"/>
      <c r="CX8" s="339"/>
      <c r="CY8" s="339"/>
      <c r="CZ8" s="339"/>
      <c r="DA8" s="339"/>
      <c r="DB8" s="339"/>
      <c r="DC8" s="339"/>
      <c r="DD8" s="339"/>
      <c r="DE8" s="339"/>
      <c r="DF8" s="339"/>
      <c r="DG8" s="339"/>
      <c r="DH8" s="339"/>
      <c r="DI8" s="339"/>
      <c r="DJ8" s="339"/>
      <c r="DK8" s="339"/>
      <c r="DL8" s="339"/>
      <c r="DM8" s="339"/>
      <c r="DN8" s="339"/>
      <c r="DO8" s="339"/>
      <c r="DP8" s="339"/>
      <c r="DQ8" s="339"/>
      <c r="DR8" s="339"/>
      <c r="DS8" s="339"/>
      <c r="DT8" s="339"/>
      <c r="DU8" s="339"/>
      <c r="DV8" s="339"/>
      <c r="DW8" s="339"/>
      <c r="DX8" s="339"/>
      <c r="DY8" s="339"/>
      <c r="DZ8" s="339"/>
      <c r="EA8" s="339"/>
      <c r="EB8" s="339"/>
      <c r="EC8" s="339"/>
      <c r="ED8" s="339"/>
      <c r="EE8" s="339"/>
      <c r="EF8" s="339"/>
      <c r="EG8" s="339"/>
      <c r="EH8" s="339"/>
      <c r="EI8" s="339"/>
      <c r="EJ8" s="339"/>
      <c r="EK8" s="339"/>
      <c r="EL8" s="339"/>
      <c r="EM8" s="339"/>
    </row>
    <row r="9" spans="1:144" s="210" customFormat="1" x14ac:dyDescent="0.2">
      <c r="A9" s="339"/>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c r="AI9" s="339"/>
      <c r="AJ9" s="339"/>
      <c r="AK9" s="339"/>
      <c r="AL9" s="339"/>
      <c r="AM9" s="339"/>
      <c r="AN9" s="339"/>
      <c r="AO9" s="339"/>
      <c r="AP9" s="339"/>
      <c r="AQ9" s="339"/>
      <c r="AR9" s="339"/>
      <c r="AS9" s="339"/>
      <c r="AT9" s="339"/>
      <c r="AU9" s="339"/>
      <c r="AV9" s="339"/>
      <c r="AW9" s="339"/>
      <c r="AX9" s="339"/>
      <c r="AY9" s="339"/>
      <c r="AZ9" s="339"/>
      <c r="BA9" s="339"/>
      <c r="BB9" s="339"/>
      <c r="BC9" s="339"/>
      <c r="BD9" s="339"/>
      <c r="BE9" s="339"/>
      <c r="BF9" s="339"/>
      <c r="BG9" s="339"/>
      <c r="BH9" s="339"/>
      <c r="BI9" s="339"/>
      <c r="BJ9" s="339"/>
      <c r="BK9" s="339"/>
      <c r="BL9" s="339"/>
      <c r="BM9" s="339"/>
      <c r="BN9" s="339"/>
      <c r="BO9" s="339"/>
      <c r="BP9" s="339"/>
      <c r="BQ9" s="339"/>
      <c r="BR9" s="339"/>
      <c r="BS9" s="339"/>
      <c r="BT9" s="339"/>
      <c r="BU9" s="339"/>
      <c r="BV9" s="339"/>
      <c r="BW9" s="339"/>
      <c r="BX9" s="339"/>
      <c r="BY9" s="339"/>
      <c r="BZ9" s="339"/>
      <c r="CA9" s="339"/>
      <c r="CB9" s="339"/>
      <c r="CC9" s="339"/>
      <c r="CD9" s="339"/>
      <c r="CE9" s="339"/>
      <c r="CF9" s="339"/>
      <c r="CG9" s="339"/>
      <c r="CH9" s="339"/>
      <c r="CI9" s="339"/>
      <c r="CJ9" s="339"/>
      <c r="CK9" s="339"/>
      <c r="CL9" s="339"/>
      <c r="CM9" s="339"/>
      <c r="CN9" s="339"/>
      <c r="CO9" s="339"/>
      <c r="CP9" s="339"/>
      <c r="CQ9" s="339"/>
      <c r="CR9" s="339"/>
      <c r="CS9" s="339"/>
      <c r="CT9" s="339"/>
      <c r="CU9" s="339"/>
      <c r="CV9" s="339"/>
      <c r="CW9" s="339"/>
      <c r="CX9" s="339"/>
      <c r="CY9" s="339"/>
      <c r="CZ9" s="339"/>
      <c r="DA9" s="339"/>
      <c r="DB9" s="339"/>
      <c r="DC9" s="339"/>
      <c r="DD9" s="339"/>
      <c r="DE9" s="339"/>
      <c r="DF9" s="339"/>
      <c r="DG9" s="339"/>
      <c r="DH9" s="339"/>
      <c r="DI9" s="339"/>
      <c r="DJ9" s="339"/>
      <c r="DK9" s="339"/>
      <c r="DL9" s="339"/>
      <c r="DM9" s="339"/>
      <c r="DN9" s="339"/>
      <c r="DO9" s="339"/>
      <c r="DP9" s="339"/>
      <c r="DQ9" s="339"/>
      <c r="DR9" s="339"/>
      <c r="DS9" s="339"/>
      <c r="DT9" s="339"/>
      <c r="DU9" s="339"/>
      <c r="DV9" s="339"/>
      <c r="DW9" s="339"/>
      <c r="DX9" s="339"/>
      <c r="DY9" s="339"/>
      <c r="DZ9" s="339"/>
      <c r="EA9" s="339"/>
      <c r="EB9" s="339"/>
      <c r="EC9" s="339"/>
      <c r="ED9" s="339"/>
      <c r="EE9" s="339"/>
      <c r="EF9" s="339"/>
      <c r="EG9" s="339"/>
      <c r="EH9" s="339"/>
      <c r="EI9" s="339"/>
      <c r="EJ9" s="339"/>
      <c r="EK9" s="339"/>
      <c r="EL9" s="339"/>
      <c r="EM9" s="339"/>
    </row>
    <row r="10" spans="1:144" s="210" customFormat="1" x14ac:dyDescent="0.2">
      <c r="A10" s="339"/>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39"/>
      <c r="BC10" s="339"/>
      <c r="BD10" s="339"/>
      <c r="BE10" s="339"/>
      <c r="BF10" s="339"/>
      <c r="BG10" s="339"/>
      <c r="BH10" s="339"/>
      <c r="BI10" s="339"/>
      <c r="BJ10" s="339"/>
      <c r="BK10" s="339"/>
      <c r="BL10" s="339"/>
      <c r="BM10" s="339"/>
      <c r="BN10" s="339"/>
      <c r="BO10" s="339"/>
      <c r="BP10" s="339"/>
      <c r="BQ10" s="339"/>
      <c r="BR10" s="339"/>
      <c r="BS10" s="339"/>
      <c r="BT10" s="339"/>
      <c r="BU10" s="339"/>
      <c r="BV10" s="339"/>
      <c r="BW10" s="339"/>
      <c r="BX10" s="339"/>
      <c r="BY10" s="339"/>
      <c r="BZ10" s="339"/>
      <c r="CA10" s="339"/>
      <c r="CB10" s="339"/>
      <c r="CC10" s="339"/>
      <c r="CD10" s="339"/>
      <c r="CE10" s="339"/>
      <c r="CF10" s="339"/>
      <c r="CG10" s="339"/>
      <c r="CH10" s="339"/>
      <c r="CI10" s="339"/>
      <c r="CJ10" s="339"/>
      <c r="CK10" s="339"/>
      <c r="CL10" s="339"/>
      <c r="CM10" s="339"/>
      <c r="CN10" s="339"/>
      <c r="CO10" s="339"/>
      <c r="CP10" s="339"/>
      <c r="CQ10" s="339"/>
      <c r="CR10" s="339"/>
      <c r="CS10" s="339"/>
      <c r="CT10" s="339"/>
      <c r="CU10" s="339"/>
      <c r="CV10" s="339"/>
      <c r="CW10" s="339"/>
      <c r="CX10" s="339"/>
      <c r="CY10" s="339"/>
      <c r="CZ10" s="339"/>
      <c r="DA10" s="339"/>
      <c r="DB10" s="339"/>
      <c r="DC10" s="339"/>
      <c r="DD10" s="339"/>
      <c r="DE10" s="339"/>
      <c r="DF10" s="339"/>
      <c r="DG10" s="339"/>
      <c r="DH10" s="339"/>
      <c r="DI10" s="339"/>
      <c r="DJ10" s="339"/>
      <c r="DK10" s="339"/>
      <c r="DL10" s="339"/>
      <c r="DM10" s="339"/>
      <c r="DN10" s="339"/>
      <c r="DO10" s="339"/>
      <c r="DP10" s="339"/>
      <c r="DQ10" s="339"/>
      <c r="DR10" s="339"/>
      <c r="DS10" s="339"/>
      <c r="DT10" s="339"/>
      <c r="DU10" s="339"/>
      <c r="DV10" s="339"/>
      <c r="DW10" s="339"/>
      <c r="DX10" s="339"/>
      <c r="DY10" s="339"/>
      <c r="DZ10" s="339"/>
      <c r="EA10" s="339"/>
      <c r="EB10" s="339"/>
      <c r="EC10" s="339"/>
      <c r="ED10" s="339"/>
      <c r="EE10" s="339"/>
      <c r="EF10" s="339"/>
      <c r="EG10" s="339"/>
      <c r="EH10" s="339"/>
      <c r="EI10" s="339"/>
      <c r="EJ10" s="339"/>
      <c r="EK10" s="339"/>
      <c r="EL10" s="339"/>
      <c r="EM10" s="339"/>
    </row>
    <row r="11" spans="1:144" s="210" customFormat="1" x14ac:dyDescent="0.2">
      <c r="A11" s="339"/>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c r="BL11" s="339"/>
      <c r="BM11" s="339"/>
      <c r="BN11" s="339"/>
      <c r="BO11" s="339"/>
      <c r="BP11" s="339"/>
      <c r="BQ11" s="339"/>
      <c r="BR11" s="339"/>
      <c r="BS11" s="339"/>
      <c r="BT11" s="339"/>
      <c r="BU11" s="339"/>
      <c r="BV11" s="339"/>
      <c r="BW11" s="339"/>
      <c r="BX11" s="339"/>
      <c r="BY11" s="339"/>
      <c r="BZ11" s="339"/>
      <c r="CA11" s="339"/>
      <c r="CB11" s="339"/>
      <c r="CC11" s="339"/>
      <c r="CD11" s="339"/>
      <c r="CE11" s="339"/>
      <c r="CF11" s="339"/>
      <c r="CG11" s="339"/>
      <c r="CH11" s="339"/>
      <c r="CI11" s="339"/>
      <c r="CJ11" s="339"/>
      <c r="CK11" s="339"/>
      <c r="CL11" s="339"/>
      <c r="CM11" s="339"/>
      <c r="CN11" s="339"/>
      <c r="CO11" s="339"/>
      <c r="CP11" s="339"/>
      <c r="CQ11" s="339"/>
      <c r="CR11" s="339"/>
      <c r="CS11" s="339"/>
      <c r="CT11" s="339"/>
      <c r="CU11" s="339"/>
      <c r="CV11" s="339"/>
      <c r="CW11" s="339"/>
      <c r="CX11" s="339"/>
      <c r="CY11" s="339"/>
      <c r="CZ11" s="339"/>
      <c r="DA11" s="339"/>
      <c r="DB11" s="339"/>
      <c r="DC11" s="339"/>
      <c r="DD11" s="339"/>
      <c r="DE11" s="339"/>
      <c r="DF11" s="339"/>
      <c r="DG11" s="339"/>
      <c r="DH11" s="339"/>
      <c r="DI11" s="339"/>
      <c r="DJ11" s="339"/>
      <c r="DK11" s="339"/>
      <c r="DL11" s="339"/>
      <c r="DM11" s="339"/>
      <c r="DN11" s="339"/>
      <c r="DO11" s="339"/>
      <c r="DP11" s="339"/>
      <c r="DQ11" s="339"/>
      <c r="DR11" s="339"/>
      <c r="DS11" s="339"/>
      <c r="DT11" s="339"/>
      <c r="DU11" s="339"/>
      <c r="DV11" s="339"/>
      <c r="DW11" s="339"/>
      <c r="DX11" s="339"/>
      <c r="DY11" s="339"/>
      <c r="DZ11" s="339"/>
      <c r="EA11" s="339"/>
      <c r="EB11" s="339"/>
      <c r="EC11" s="339"/>
      <c r="ED11" s="339"/>
      <c r="EE11" s="339"/>
      <c r="EF11" s="339"/>
      <c r="EG11" s="339"/>
      <c r="EH11" s="339"/>
      <c r="EI11" s="339"/>
      <c r="EJ11" s="339"/>
      <c r="EK11" s="339"/>
      <c r="EL11" s="339"/>
      <c r="EM11" s="339"/>
    </row>
    <row r="12" spans="1:144" s="210" customFormat="1" x14ac:dyDescent="0.2">
      <c r="A12" s="339"/>
      <c r="B12" s="339"/>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39"/>
      <c r="AK12" s="339"/>
      <c r="AL12" s="339"/>
      <c r="AM12" s="339"/>
      <c r="AN12" s="339"/>
      <c r="AO12" s="339"/>
      <c r="AP12" s="339"/>
      <c r="AQ12" s="339"/>
      <c r="AR12" s="339"/>
      <c r="AS12" s="339"/>
      <c r="AT12" s="339"/>
      <c r="AU12" s="339"/>
      <c r="AV12" s="339"/>
      <c r="AW12" s="339"/>
      <c r="AX12" s="339"/>
      <c r="AY12" s="339"/>
      <c r="AZ12" s="339"/>
      <c r="BA12" s="339"/>
      <c r="BB12" s="339"/>
      <c r="BC12" s="339"/>
      <c r="BD12" s="339"/>
      <c r="BE12" s="339"/>
      <c r="BF12" s="339"/>
      <c r="BG12" s="339"/>
      <c r="BH12" s="339"/>
      <c r="BI12" s="339"/>
      <c r="BJ12" s="339"/>
      <c r="BK12" s="339"/>
      <c r="BL12" s="339"/>
      <c r="BM12" s="339"/>
      <c r="BN12" s="339"/>
      <c r="BO12" s="339"/>
      <c r="BP12" s="339"/>
      <c r="BQ12" s="339"/>
      <c r="BR12" s="339"/>
      <c r="BS12" s="339"/>
      <c r="BT12" s="339"/>
      <c r="BU12" s="339"/>
      <c r="BV12" s="339"/>
      <c r="BW12" s="339"/>
      <c r="BX12" s="339"/>
      <c r="BY12" s="339"/>
      <c r="BZ12" s="339"/>
      <c r="CA12" s="339"/>
      <c r="CB12" s="339"/>
      <c r="CC12" s="339"/>
      <c r="CD12" s="339"/>
      <c r="CE12" s="339"/>
      <c r="CF12" s="339"/>
      <c r="CG12" s="339"/>
      <c r="CH12" s="339"/>
      <c r="CI12" s="339"/>
      <c r="CJ12" s="339"/>
      <c r="CK12" s="339"/>
      <c r="CL12" s="339"/>
      <c r="CM12" s="339"/>
      <c r="CN12" s="339"/>
      <c r="CO12" s="339"/>
      <c r="CP12" s="339"/>
      <c r="CQ12" s="339"/>
      <c r="CR12" s="339"/>
      <c r="CS12" s="339"/>
      <c r="CT12" s="339"/>
      <c r="CU12" s="339"/>
      <c r="CV12" s="339"/>
      <c r="CW12" s="339"/>
      <c r="CX12" s="339"/>
      <c r="CY12" s="339"/>
      <c r="CZ12" s="339"/>
      <c r="DA12" s="339"/>
      <c r="DB12" s="339"/>
      <c r="DC12" s="339"/>
      <c r="DD12" s="339"/>
      <c r="DE12" s="339"/>
      <c r="DF12" s="339"/>
      <c r="DG12" s="339"/>
      <c r="DH12" s="339"/>
      <c r="DI12" s="339"/>
      <c r="DJ12" s="339"/>
      <c r="DK12" s="339"/>
      <c r="DL12" s="339"/>
      <c r="DM12" s="339"/>
      <c r="DN12" s="339"/>
      <c r="DO12" s="339"/>
      <c r="DP12" s="339"/>
      <c r="DQ12" s="339"/>
      <c r="DR12" s="339"/>
      <c r="DS12" s="339"/>
      <c r="DT12" s="339"/>
      <c r="DU12" s="339"/>
      <c r="DV12" s="339"/>
      <c r="DW12" s="339"/>
      <c r="DX12" s="339"/>
      <c r="DY12" s="339"/>
      <c r="DZ12" s="339"/>
      <c r="EA12" s="339"/>
      <c r="EB12" s="339"/>
      <c r="EC12" s="339"/>
      <c r="ED12" s="339"/>
      <c r="EE12" s="339"/>
      <c r="EF12" s="339"/>
      <c r="EG12" s="339"/>
      <c r="EH12" s="339"/>
      <c r="EI12" s="339"/>
      <c r="EJ12" s="339"/>
      <c r="EK12" s="339"/>
      <c r="EL12" s="339"/>
      <c r="EM12" s="339"/>
    </row>
    <row r="13" spans="1:144" s="210" customFormat="1" x14ac:dyDescent="0.2">
      <c r="A13" s="339"/>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39"/>
      <c r="BD13" s="339"/>
      <c r="BE13" s="339"/>
      <c r="BF13" s="339"/>
      <c r="BG13" s="339"/>
      <c r="BH13" s="339"/>
      <c r="BI13" s="339"/>
      <c r="BJ13" s="339"/>
      <c r="BK13" s="339"/>
      <c r="BL13" s="339"/>
      <c r="BM13" s="339"/>
      <c r="BN13" s="339"/>
      <c r="BO13" s="339"/>
      <c r="BP13" s="339"/>
      <c r="BQ13" s="339"/>
      <c r="BR13" s="339"/>
      <c r="BS13" s="339"/>
      <c r="BT13" s="339"/>
      <c r="BU13" s="339"/>
      <c r="BV13" s="339"/>
      <c r="BW13" s="339"/>
      <c r="BX13" s="339"/>
      <c r="BY13" s="339"/>
      <c r="BZ13" s="339"/>
      <c r="CA13" s="339"/>
      <c r="CB13" s="339"/>
      <c r="CC13" s="339"/>
      <c r="CD13" s="339"/>
      <c r="CE13" s="339"/>
      <c r="CF13" s="339"/>
      <c r="CG13" s="339"/>
      <c r="CH13" s="339"/>
      <c r="CI13" s="339"/>
      <c r="CJ13" s="339"/>
      <c r="CK13" s="339"/>
      <c r="CL13" s="339"/>
      <c r="CM13" s="339"/>
      <c r="CN13" s="339"/>
      <c r="CO13" s="339"/>
      <c r="CP13" s="339"/>
      <c r="CQ13" s="339"/>
      <c r="CR13" s="339"/>
      <c r="CS13" s="339"/>
      <c r="CT13" s="339"/>
      <c r="CU13" s="339"/>
      <c r="CV13" s="339"/>
      <c r="CW13" s="339"/>
      <c r="CX13" s="339"/>
      <c r="CY13" s="339"/>
      <c r="CZ13" s="339"/>
      <c r="DA13" s="339"/>
      <c r="DB13" s="339"/>
      <c r="DC13" s="339"/>
      <c r="DD13" s="339"/>
      <c r="DE13" s="339"/>
      <c r="DF13" s="339"/>
      <c r="DG13" s="339"/>
      <c r="DH13" s="339"/>
      <c r="DI13" s="339"/>
      <c r="DJ13" s="339"/>
      <c r="DK13" s="339"/>
      <c r="DL13" s="339"/>
      <c r="DM13" s="339"/>
      <c r="DN13" s="339"/>
      <c r="DO13" s="339"/>
      <c r="DP13" s="339"/>
      <c r="DQ13" s="339"/>
      <c r="DR13" s="339"/>
      <c r="DS13" s="339"/>
      <c r="DT13" s="339"/>
      <c r="DU13" s="339"/>
      <c r="DV13" s="339"/>
      <c r="DW13" s="339"/>
      <c r="DX13" s="339"/>
      <c r="DY13" s="339"/>
      <c r="DZ13" s="339"/>
      <c r="EA13" s="339"/>
      <c r="EB13" s="339"/>
      <c r="EC13" s="339"/>
      <c r="ED13" s="339"/>
      <c r="EE13" s="339"/>
      <c r="EF13" s="339"/>
      <c r="EG13" s="339"/>
      <c r="EH13" s="339"/>
      <c r="EI13" s="339"/>
      <c r="EJ13" s="339"/>
      <c r="EK13" s="339"/>
      <c r="EL13" s="339"/>
      <c r="EM13" s="339"/>
    </row>
    <row r="14" spans="1:144" s="210" customFormat="1" x14ac:dyDescent="0.2">
      <c r="A14" s="339"/>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39"/>
      <c r="BD14" s="339"/>
      <c r="BE14" s="339"/>
      <c r="BF14" s="339"/>
      <c r="BG14" s="339"/>
      <c r="BH14" s="339"/>
      <c r="BI14" s="339"/>
      <c r="BJ14" s="339"/>
      <c r="BK14" s="339"/>
      <c r="BL14" s="339"/>
      <c r="BM14" s="339"/>
      <c r="BN14" s="339"/>
      <c r="BO14" s="339"/>
      <c r="BP14" s="339"/>
      <c r="BQ14" s="339"/>
      <c r="BR14" s="339"/>
      <c r="BS14" s="339"/>
      <c r="BT14" s="339"/>
      <c r="BU14" s="339"/>
      <c r="BV14" s="339"/>
      <c r="BW14" s="339"/>
      <c r="BX14" s="339"/>
      <c r="BY14" s="339"/>
      <c r="BZ14" s="339"/>
      <c r="CA14" s="339"/>
      <c r="CB14" s="339"/>
      <c r="CC14" s="339"/>
      <c r="CD14" s="339"/>
      <c r="CE14" s="339"/>
      <c r="CF14" s="339"/>
      <c r="CG14" s="339"/>
      <c r="CH14" s="339"/>
      <c r="CI14" s="339"/>
      <c r="CJ14" s="339"/>
      <c r="CK14" s="339"/>
      <c r="CL14" s="339"/>
      <c r="CM14" s="339"/>
      <c r="CN14" s="339"/>
      <c r="CO14" s="339"/>
      <c r="CP14" s="339"/>
      <c r="CQ14" s="339"/>
      <c r="CR14" s="339"/>
      <c r="CS14" s="339"/>
      <c r="CT14" s="339"/>
      <c r="CU14" s="339"/>
      <c r="CV14" s="339"/>
      <c r="CW14" s="339"/>
      <c r="CX14" s="339"/>
      <c r="CY14" s="339"/>
      <c r="CZ14" s="339"/>
      <c r="DA14" s="339"/>
      <c r="DB14" s="339"/>
      <c r="DC14" s="339"/>
      <c r="DD14" s="339"/>
      <c r="DE14" s="339"/>
      <c r="DF14" s="339"/>
      <c r="DG14" s="339"/>
      <c r="DH14" s="339"/>
      <c r="DI14" s="339"/>
      <c r="DJ14" s="339"/>
      <c r="DK14" s="339"/>
      <c r="DL14" s="339"/>
      <c r="DM14" s="339"/>
      <c r="DN14" s="339"/>
      <c r="DO14" s="339"/>
      <c r="DP14" s="339"/>
      <c r="DQ14" s="339"/>
      <c r="DR14" s="339"/>
      <c r="DS14" s="339"/>
      <c r="DT14" s="339"/>
      <c r="DU14" s="339"/>
      <c r="DV14" s="339"/>
      <c r="DW14" s="339"/>
      <c r="DX14" s="339"/>
      <c r="DY14" s="339"/>
      <c r="DZ14" s="339"/>
      <c r="EA14" s="339"/>
      <c r="EB14" s="339"/>
      <c r="EC14" s="339"/>
      <c r="ED14" s="339"/>
      <c r="EE14" s="339"/>
      <c r="EF14" s="339"/>
      <c r="EG14" s="339"/>
      <c r="EH14" s="339"/>
      <c r="EI14" s="339"/>
      <c r="EJ14" s="339"/>
      <c r="EK14" s="339"/>
      <c r="EL14" s="339"/>
      <c r="EM14" s="339"/>
    </row>
    <row r="15" spans="1:144" s="210" customFormat="1" x14ac:dyDescent="0.2">
      <c r="A15" s="339"/>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c r="BB15" s="339"/>
      <c r="BC15" s="339"/>
      <c r="BD15" s="339"/>
      <c r="BE15" s="339"/>
      <c r="BF15" s="339"/>
      <c r="BG15" s="339"/>
      <c r="BH15" s="339"/>
      <c r="BI15" s="339"/>
      <c r="BJ15" s="339"/>
      <c r="BK15" s="339"/>
      <c r="BL15" s="339"/>
      <c r="BM15" s="339"/>
      <c r="BN15" s="339"/>
      <c r="BO15" s="339"/>
      <c r="BP15" s="339"/>
      <c r="BQ15" s="339"/>
      <c r="BR15" s="339"/>
      <c r="BS15" s="339"/>
      <c r="BT15" s="339"/>
      <c r="BU15" s="339"/>
      <c r="BV15" s="339"/>
      <c r="BW15" s="339"/>
      <c r="BX15" s="339"/>
      <c r="BY15" s="339"/>
      <c r="BZ15" s="339"/>
      <c r="CA15" s="339"/>
      <c r="CB15" s="339"/>
      <c r="CC15" s="339"/>
      <c r="CD15" s="339"/>
      <c r="CE15" s="339"/>
      <c r="CF15" s="339"/>
      <c r="CG15" s="339"/>
      <c r="CH15" s="339"/>
      <c r="CI15" s="339"/>
      <c r="CJ15" s="339"/>
      <c r="CK15" s="339"/>
      <c r="CL15" s="339"/>
      <c r="CM15" s="339"/>
      <c r="CN15" s="339"/>
      <c r="CO15" s="339"/>
      <c r="CP15" s="339"/>
      <c r="CQ15" s="339"/>
      <c r="CR15" s="339"/>
      <c r="CS15" s="339"/>
      <c r="CT15" s="339"/>
      <c r="CU15" s="339"/>
      <c r="CV15" s="339"/>
      <c r="CW15" s="339"/>
      <c r="CX15" s="339"/>
      <c r="CY15" s="339"/>
      <c r="CZ15" s="339"/>
      <c r="DA15" s="339"/>
      <c r="DB15" s="339"/>
      <c r="DC15" s="339"/>
      <c r="DD15" s="339"/>
      <c r="DE15" s="339"/>
      <c r="DF15" s="339"/>
      <c r="DG15" s="339"/>
      <c r="DH15" s="339"/>
      <c r="DI15" s="339"/>
      <c r="DJ15" s="339"/>
      <c r="DK15" s="339"/>
      <c r="DL15" s="339"/>
      <c r="DM15" s="339"/>
      <c r="DN15" s="339"/>
      <c r="DO15" s="339"/>
      <c r="DP15" s="339"/>
      <c r="DQ15" s="339"/>
      <c r="DR15" s="339"/>
      <c r="DS15" s="339"/>
      <c r="DT15" s="339"/>
      <c r="DU15" s="339"/>
      <c r="DV15" s="339"/>
      <c r="DW15" s="339"/>
      <c r="DX15" s="339"/>
      <c r="DY15" s="339"/>
      <c r="DZ15" s="339"/>
      <c r="EA15" s="339"/>
      <c r="EB15" s="339"/>
      <c r="EC15" s="339"/>
      <c r="ED15" s="339"/>
      <c r="EE15" s="339"/>
      <c r="EF15" s="339"/>
      <c r="EG15" s="339"/>
      <c r="EH15" s="339"/>
      <c r="EI15" s="339"/>
      <c r="EJ15" s="339"/>
      <c r="EK15" s="339"/>
      <c r="EL15" s="339"/>
      <c r="EM15" s="339"/>
    </row>
    <row r="16" spans="1:144" s="210" customFormat="1" x14ac:dyDescent="0.2">
      <c r="A16" s="339"/>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39"/>
      <c r="AO16" s="339"/>
      <c r="AP16" s="339"/>
      <c r="AQ16" s="339"/>
      <c r="AR16" s="339"/>
      <c r="AS16" s="339"/>
      <c r="AT16" s="339"/>
      <c r="AU16" s="339"/>
      <c r="AV16" s="339"/>
      <c r="AW16" s="339"/>
      <c r="AX16" s="339"/>
      <c r="AY16" s="339"/>
      <c r="AZ16" s="339"/>
      <c r="BA16" s="339"/>
      <c r="BB16" s="339"/>
      <c r="BC16" s="339"/>
      <c r="BD16" s="339"/>
      <c r="BE16" s="339"/>
      <c r="BF16" s="339"/>
      <c r="BG16" s="339"/>
      <c r="BH16" s="339"/>
      <c r="BI16" s="339"/>
      <c r="BJ16" s="339"/>
      <c r="BK16" s="339"/>
      <c r="BL16" s="339"/>
      <c r="BM16" s="339"/>
      <c r="BN16" s="339"/>
      <c r="BO16" s="339"/>
      <c r="BP16" s="339"/>
      <c r="BQ16" s="339"/>
      <c r="BR16" s="339"/>
      <c r="BS16" s="339"/>
      <c r="BT16" s="339"/>
      <c r="BU16" s="339"/>
      <c r="BV16" s="339"/>
      <c r="BW16" s="339"/>
      <c r="BX16" s="339"/>
      <c r="BY16" s="339"/>
      <c r="BZ16" s="339"/>
      <c r="CA16" s="339"/>
      <c r="CB16" s="339"/>
      <c r="CC16" s="339"/>
      <c r="CD16" s="339"/>
      <c r="CE16" s="339"/>
      <c r="CF16" s="339"/>
      <c r="CG16" s="339"/>
      <c r="CH16" s="339"/>
      <c r="CI16" s="339"/>
      <c r="CJ16" s="339"/>
      <c r="CK16" s="339"/>
      <c r="CL16" s="339"/>
      <c r="CM16" s="339"/>
      <c r="CN16" s="339"/>
      <c r="CO16" s="339"/>
      <c r="CP16" s="339"/>
      <c r="CQ16" s="339"/>
      <c r="CR16" s="339"/>
      <c r="CS16" s="339"/>
      <c r="CT16" s="339"/>
      <c r="CU16" s="339"/>
      <c r="CV16" s="339"/>
      <c r="CW16" s="339"/>
      <c r="CX16" s="339"/>
      <c r="CY16" s="339"/>
      <c r="CZ16" s="339"/>
      <c r="DA16" s="339"/>
      <c r="DB16" s="339"/>
      <c r="DC16" s="339"/>
      <c r="DD16" s="339"/>
      <c r="DE16" s="339"/>
      <c r="DF16" s="339"/>
      <c r="DG16" s="339"/>
      <c r="DH16" s="339"/>
      <c r="DI16" s="339"/>
      <c r="DJ16" s="339"/>
      <c r="DK16" s="339"/>
      <c r="DL16" s="339"/>
      <c r="DM16" s="339"/>
      <c r="DN16" s="339"/>
      <c r="DO16" s="339"/>
      <c r="DP16" s="339"/>
      <c r="DQ16" s="339"/>
      <c r="DR16" s="339"/>
      <c r="DS16" s="339"/>
      <c r="DT16" s="339"/>
      <c r="DU16" s="339"/>
      <c r="DV16" s="339"/>
      <c r="DW16" s="339"/>
      <c r="DX16" s="339"/>
      <c r="DY16" s="339"/>
      <c r="DZ16" s="339"/>
      <c r="EA16" s="339"/>
      <c r="EB16" s="339"/>
      <c r="EC16" s="339"/>
      <c r="ED16" s="339"/>
      <c r="EE16" s="339"/>
      <c r="EF16" s="339"/>
      <c r="EG16" s="339"/>
      <c r="EH16" s="339"/>
      <c r="EI16" s="339"/>
      <c r="EJ16" s="339"/>
      <c r="EK16" s="339"/>
      <c r="EL16" s="339"/>
      <c r="EM16" s="339"/>
    </row>
    <row r="17" spans="1:143" s="210" customFormat="1" x14ac:dyDescent="0.2">
      <c r="A17" s="339"/>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39"/>
      <c r="AX17" s="339"/>
      <c r="AY17" s="339"/>
      <c r="AZ17" s="339"/>
      <c r="BA17" s="339"/>
      <c r="BB17" s="339"/>
      <c r="BC17" s="339"/>
      <c r="BD17" s="339"/>
      <c r="BE17" s="339"/>
      <c r="BF17" s="339"/>
      <c r="BG17" s="339"/>
      <c r="BH17" s="339"/>
      <c r="BI17" s="339"/>
      <c r="BJ17" s="339"/>
      <c r="BK17" s="339"/>
      <c r="BL17" s="339"/>
      <c r="BM17" s="339"/>
      <c r="BN17" s="339"/>
      <c r="BO17" s="339"/>
      <c r="BP17" s="339"/>
      <c r="BQ17" s="339"/>
      <c r="BR17" s="339"/>
      <c r="BS17" s="339"/>
      <c r="BT17" s="339"/>
      <c r="BU17" s="339"/>
      <c r="BV17" s="339"/>
      <c r="BW17" s="339"/>
      <c r="BX17" s="339"/>
      <c r="BY17" s="339"/>
      <c r="BZ17" s="339"/>
      <c r="CA17" s="339"/>
      <c r="CB17" s="339"/>
      <c r="CC17" s="339"/>
      <c r="CD17" s="339"/>
      <c r="CE17" s="339"/>
      <c r="CF17" s="339"/>
      <c r="CG17" s="339"/>
      <c r="CH17" s="339"/>
      <c r="CI17" s="339"/>
      <c r="CJ17" s="339"/>
      <c r="CK17" s="339"/>
      <c r="CL17" s="339"/>
      <c r="CM17" s="339"/>
      <c r="CN17" s="339"/>
      <c r="CO17" s="339"/>
      <c r="CP17" s="339"/>
      <c r="CQ17" s="339"/>
      <c r="CR17" s="339"/>
      <c r="CS17" s="339"/>
      <c r="CT17" s="339"/>
      <c r="CU17" s="339"/>
      <c r="CV17" s="339"/>
      <c r="CW17" s="339"/>
      <c r="CX17" s="339"/>
      <c r="CY17" s="339"/>
      <c r="CZ17" s="339"/>
      <c r="DA17" s="339"/>
      <c r="DB17" s="339"/>
      <c r="DC17" s="339"/>
      <c r="DD17" s="339"/>
      <c r="DE17" s="339"/>
      <c r="DF17" s="339"/>
      <c r="DG17" s="339"/>
      <c r="DH17" s="339"/>
      <c r="DI17" s="339"/>
      <c r="DJ17" s="339"/>
      <c r="DK17" s="339"/>
      <c r="DL17" s="339"/>
      <c r="DM17" s="339"/>
      <c r="DN17" s="339"/>
      <c r="DO17" s="339"/>
      <c r="DP17" s="339"/>
      <c r="DQ17" s="339"/>
      <c r="DR17" s="339"/>
      <c r="DS17" s="339"/>
      <c r="DT17" s="339"/>
      <c r="DU17" s="339"/>
      <c r="DV17" s="339"/>
      <c r="DW17" s="339"/>
      <c r="DX17" s="339"/>
      <c r="DY17" s="339"/>
      <c r="DZ17" s="339"/>
      <c r="EA17" s="339"/>
      <c r="EB17" s="339"/>
      <c r="EC17" s="339"/>
      <c r="ED17" s="339"/>
      <c r="EE17" s="339"/>
      <c r="EF17" s="339"/>
      <c r="EG17" s="339"/>
      <c r="EH17" s="339"/>
      <c r="EI17" s="339"/>
      <c r="EJ17" s="339"/>
      <c r="EK17" s="339"/>
      <c r="EL17" s="339"/>
      <c r="EM17" s="339"/>
    </row>
    <row r="18" spans="1:143" s="210" customFormat="1" x14ac:dyDescent="0.2">
      <c r="A18" s="339"/>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c r="AN18" s="339"/>
      <c r="AO18" s="339"/>
      <c r="AP18" s="339"/>
      <c r="AQ18" s="339"/>
      <c r="AR18" s="339"/>
      <c r="AS18" s="339"/>
      <c r="AT18" s="339"/>
      <c r="AU18" s="339"/>
      <c r="AV18" s="339"/>
      <c r="AW18" s="339"/>
      <c r="AX18" s="339"/>
      <c r="AY18" s="339"/>
      <c r="AZ18" s="339"/>
      <c r="BA18" s="339"/>
      <c r="BB18" s="339"/>
      <c r="BC18" s="339"/>
      <c r="BD18" s="339"/>
      <c r="BE18" s="339"/>
      <c r="BF18" s="339"/>
      <c r="BG18" s="339"/>
      <c r="BH18" s="339"/>
      <c r="BI18" s="339"/>
      <c r="BJ18" s="339"/>
      <c r="BK18" s="339"/>
      <c r="BL18" s="339"/>
      <c r="BM18" s="339"/>
      <c r="BN18" s="339"/>
      <c r="BO18" s="339"/>
      <c r="BP18" s="339"/>
      <c r="BQ18" s="339"/>
      <c r="BR18" s="339"/>
      <c r="BS18" s="339"/>
      <c r="BT18" s="339"/>
      <c r="BU18" s="339"/>
      <c r="BV18" s="339"/>
      <c r="BW18" s="339"/>
      <c r="BX18" s="339"/>
      <c r="BY18" s="339"/>
      <c r="BZ18" s="339"/>
      <c r="CA18" s="339"/>
      <c r="CB18" s="339"/>
      <c r="CC18" s="339"/>
      <c r="CD18" s="339"/>
      <c r="CE18" s="339"/>
      <c r="CF18" s="339"/>
      <c r="CG18" s="339"/>
      <c r="CH18" s="339"/>
      <c r="CI18" s="339"/>
      <c r="CJ18" s="339"/>
      <c r="CK18" s="339"/>
      <c r="CL18" s="339"/>
      <c r="CM18" s="339"/>
      <c r="CN18" s="339"/>
      <c r="CO18" s="339"/>
      <c r="CP18" s="339"/>
      <c r="CQ18" s="339"/>
      <c r="CR18" s="339"/>
      <c r="CS18" s="339"/>
      <c r="CT18" s="339"/>
      <c r="CU18" s="339"/>
      <c r="CV18" s="339"/>
      <c r="CW18" s="339"/>
      <c r="CX18" s="339"/>
      <c r="CY18" s="339"/>
      <c r="CZ18" s="339"/>
      <c r="DA18" s="339"/>
      <c r="DB18" s="339"/>
      <c r="DC18" s="339"/>
      <c r="DD18" s="339"/>
      <c r="DE18" s="339"/>
      <c r="DF18" s="339"/>
      <c r="DG18" s="339"/>
      <c r="DH18" s="339"/>
      <c r="DI18" s="339"/>
      <c r="DJ18" s="339"/>
      <c r="DK18" s="339"/>
      <c r="DL18" s="339"/>
      <c r="DM18" s="339"/>
      <c r="DN18" s="339"/>
      <c r="DO18" s="339"/>
      <c r="DP18" s="339"/>
      <c r="DQ18" s="339"/>
      <c r="DR18" s="339"/>
      <c r="DS18" s="339"/>
      <c r="DT18" s="339"/>
      <c r="DU18" s="339"/>
      <c r="DV18" s="339"/>
      <c r="DW18" s="339"/>
      <c r="DX18" s="339"/>
      <c r="DY18" s="339"/>
      <c r="DZ18" s="339"/>
      <c r="EA18" s="339"/>
      <c r="EB18" s="339"/>
      <c r="EC18" s="339"/>
      <c r="ED18" s="339"/>
      <c r="EE18" s="339"/>
      <c r="EF18" s="339"/>
      <c r="EG18" s="339"/>
      <c r="EH18" s="339"/>
      <c r="EI18" s="339"/>
      <c r="EJ18" s="339"/>
      <c r="EK18" s="339"/>
      <c r="EL18" s="339"/>
      <c r="EM18" s="339"/>
    </row>
    <row r="19" spans="1:143" s="210" customFormat="1" x14ac:dyDescent="0.2">
      <c r="A19" s="339"/>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c r="AN19" s="339"/>
      <c r="AO19" s="339"/>
      <c r="AP19" s="339"/>
      <c r="AQ19" s="339"/>
      <c r="AR19" s="339"/>
      <c r="AS19" s="339"/>
      <c r="AT19" s="339"/>
      <c r="AU19" s="339"/>
      <c r="AV19" s="339"/>
      <c r="AW19" s="339"/>
      <c r="AX19" s="339"/>
      <c r="AY19" s="339"/>
      <c r="AZ19" s="339"/>
      <c r="BA19" s="339"/>
      <c r="BB19" s="339"/>
      <c r="BC19" s="339"/>
      <c r="BD19" s="339"/>
      <c r="BE19" s="339"/>
      <c r="BF19" s="339"/>
      <c r="BG19" s="339"/>
      <c r="BH19" s="339"/>
      <c r="BI19" s="339"/>
      <c r="BJ19" s="339"/>
      <c r="BK19" s="339"/>
      <c r="BL19" s="339"/>
      <c r="BM19" s="339"/>
      <c r="BN19" s="339"/>
      <c r="BO19" s="339"/>
      <c r="BP19" s="339"/>
      <c r="BQ19" s="339"/>
      <c r="BR19" s="339"/>
      <c r="BS19" s="339"/>
      <c r="BT19" s="339"/>
      <c r="BU19" s="339"/>
      <c r="BV19" s="339"/>
      <c r="BW19" s="339"/>
      <c r="BX19" s="339"/>
      <c r="BY19" s="339"/>
      <c r="BZ19" s="339"/>
      <c r="CA19" s="339"/>
      <c r="CB19" s="339"/>
      <c r="CC19" s="339"/>
      <c r="CD19" s="339"/>
      <c r="CE19" s="339"/>
      <c r="CF19" s="339"/>
      <c r="CG19" s="339"/>
      <c r="CH19" s="339"/>
      <c r="CI19" s="339"/>
      <c r="CJ19" s="339"/>
      <c r="CK19" s="339"/>
      <c r="CL19" s="339"/>
      <c r="CM19" s="339"/>
      <c r="CN19" s="339"/>
      <c r="CO19" s="339"/>
      <c r="CP19" s="339"/>
      <c r="CQ19" s="339"/>
      <c r="CR19" s="339"/>
      <c r="CS19" s="339"/>
      <c r="CT19" s="339"/>
      <c r="CU19" s="339"/>
      <c r="CV19" s="339"/>
      <c r="CW19" s="339"/>
      <c r="CX19" s="339"/>
      <c r="CY19" s="339"/>
      <c r="CZ19" s="339"/>
      <c r="DA19" s="339"/>
      <c r="DB19" s="339"/>
      <c r="DC19" s="339"/>
      <c r="DD19" s="339"/>
      <c r="DE19" s="339"/>
      <c r="DF19" s="339"/>
      <c r="DG19" s="339"/>
      <c r="DH19" s="339"/>
      <c r="DI19" s="339"/>
      <c r="DJ19" s="339"/>
      <c r="DK19" s="339"/>
      <c r="DL19" s="339"/>
      <c r="DM19" s="339"/>
      <c r="DN19" s="339"/>
      <c r="DO19" s="339"/>
      <c r="DP19" s="339"/>
      <c r="DQ19" s="339"/>
      <c r="DR19" s="339"/>
      <c r="DS19" s="339"/>
      <c r="DT19" s="339"/>
      <c r="DU19" s="339"/>
      <c r="DV19" s="339"/>
      <c r="DW19" s="339"/>
      <c r="DX19" s="339"/>
      <c r="DY19" s="339"/>
      <c r="DZ19" s="339"/>
      <c r="EA19" s="339"/>
      <c r="EB19" s="339"/>
      <c r="EC19" s="339"/>
      <c r="ED19" s="339"/>
      <c r="EE19" s="339"/>
      <c r="EF19" s="339"/>
      <c r="EG19" s="339"/>
      <c r="EH19" s="339"/>
      <c r="EI19" s="339"/>
      <c r="EJ19" s="339"/>
      <c r="EK19" s="339"/>
      <c r="EL19" s="339"/>
      <c r="EM19" s="339"/>
    </row>
    <row r="20" spans="1:143" s="210" customFormat="1" x14ac:dyDescent="0.2">
      <c r="A20" s="339"/>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339"/>
      <c r="AR20" s="339"/>
      <c r="AS20" s="339"/>
      <c r="AT20" s="339"/>
      <c r="AU20" s="339"/>
      <c r="AV20" s="339"/>
      <c r="AW20" s="339"/>
      <c r="AX20" s="339"/>
      <c r="AY20" s="339"/>
      <c r="AZ20" s="339"/>
      <c r="BA20" s="339"/>
      <c r="BB20" s="339"/>
      <c r="BC20" s="339"/>
      <c r="BD20" s="339"/>
      <c r="BE20" s="339"/>
      <c r="BF20" s="339"/>
      <c r="BG20" s="339"/>
      <c r="BH20" s="339"/>
      <c r="BI20" s="339"/>
      <c r="BJ20" s="339"/>
      <c r="BK20" s="339"/>
      <c r="BL20" s="339"/>
      <c r="BM20" s="339"/>
      <c r="BN20" s="339"/>
      <c r="BO20" s="339"/>
      <c r="BP20" s="339"/>
      <c r="BQ20" s="339"/>
      <c r="BR20" s="339"/>
      <c r="BS20" s="339"/>
      <c r="BT20" s="339"/>
      <c r="BU20" s="339"/>
      <c r="BV20" s="339"/>
      <c r="BW20" s="339"/>
      <c r="BX20" s="339"/>
      <c r="BY20" s="339"/>
      <c r="BZ20" s="339"/>
      <c r="CA20" s="339"/>
      <c r="CB20" s="339"/>
      <c r="CC20" s="339"/>
      <c r="CD20" s="339"/>
      <c r="CE20" s="339"/>
      <c r="CF20" s="339"/>
      <c r="CG20" s="339"/>
      <c r="CH20" s="339"/>
      <c r="CI20" s="339"/>
      <c r="CJ20" s="339"/>
      <c r="CK20" s="339"/>
      <c r="CL20" s="339"/>
      <c r="CM20" s="339"/>
      <c r="CN20" s="339"/>
      <c r="CO20" s="339"/>
      <c r="CP20" s="339"/>
      <c r="CQ20" s="339"/>
      <c r="CR20" s="339"/>
      <c r="CS20" s="339"/>
      <c r="CT20" s="339"/>
      <c r="CU20" s="339"/>
      <c r="CV20" s="339"/>
      <c r="CW20" s="339"/>
      <c r="CX20" s="339"/>
      <c r="CY20" s="339"/>
      <c r="CZ20" s="339"/>
      <c r="DA20" s="339"/>
      <c r="DB20" s="339"/>
      <c r="DC20" s="339"/>
      <c r="DD20" s="339"/>
      <c r="DE20" s="339"/>
      <c r="DF20" s="339"/>
      <c r="DG20" s="339"/>
      <c r="DH20" s="339"/>
      <c r="DI20" s="339"/>
      <c r="DJ20" s="339"/>
      <c r="DK20" s="339"/>
      <c r="DL20" s="339"/>
      <c r="DM20" s="339"/>
      <c r="DN20" s="339"/>
      <c r="DO20" s="339"/>
      <c r="DP20" s="339"/>
      <c r="DQ20" s="339"/>
      <c r="DR20" s="339"/>
      <c r="DS20" s="339"/>
      <c r="DT20" s="339"/>
      <c r="DU20" s="339"/>
      <c r="DV20" s="339"/>
      <c r="DW20" s="339"/>
      <c r="DX20" s="339"/>
      <c r="DY20" s="339"/>
      <c r="DZ20" s="339"/>
      <c r="EA20" s="339"/>
      <c r="EB20" s="339"/>
      <c r="EC20" s="339"/>
      <c r="ED20" s="339"/>
      <c r="EE20" s="339"/>
      <c r="EF20" s="339"/>
      <c r="EG20" s="339"/>
      <c r="EH20" s="339"/>
      <c r="EI20" s="339"/>
      <c r="EJ20" s="339"/>
      <c r="EK20" s="339"/>
      <c r="EL20" s="339"/>
      <c r="EM20" s="339"/>
    </row>
    <row r="21" spans="1:143" s="210" customFormat="1" x14ac:dyDescent="0.2">
      <c r="A21" s="339"/>
      <c r="B21" s="339"/>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9"/>
      <c r="BK21" s="339"/>
      <c r="BL21" s="339"/>
      <c r="BM21" s="339"/>
      <c r="BN21" s="339"/>
      <c r="BO21" s="339"/>
      <c r="BP21" s="339"/>
      <c r="BQ21" s="339"/>
      <c r="BR21" s="339"/>
      <c r="BS21" s="339"/>
      <c r="BT21" s="339"/>
      <c r="BU21" s="339"/>
      <c r="BV21" s="339"/>
      <c r="BW21" s="339"/>
      <c r="BX21" s="339"/>
      <c r="BY21" s="339"/>
      <c r="BZ21" s="339"/>
      <c r="CA21" s="339"/>
      <c r="CB21" s="339"/>
      <c r="CC21" s="339"/>
      <c r="CD21" s="339"/>
      <c r="CE21" s="339"/>
      <c r="CF21" s="339"/>
      <c r="CG21" s="339"/>
      <c r="CH21" s="339"/>
      <c r="CI21" s="339"/>
      <c r="CJ21" s="339"/>
      <c r="CK21" s="339"/>
      <c r="CL21" s="339"/>
      <c r="CM21" s="339"/>
      <c r="CN21" s="339"/>
      <c r="CO21" s="339"/>
      <c r="CP21" s="339"/>
      <c r="CQ21" s="339"/>
      <c r="CR21" s="339"/>
      <c r="CS21" s="339"/>
      <c r="CT21" s="339"/>
      <c r="CU21" s="339"/>
      <c r="CV21" s="339"/>
      <c r="CW21" s="339"/>
      <c r="CX21" s="339"/>
      <c r="CY21" s="339"/>
      <c r="CZ21" s="339"/>
      <c r="DA21" s="339"/>
      <c r="DB21" s="339"/>
      <c r="DC21" s="339"/>
      <c r="DD21" s="339"/>
      <c r="DE21" s="339"/>
      <c r="DF21" s="339"/>
      <c r="DG21" s="339"/>
      <c r="DH21" s="339"/>
      <c r="DI21" s="339"/>
      <c r="DJ21" s="339"/>
      <c r="DK21" s="339"/>
      <c r="DL21" s="339"/>
      <c r="DM21" s="339"/>
      <c r="DN21" s="339"/>
      <c r="DO21" s="339"/>
      <c r="DP21" s="339"/>
      <c r="DQ21" s="339"/>
      <c r="DR21" s="339"/>
      <c r="DS21" s="339"/>
      <c r="DT21" s="339"/>
      <c r="DU21" s="339"/>
      <c r="DV21" s="339"/>
      <c r="DW21" s="339"/>
      <c r="DX21" s="339"/>
      <c r="DY21" s="339"/>
      <c r="DZ21" s="339"/>
      <c r="EA21" s="339"/>
      <c r="EB21" s="339"/>
      <c r="EC21" s="339"/>
      <c r="ED21" s="339"/>
      <c r="EE21" s="339"/>
      <c r="EF21" s="339"/>
      <c r="EG21" s="339"/>
      <c r="EH21" s="339"/>
      <c r="EI21" s="339"/>
      <c r="EJ21" s="339"/>
      <c r="EK21" s="339"/>
      <c r="EL21" s="339"/>
      <c r="EM21" s="339"/>
    </row>
    <row r="22" spans="1:143" s="210" customFormat="1" x14ac:dyDescent="0.2">
      <c r="A22" s="339"/>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339"/>
      <c r="AM22" s="339"/>
      <c r="AN22" s="339"/>
      <c r="AO22" s="339"/>
      <c r="AP22" s="339"/>
      <c r="AQ22" s="339"/>
      <c r="AR22" s="339"/>
      <c r="AS22" s="339"/>
      <c r="AT22" s="339"/>
      <c r="AU22" s="339"/>
      <c r="AV22" s="339"/>
      <c r="AW22" s="339"/>
      <c r="AX22" s="339"/>
      <c r="AY22" s="339"/>
      <c r="AZ22" s="339"/>
      <c r="BA22" s="339"/>
      <c r="BB22" s="339"/>
      <c r="BC22" s="339"/>
      <c r="BD22" s="339"/>
      <c r="BE22" s="339"/>
      <c r="BF22" s="339"/>
      <c r="BG22" s="339"/>
      <c r="BH22" s="339"/>
      <c r="BI22" s="339"/>
      <c r="BJ22" s="339"/>
      <c r="BK22" s="339"/>
      <c r="BL22" s="339"/>
      <c r="BM22" s="339"/>
      <c r="BN22" s="339"/>
      <c r="BO22" s="339"/>
      <c r="BP22" s="339"/>
      <c r="BQ22" s="339"/>
      <c r="BR22" s="339"/>
      <c r="BS22" s="339"/>
      <c r="BT22" s="339"/>
      <c r="BU22" s="339"/>
      <c r="BV22" s="339"/>
      <c r="BW22" s="339"/>
      <c r="BX22" s="339"/>
      <c r="BY22" s="339"/>
      <c r="BZ22" s="339"/>
      <c r="CA22" s="339"/>
      <c r="CB22" s="339"/>
      <c r="CC22" s="339"/>
      <c r="CD22" s="339"/>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39"/>
      <c r="ED22" s="339"/>
      <c r="EE22" s="339"/>
      <c r="EF22" s="339"/>
      <c r="EG22" s="339"/>
      <c r="EH22" s="339"/>
      <c r="EI22" s="339"/>
      <c r="EJ22" s="339"/>
      <c r="EK22" s="339"/>
      <c r="EL22" s="339"/>
      <c r="EM22" s="339"/>
    </row>
    <row r="23" spans="1:143" s="210" customFormat="1" x14ac:dyDescent="0.2">
      <c r="A23" s="339"/>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39"/>
      <c r="AQ23" s="339"/>
      <c r="AR23" s="339"/>
      <c r="AS23" s="339"/>
      <c r="AT23" s="339"/>
      <c r="AU23" s="339"/>
      <c r="AV23" s="339"/>
      <c r="AW23" s="339"/>
      <c r="AX23" s="339"/>
      <c r="AY23" s="339"/>
      <c r="AZ23" s="339"/>
      <c r="BA23" s="339"/>
      <c r="BB23" s="339"/>
      <c r="BC23" s="339"/>
      <c r="BD23" s="339"/>
      <c r="BE23" s="339"/>
      <c r="BF23" s="339"/>
      <c r="BG23" s="339"/>
      <c r="BH23" s="339"/>
      <c r="BI23" s="339"/>
      <c r="BJ23" s="339"/>
      <c r="BK23" s="339"/>
      <c r="BL23" s="339"/>
      <c r="BM23" s="339"/>
      <c r="BN23" s="339"/>
      <c r="BO23" s="339"/>
      <c r="BP23" s="339"/>
      <c r="BQ23" s="339"/>
      <c r="BR23" s="339"/>
      <c r="BS23" s="339"/>
      <c r="BT23" s="339"/>
      <c r="BU23" s="339"/>
      <c r="BV23" s="339"/>
      <c r="BW23" s="339"/>
      <c r="BX23" s="339"/>
      <c r="BY23" s="339"/>
      <c r="BZ23" s="339"/>
      <c r="CA23" s="339"/>
      <c r="CB23" s="339"/>
      <c r="CC23" s="339"/>
      <c r="CD23" s="339"/>
      <c r="CE23" s="339"/>
      <c r="CF23" s="339"/>
      <c r="CG23" s="339"/>
      <c r="CH23" s="339"/>
      <c r="CI23" s="339"/>
      <c r="CJ23" s="339"/>
      <c r="CK23" s="339"/>
      <c r="CL23" s="339"/>
      <c r="CM23" s="339"/>
      <c r="CN23" s="339"/>
      <c r="CO23" s="339"/>
      <c r="CP23" s="339"/>
      <c r="CQ23" s="339"/>
      <c r="CR23" s="339"/>
      <c r="CS23" s="339"/>
      <c r="CT23" s="339"/>
      <c r="CU23" s="339"/>
      <c r="CV23" s="339"/>
      <c r="CW23" s="339"/>
      <c r="CX23" s="339"/>
      <c r="CY23" s="339"/>
      <c r="CZ23" s="339"/>
      <c r="DA23" s="339"/>
      <c r="DB23" s="339"/>
      <c r="DC23" s="339"/>
      <c r="DD23" s="339"/>
      <c r="DE23" s="339"/>
      <c r="DF23" s="339"/>
      <c r="DG23" s="339"/>
      <c r="DH23" s="339"/>
      <c r="DI23" s="339"/>
      <c r="DJ23" s="339"/>
      <c r="DK23" s="339"/>
      <c r="DL23" s="339"/>
      <c r="DM23" s="339"/>
      <c r="DN23" s="339"/>
      <c r="DO23" s="339"/>
      <c r="DP23" s="339"/>
      <c r="DQ23" s="339"/>
      <c r="DR23" s="339"/>
      <c r="DS23" s="339"/>
      <c r="DT23" s="339"/>
      <c r="DU23" s="339"/>
      <c r="DV23" s="339"/>
      <c r="DW23" s="339"/>
      <c r="DX23" s="339"/>
      <c r="DY23" s="339"/>
      <c r="DZ23" s="339"/>
      <c r="EA23" s="339"/>
      <c r="EB23" s="339"/>
      <c r="EC23" s="339"/>
      <c r="ED23" s="339"/>
      <c r="EE23" s="339"/>
      <c r="EF23" s="339"/>
      <c r="EG23" s="339"/>
      <c r="EH23" s="339"/>
      <c r="EI23" s="339"/>
      <c r="EJ23" s="339"/>
      <c r="EK23" s="339"/>
      <c r="EL23" s="339"/>
      <c r="EM23" s="339"/>
    </row>
    <row r="24" spans="1:143" s="210" customFormat="1" x14ac:dyDescent="0.2">
      <c r="A24" s="339"/>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39"/>
      <c r="AS24" s="339"/>
      <c r="AT24" s="339"/>
      <c r="AU24" s="339"/>
      <c r="AV24" s="339"/>
      <c r="AW24" s="339"/>
      <c r="AX24" s="339"/>
      <c r="AY24" s="339"/>
      <c r="AZ24" s="339"/>
      <c r="BA24" s="339"/>
      <c r="BB24" s="339"/>
      <c r="BC24" s="339"/>
      <c r="BD24" s="339"/>
      <c r="BE24" s="339"/>
      <c r="BF24" s="339"/>
      <c r="BG24" s="339"/>
      <c r="BH24" s="339"/>
      <c r="BI24" s="339"/>
      <c r="BJ24" s="339"/>
      <c r="BK24" s="339"/>
      <c r="BL24" s="339"/>
      <c r="BM24" s="339"/>
      <c r="BN24" s="339"/>
      <c r="BO24" s="339"/>
      <c r="BP24" s="339"/>
      <c r="BQ24" s="339"/>
      <c r="BR24" s="339"/>
      <c r="BS24" s="339"/>
      <c r="BT24" s="339"/>
      <c r="BU24" s="339"/>
      <c r="BV24" s="339"/>
      <c r="BW24" s="339"/>
      <c r="BX24" s="339"/>
      <c r="BY24" s="339"/>
      <c r="BZ24" s="339"/>
      <c r="CA24" s="339"/>
      <c r="CB24" s="339"/>
      <c r="CC24" s="339"/>
      <c r="CD24" s="339"/>
      <c r="CE24" s="339"/>
      <c r="CF24" s="339"/>
      <c r="CG24" s="339"/>
      <c r="CH24" s="339"/>
      <c r="CI24" s="339"/>
      <c r="CJ24" s="339"/>
      <c r="CK24" s="339"/>
      <c r="CL24" s="339"/>
      <c r="CM24" s="339"/>
      <c r="CN24" s="339"/>
      <c r="CO24" s="339"/>
      <c r="CP24" s="339"/>
      <c r="CQ24" s="339"/>
      <c r="CR24" s="339"/>
      <c r="CS24" s="339"/>
      <c r="CT24" s="339"/>
      <c r="CU24" s="339"/>
      <c r="CV24" s="339"/>
      <c r="CW24" s="339"/>
      <c r="CX24" s="339"/>
      <c r="CY24" s="339"/>
      <c r="CZ24" s="339"/>
      <c r="DA24" s="339"/>
      <c r="DB24" s="339"/>
      <c r="DC24" s="339"/>
      <c r="DD24" s="339"/>
      <c r="DE24" s="339"/>
      <c r="DF24" s="339"/>
      <c r="DG24" s="339"/>
      <c r="DH24" s="339"/>
      <c r="DI24" s="339"/>
      <c r="DJ24" s="339"/>
      <c r="DK24" s="339"/>
      <c r="DL24" s="339"/>
      <c r="DM24" s="339"/>
      <c r="DN24" s="339"/>
      <c r="DO24" s="339"/>
      <c r="DP24" s="339"/>
      <c r="DQ24" s="339"/>
      <c r="DR24" s="339"/>
      <c r="DS24" s="339"/>
      <c r="DT24" s="339"/>
      <c r="DU24" s="339"/>
      <c r="DV24" s="339"/>
      <c r="DW24" s="339"/>
      <c r="DX24" s="339"/>
      <c r="DY24" s="339"/>
      <c r="DZ24" s="339"/>
      <c r="EA24" s="339"/>
      <c r="EB24" s="339"/>
      <c r="EC24" s="339"/>
      <c r="ED24" s="339"/>
      <c r="EE24" s="339"/>
      <c r="EF24" s="339"/>
      <c r="EG24" s="339"/>
      <c r="EH24" s="339"/>
      <c r="EI24" s="339"/>
      <c r="EJ24" s="339"/>
      <c r="EK24" s="339"/>
      <c r="EL24" s="339"/>
      <c r="EM24" s="339"/>
    </row>
    <row r="25" spans="1:143" s="210" customFormat="1" x14ac:dyDescent="0.2">
      <c r="A25" s="339"/>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39"/>
      <c r="AQ25" s="339"/>
      <c r="AR25" s="339"/>
      <c r="AS25" s="339"/>
      <c r="AT25" s="339"/>
      <c r="AU25" s="339"/>
      <c r="AV25" s="339"/>
      <c r="AW25" s="339"/>
      <c r="AX25" s="339"/>
      <c r="AY25" s="339"/>
      <c r="AZ25" s="339"/>
      <c r="BA25" s="339"/>
      <c r="BB25" s="339"/>
      <c r="BC25" s="339"/>
      <c r="BD25" s="339"/>
      <c r="BE25" s="339"/>
      <c r="BF25" s="339"/>
      <c r="BG25" s="339"/>
      <c r="BH25" s="339"/>
      <c r="BI25" s="339"/>
      <c r="BJ25" s="339"/>
      <c r="BK25" s="339"/>
      <c r="BL25" s="339"/>
      <c r="BM25" s="339"/>
      <c r="BN25" s="339"/>
      <c r="BO25" s="339"/>
      <c r="BP25" s="339"/>
      <c r="BQ25" s="339"/>
      <c r="BR25" s="339"/>
      <c r="BS25" s="339"/>
      <c r="BT25" s="339"/>
      <c r="BU25" s="339"/>
      <c r="BV25" s="339"/>
      <c r="BW25" s="339"/>
      <c r="BX25" s="339"/>
      <c r="BY25" s="339"/>
      <c r="BZ25" s="339"/>
      <c r="CA25" s="339"/>
      <c r="CB25" s="339"/>
      <c r="CC25" s="339"/>
      <c r="CD25" s="339"/>
      <c r="CE25" s="339"/>
      <c r="CF25" s="339"/>
      <c r="CG25" s="339"/>
      <c r="CH25" s="339"/>
      <c r="CI25" s="339"/>
      <c r="CJ25" s="339"/>
      <c r="CK25" s="339"/>
      <c r="CL25" s="339"/>
      <c r="CM25" s="339"/>
      <c r="CN25" s="339"/>
      <c r="CO25" s="339"/>
      <c r="CP25" s="339"/>
      <c r="CQ25" s="339"/>
      <c r="CR25" s="339"/>
      <c r="CS25" s="339"/>
      <c r="CT25" s="339"/>
      <c r="CU25" s="339"/>
      <c r="CV25" s="339"/>
      <c r="CW25" s="339"/>
      <c r="CX25" s="339"/>
      <c r="CY25" s="339"/>
      <c r="CZ25" s="339"/>
      <c r="DA25" s="339"/>
      <c r="DB25" s="339"/>
      <c r="DC25" s="339"/>
      <c r="DD25" s="339"/>
      <c r="DE25" s="339"/>
      <c r="DF25" s="339"/>
      <c r="DG25" s="339"/>
      <c r="DH25" s="339"/>
      <c r="DI25" s="339"/>
      <c r="DJ25" s="339"/>
      <c r="DK25" s="339"/>
      <c r="DL25" s="339"/>
      <c r="DM25" s="339"/>
      <c r="DN25" s="339"/>
      <c r="DO25" s="339"/>
      <c r="DP25" s="339"/>
      <c r="DQ25" s="339"/>
      <c r="DR25" s="339"/>
      <c r="DS25" s="339"/>
      <c r="DT25" s="339"/>
      <c r="DU25" s="339"/>
      <c r="DV25" s="339"/>
      <c r="DW25" s="339"/>
      <c r="DX25" s="339"/>
      <c r="DY25" s="339"/>
      <c r="DZ25" s="339"/>
      <c r="EA25" s="339"/>
      <c r="EB25" s="339"/>
      <c r="EC25" s="339"/>
      <c r="ED25" s="339"/>
      <c r="EE25" s="339"/>
      <c r="EF25" s="339"/>
      <c r="EG25" s="339"/>
      <c r="EH25" s="339"/>
      <c r="EI25" s="339"/>
      <c r="EJ25" s="339"/>
      <c r="EK25" s="339"/>
      <c r="EL25" s="339"/>
      <c r="EM25" s="339"/>
    </row>
    <row r="26" spans="1:143" s="210" customFormat="1" x14ac:dyDescent="0.2">
      <c r="A26" s="339"/>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339"/>
      <c r="AM26" s="339"/>
      <c r="AN26" s="339"/>
      <c r="AO26" s="339"/>
      <c r="AP26" s="339"/>
      <c r="AQ26" s="339"/>
      <c r="AR26" s="339"/>
      <c r="AS26" s="339"/>
      <c r="AT26" s="339"/>
      <c r="AU26" s="339"/>
      <c r="AV26" s="339"/>
      <c r="AW26" s="339"/>
      <c r="AX26" s="339"/>
      <c r="AY26" s="339"/>
      <c r="AZ26" s="339"/>
      <c r="BA26" s="339"/>
      <c r="BB26" s="339"/>
      <c r="BC26" s="339"/>
      <c r="BD26" s="339"/>
      <c r="BE26" s="339"/>
      <c r="BF26" s="339"/>
      <c r="BG26" s="339"/>
      <c r="BH26" s="339"/>
      <c r="BI26" s="339"/>
      <c r="BJ26" s="339"/>
      <c r="BK26" s="339"/>
      <c r="BL26" s="339"/>
      <c r="BM26" s="339"/>
      <c r="BN26" s="339"/>
      <c r="BO26" s="339"/>
      <c r="BP26" s="339"/>
      <c r="BQ26" s="339"/>
      <c r="BR26" s="339"/>
      <c r="BS26" s="339"/>
      <c r="BT26" s="339"/>
      <c r="BU26" s="339"/>
      <c r="BV26" s="339"/>
      <c r="BW26" s="339"/>
      <c r="BX26" s="339"/>
      <c r="BY26" s="339"/>
      <c r="BZ26" s="339"/>
      <c r="CA26" s="339"/>
      <c r="CB26" s="339"/>
      <c r="CC26" s="339"/>
      <c r="CD26" s="339"/>
      <c r="CE26" s="339"/>
      <c r="CF26" s="339"/>
      <c r="CG26" s="339"/>
      <c r="CH26" s="339"/>
      <c r="CI26" s="339"/>
      <c r="CJ26" s="339"/>
      <c r="CK26" s="339"/>
      <c r="CL26" s="339"/>
      <c r="CM26" s="339"/>
      <c r="CN26" s="339"/>
      <c r="CO26" s="339"/>
      <c r="CP26" s="339"/>
      <c r="CQ26" s="339"/>
      <c r="CR26" s="339"/>
      <c r="CS26" s="339"/>
      <c r="CT26" s="339"/>
      <c r="CU26" s="339"/>
      <c r="CV26" s="339"/>
      <c r="CW26" s="339"/>
      <c r="CX26" s="339"/>
      <c r="CY26" s="339"/>
      <c r="CZ26" s="339"/>
      <c r="DA26" s="339"/>
      <c r="DB26" s="339"/>
      <c r="DC26" s="339"/>
      <c r="DD26" s="339"/>
      <c r="DE26" s="339"/>
      <c r="DF26" s="339"/>
      <c r="DG26" s="339"/>
      <c r="DH26" s="339"/>
      <c r="DI26" s="339"/>
      <c r="DJ26" s="339"/>
      <c r="DK26" s="339"/>
      <c r="DL26" s="339"/>
      <c r="DM26" s="339"/>
      <c r="DN26" s="339"/>
      <c r="DO26" s="339"/>
      <c r="DP26" s="339"/>
      <c r="DQ26" s="339"/>
      <c r="DR26" s="339"/>
      <c r="DS26" s="339"/>
      <c r="DT26" s="339"/>
      <c r="DU26" s="339"/>
      <c r="DV26" s="339"/>
      <c r="DW26" s="339"/>
      <c r="DX26" s="339"/>
      <c r="DY26" s="339"/>
      <c r="DZ26" s="339"/>
      <c r="EA26" s="339"/>
      <c r="EB26" s="339"/>
      <c r="EC26" s="339"/>
      <c r="ED26" s="339"/>
      <c r="EE26" s="339"/>
      <c r="EF26" s="339"/>
      <c r="EG26" s="339"/>
      <c r="EH26" s="339"/>
      <c r="EI26" s="339"/>
      <c r="EJ26" s="339"/>
      <c r="EK26" s="339"/>
      <c r="EL26" s="339"/>
      <c r="EM26" s="339"/>
    </row>
    <row r="27" spans="1:143" s="210" customFormat="1" x14ac:dyDescent="0.2">
      <c r="A27" s="339"/>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39"/>
      <c r="AI27" s="339"/>
      <c r="AJ27" s="339"/>
      <c r="AK27" s="339"/>
      <c r="AL27" s="339"/>
      <c r="AM27" s="339"/>
      <c r="AN27" s="339"/>
      <c r="AO27" s="339"/>
      <c r="AP27" s="339"/>
      <c r="AQ27" s="339"/>
      <c r="AR27" s="339"/>
      <c r="AS27" s="339"/>
      <c r="AT27" s="339"/>
      <c r="AU27" s="339"/>
      <c r="AV27" s="339"/>
      <c r="AW27" s="339"/>
      <c r="AX27" s="339"/>
      <c r="AY27" s="339"/>
      <c r="AZ27" s="339"/>
      <c r="BA27" s="339"/>
      <c r="BB27" s="339"/>
      <c r="BC27" s="339"/>
      <c r="BD27" s="339"/>
      <c r="BE27" s="339"/>
      <c r="BF27" s="339"/>
      <c r="BG27" s="339"/>
      <c r="BH27" s="339"/>
      <c r="BI27" s="339"/>
      <c r="BJ27" s="339"/>
      <c r="BK27" s="339"/>
      <c r="BL27" s="339"/>
      <c r="BM27" s="339"/>
      <c r="BN27" s="339"/>
      <c r="BO27" s="339"/>
      <c r="BP27" s="339"/>
      <c r="BQ27" s="339"/>
      <c r="BR27" s="339"/>
      <c r="BS27" s="339"/>
      <c r="BT27" s="339"/>
      <c r="BU27" s="339"/>
      <c r="BV27" s="339"/>
      <c r="BW27" s="339"/>
      <c r="BX27" s="339"/>
      <c r="BY27" s="339"/>
      <c r="BZ27" s="339"/>
      <c r="CA27" s="339"/>
      <c r="CB27" s="339"/>
      <c r="CC27" s="339"/>
      <c r="CD27" s="339"/>
      <c r="CE27" s="339"/>
      <c r="CF27" s="339"/>
      <c r="CG27" s="339"/>
      <c r="CH27" s="339"/>
      <c r="CI27" s="339"/>
      <c r="CJ27" s="339"/>
      <c r="CK27" s="339"/>
      <c r="CL27" s="339"/>
      <c r="CM27" s="339"/>
      <c r="CN27" s="339"/>
      <c r="CO27" s="339"/>
      <c r="CP27" s="339"/>
      <c r="CQ27" s="339"/>
      <c r="CR27" s="339"/>
      <c r="CS27" s="339"/>
      <c r="CT27" s="339"/>
      <c r="CU27" s="339"/>
      <c r="CV27" s="339"/>
      <c r="CW27" s="339"/>
      <c r="CX27" s="339"/>
      <c r="CY27" s="339"/>
      <c r="CZ27" s="339"/>
      <c r="DA27" s="339"/>
      <c r="DB27" s="339"/>
      <c r="DC27" s="339"/>
      <c r="DD27" s="339"/>
      <c r="DE27" s="339"/>
      <c r="DF27" s="339"/>
      <c r="DG27" s="339"/>
      <c r="DH27" s="339"/>
      <c r="DI27" s="339"/>
      <c r="DJ27" s="339"/>
      <c r="DK27" s="339"/>
      <c r="DL27" s="339"/>
      <c r="DM27" s="339"/>
      <c r="DN27" s="339"/>
      <c r="DO27" s="339"/>
      <c r="DP27" s="339"/>
      <c r="DQ27" s="339"/>
      <c r="DR27" s="339"/>
      <c r="DS27" s="339"/>
      <c r="DT27" s="339"/>
      <c r="DU27" s="339"/>
      <c r="DV27" s="339"/>
      <c r="DW27" s="339"/>
      <c r="DX27" s="339"/>
      <c r="DY27" s="339"/>
      <c r="DZ27" s="339"/>
      <c r="EA27" s="339"/>
      <c r="EB27" s="339"/>
      <c r="EC27" s="339"/>
      <c r="ED27" s="339"/>
      <c r="EE27" s="339"/>
      <c r="EF27" s="339"/>
      <c r="EG27" s="339"/>
      <c r="EH27" s="339"/>
      <c r="EI27" s="339"/>
      <c r="EJ27" s="339"/>
      <c r="EK27" s="339"/>
      <c r="EL27" s="339"/>
      <c r="EM27" s="339"/>
    </row>
    <row r="28" spans="1:143" s="210" customFormat="1" x14ac:dyDescent="0.2">
      <c r="A28" s="339"/>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c r="BI28" s="339"/>
      <c r="BJ28" s="339"/>
      <c r="BK28" s="339"/>
      <c r="BL28" s="339"/>
      <c r="BM28" s="339"/>
      <c r="BN28" s="339"/>
      <c r="BO28" s="339"/>
      <c r="BP28" s="339"/>
      <c r="BQ28" s="339"/>
      <c r="BR28" s="339"/>
      <c r="BS28" s="339"/>
      <c r="BT28" s="339"/>
      <c r="BU28" s="339"/>
      <c r="BV28" s="339"/>
      <c r="BW28" s="339"/>
      <c r="BX28" s="339"/>
      <c r="BY28" s="339"/>
      <c r="BZ28" s="339"/>
      <c r="CA28" s="339"/>
      <c r="CB28" s="339"/>
      <c r="CC28" s="339"/>
      <c r="CD28" s="339"/>
      <c r="CE28" s="339"/>
      <c r="CF28" s="339"/>
      <c r="CG28" s="339"/>
      <c r="CH28" s="339"/>
      <c r="CI28" s="339"/>
      <c r="CJ28" s="339"/>
      <c r="CK28" s="339"/>
      <c r="CL28" s="339"/>
      <c r="CM28" s="339"/>
      <c r="CN28" s="339"/>
      <c r="CO28" s="339"/>
      <c r="CP28" s="339"/>
      <c r="CQ28" s="339"/>
      <c r="CR28" s="339"/>
      <c r="CS28" s="339"/>
      <c r="CT28" s="339"/>
      <c r="CU28" s="339"/>
      <c r="CV28" s="339"/>
      <c r="CW28" s="339"/>
      <c r="CX28" s="339"/>
      <c r="CY28" s="339"/>
      <c r="CZ28" s="339"/>
      <c r="DA28" s="339"/>
      <c r="DB28" s="339"/>
      <c r="DC28" s="339"/>
      <c r="DD28" s="339"/>
      <c r="DE28" s="339"/>
      <c r="DF28" s="339"/>
      <c r="DG28" s="339"/>
      <c r="DH28" s="339"/>
      <c r="DI28" s="339"/>
      <c r="DJ28" s="339"/>
      <c r="DK28" s="339"/>
      <c r="DL28" s="339"/>
      <c r="DM28" s="339"/>
      <c r="DN28" s="339"/>
      <c r="DO28" s="339"/>
      <c r="DP28" s="339"/>
      <c r="DQ28" s="339"/>
      <c r="DR28" s="339"/>
      <c r="DS28" s="339"/>
      <c r="DT28" s="339"/>
      <c r="DU28" s="339"/>
      <c r="DV28" s="339"/>
      <c r="DW28" s="339"/>
      <c r="DX28" s="339"/>
      <c r="DY28" s="339"/>
      <c r="DZ28" s="339"/>
      <c r="EA28" s="339"/>
      <c r="EB28" s="339"/>
      <c r="EC28" s="339"/>
      <c r="ED28" s="339"/>
      <c r="EE28" s="339"/>
      <c r="EF28" s="339"/>
      <c r="EG28" s="339"/>
      <c r="EH28" s="339"/>
      <c r="EI28" s="339"/>
      <c r="EJ28" s="339"/>
      <c r="EK28" s="339"/>
      <c r="EL28" s="339"/>
      <c r="EM28" s="339"/>
    </row>
    <row r="29" spans="1:143" s="210" customFormat="1" x14ac:dyDescent="0.2">
      <c r="A29" s="339"/>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39"/>
      <c r="AZ29" s="339"/>
      <c r="BA29" s="339"/>
      <c r="BB29" s="339"/>
      <c r="BC29" s="339"/>
      <c r="BD29" s="339"/>
      <c r="BE29" s="339"/>
      <c r="BF29" s="339"/>
      <c r="BG29" s="339"/>
      <c r="BH29" s="339"/>
      <c r="BI29" s="339"/>
      <c r="BJ29" s="339"/>
      <c r="BK29" s="339"/>
      <c r="BL29" s="339"/>
      <c r="BM29" s="339"/>
      <c r="BN29" s="339"/>
      <c r="BO29" s="339"/>
      <c r="BP29" s="339"/>
      <c r="BQ29" s="339"/>
      <c r="BR29" s="339"/>
      <c r="BS29" s="339"/>
      <c r="BT29" s="339"/>
      <c r="BU29" s="339"/>
      <c r="BV29" s="339"/>
      <c r="BW29" s="339"/>
      <c r="BX29" s="339"/>
      <c r="BY29" s="339"/>
      <c r="BZ29" s="339"/>
      <c r="CA29" s="339"/>
      <c r="CB29" s="339"/>
      <c r="CC29" s="339"/>
      <c r="CD29" s="339"/>
      <c r="CE29" s="339"/>
      <c r="CF29" s="339"/>
      <c r="CG29" s="339"/>
      <c r="CH29" s="339"/>
      <c r="CI29" s="339"/>
      <c r="CJ29" s="339"/>
      <c r="CK29" s="339"/>
      <c r="CL29" s="339"/>
      <c r="CM29" s="339"/>
      <c r="CN29" s="339"/>
      <c r="CO29" s="339"/>
      <c r="CP29" s="339"/>
      <c r="CQ29" s="339"/>
      <c r="CR29" s="339"/>
      <c r="CS29" s="339"/>
      <c r="CT29" s="339"/>
      <c r="CU29" s="339"/>
      <c r="CV29" s="339"/>
      <c r="CW29" s="339"/>
      <c r="CX29" s="339"/>
      <c r="CY29" s="339"/>
      <c r="CZ29" s="339"/>
      <c r="DA29" s="339"/>
      <c r="DB29" s="339"/>
      <c r="DC29" s="339"/>
      <c r="DD29" s="339"/>
      <c r="DE29" s="339"/>
      <c r="DF29" s="339"/>
      <c r="DG29" s="339"/>
      <c r="DH29" s="339"/>
      <c r="DI29" s="339"/>
      <c r="DJ29" s="339"/>
      <c r="DK29" s="339"/>
      <c r="DL29" s="339"/>
      <c r="DM29" s="339"/>
      <c r="DN29" s="339"/>
      <c r="DO29" s="339"/>
      <c r="DP29" s="339"/>
      <c r="DQ29" s="339"/>
      <c r="DR29" s="339"/>
      <c r="DS29" s="339"/>
      <c r="DT29" s="339"/>
      <c r="DU29" s="339"/>
      <c r="DV29" s="339"/>
      <c r="DW29" s="339"/>
      <c r="DX29" s="339"/>
      <c r="DY29" s="339"/>
      <c r="DZ29" s="339"/>
      <c r="EA29" s="339"/>
      <c r="EB29" s="339"/>
      <c r="EC29" s="339"/>
      <c r="ED29" s="339"/>
      <c r="EE29" s="339"/>
      <c r="EF29" s="339"/>
      <c r="EG29" s="339"/>
      <c r="EH29" s="339"/>
      <c r="EI29" s="339"/>
      <c r="EJ29" s="339"/>
      <c r="EK29" s="339"/>
      <c r="EL29" s="339"/>
      <c r="EM29" s="339"/>
    </row>
    <row r="30" spans="1:143" s="210" customFormat="1" x14ac:dyDescent="0.2">
      <c r="A30" s="339"/>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39"/>
      <c r="AY30" s="339"/>
      <c r="AZ30" s="339"/>
      <c r="BA30" s="339"/>
      <c r="BB30" s="339"/>
      <c r="BC30" s="339"/>
      <c r="BD30" s="339"/>
      <c r="BE30" s="339"/>
      <c r="BF30" s="339"/>
      <c r="BG30" s="339"/>
      <c r="BH30" s="339"/>
      <c r="BI30" s="339"/>
      <c r="BJ30" s="339"/>
      <c r="BK30" s="339"/>
      <c r="BL30" s="339"/>
      <c r="BM30" s="339"/>
      <c r="BN30" s="339"/>
      <c r="BO30" s="339"/>
      <c r="BP30" s="339"/>
      <c r="BQ30" s="339"/>
      <c r="BR30" s="339"/>
      <c r="BS30" s="339"/>
      <c r="BT30" s="339"/>
      <c r="BU30" s="339"/>
      <c r="BV30" s="339"/>
      <c r="BW30" s="339"/>
      <c r="BX30" s="339"/>
      <c r="BY30" s="339"/>
      <c r="BZ30" s="339"/>
      <c r="CA30" s="339"/>
      <c r="CB30" s="339"/>
      <c r="CC30" s="339"/>
      <c r="CD30" s="339"/>
      <c r="CE30" s="339"/>
      <c r="CF30" s="339"/>
      <c r="CG30" s="339"/>
      <c r="CH30" s="339"/>
      <c r="CI30" s="339"/>
      <c r="CJ30" s="339"/>
      <c r="CK30" s="339"/>
      <c r="CL30" s="339"/>
      <c r="CM30" s="339"/>
      <c r="CN30" s="339"/>
      <c r="CO30" s="339"/>
      <c r="CP30" s="339"/>
      <c r="CQ30" s="339"/>
      <c r="CR30" s="339"/>
      <c r="CS30" s="339"/>
      <c r="CT30" s="339"/>
      <c r="CU30" s="339"/>
      <c r="CV30" s="339"/>
      <c r="CW30" s="339"/>
      <c r="CX30" s="339"/>
      <c r="CY30" s="339"/>
      <c r="CZ30" s="339"/>
      <c r="DA30" s="339"/>
      <c r="DB30" s="339"/>
      <c r="DC30" s="339"/>
      <c r="DD30" s="339"/>
      <c r="DE30" s="339"/>
      <c r="DF30" s="339"/>
      <c r="DG30" s="339"/>
      <c r="DH30" s="339"/>
      <c r="DI30" s="339"/>
      <c r="DJ30" s="339"/>
      <c r="DK30" s="339"/>
      <c r="DL30" s="339"/>
      <c r="DM30" s="339"/>
      <c r="DN30" s="339"/>
      <c r="DO30" s="339"/>
      <c r="DP30" s="339"/>
      <c r="DQ30" s="339"/>
      <c r="DR30" s="339"/>
      <c r="DS30" s="339"/>
      <c r="DT30" s="339"/>
      <c r="DU30" s="339"/>
      <c r="DV30" s="339"/>
      <c r="DW30" s="339"/>
      <c r="DX30" s="339"/>
      <c r="DY30" s="339"/>
      <c r="DZ30" s="339"/>
      <c r="EA30" s="339"/>
      <c r="EB30" s="339"/>
      <c r="EC30" s="339"/>
      <c r="ED30" s="339"/>
      <c r="EE30" s="339"/>
      <c r="EF30" s="339"/>
      <c r="EG30" s="339"/>
      <c r="EH30" s="339"/>
      <c r="EI30" s="339"/>
      <c r="EJ30" s="339"/>
      <c r="EK30" s="339"/>
      <c r="EL30" s="339"/>
      <c r="EM30" s="339"/>
    </row>
    <row r="31" spans="1:143" s="210" customFormat="1" x14ac:dyDescent="0.2">
      <c r="A31" s="339"/>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39"/>
      <c r="BG31" s="339"/>
      <c r="BH31" s="339"/>
      <c r="BI31" s="339"/>
      <c r="BJ31" s="339"/>
      <c r="BK31" s="339"/>
      <c r="BL31" s="339"/>
      <c r="BM31" s="339"/>
      <c r="BN31" s="339"/>
      <c r="BO31" s="339"/>
      <c r="BP31" s="339"/>
      <c r="BQ31" s="339"/>
      <c r="BR31" s="339"/>
      <c r="BS31" s="339"/>
      <c r="BT31" s="339"/>
      <c r="BU31" s="339"/>
      <c r="BV31" s="339"/>
      <c r="BW31" s="339"/>
      <c r="BX31" s="339"/>
      <c r="BY31" s="339"/>
      <c r="BZ31" s="339"/>
      <c r="CA31" s="339"/>
      <c r="CB31" s="339"/>
      <c r="CC31" s="339"/>
      <c r="CD31" s="339"/>
      <c r="CE31" s="339"/>
      <c r="CF31" s="339"/>
      <c r="CG31" s="339"/>
      <c r="CH31" s="339"/>
      <c r="CI31" s="339"/>
      <c r="CJ31" s="339"/>
      <c r="CK31" s="339"/>
      <c r="CL31" s="339"/>
      <c r="CM31" s="339"/>
      <c r="CN31" s="339"/>
      <c r="CO31" s="339"/>
      <c r="CP31" s="339"/>
      <c r="CQ31" s="339"/>
      <c r="CR31" s="339"/>
      <c r="CS31" s="339"/>
      <c r="CT31" s="339"/>
      <c r="CU31" s="339"/>
      <c r="CV31" s="339"/>
      <c r="CW31" s="339"/>
      <c r="CX31" s="339"/>
      <c r="CY31" s="339"/>
      <c r="CZ31" s="339"/>
      <c r="DA31" s="339"/>
      <c r="DB31" s="339"/>
      <c r="DC31" s="339"/>
      <c r="DD31" s="339"/>
      <c r="DE31" s="339"/>
      <c r="DF31" s="339"/>
      <c r="DG31" s="339"/>
      <c r="DH31" s="339"/>
      <c r="DI31" s="339"/>
      <c r="DJ31" s="339"/>
      <c r="DK31" s="339"/>
      <c r="DL31" s="339"/>
      <c r="DM31" s="339"/>
      <c r="DN31" s="339"/>
      <c r="DO31" s="339"/>
      <c r="DP31" s="339"/>
      <c r="DQ31" s="339"/>
      <c r="DR31" s="339"/>
      <c r="DS31" s="339"/>
      <c r="DT31" s="339"/>
      <c r="DU31" s="339"/>
      <c r="DV31" s="339"/>
      <c r="DW31" s="339"/>
      <c r="DX31" s="339"/>
      <c r="DY31" s="339"/>
      <c r="DZ31" s="339"/>
      <c r="EA31" s="339"/>
      <c r="EB31" s="339"/>
      <c r="EC31" s="339"/>
      <c r="ED31" s="339"/>
      <c r="EE31" s="339"/>
      <c r="EF31" s="339"/>
      <c r="EG31" s="339"/>
      <c r="EH31" s="339"/>
      <c r="EI31" s="339"/>
      <c r="EJ31" s="339"/>
      <c r="EK31" s="339"/>
      <c r="EL31" s="339"/>
      <c r="EM31" s="339"/>
    </row>
    <row r="32" spans="1:143" s="210" customFormat="1" x14ac:dyDescent="0.2">
      <c r="A32" s="339"/>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39"/>
      <c r="BJ32" s="339"/>
      <c r="BK32" s="339"/>
      <c r="BL32" s="339"/>
      <c r="BM32" s="339"/>
      <c r="BN32" s="339"/>
      <c r="BO32" s="339"/>
      <c r="BP32" s="339"/>
      <c r="BQ32" s="339"/>
      <c r="BR32" s="339"/>
      <c r="BS32" s="339"/>
      <c r="BT32" s="339"/>
      <c r="BU32" s="339"/>
      <c r="BV32" s="339"/>
      <c r="BW32" s="339"/>
      <c r="BX32" s="339"/>
      <c r="BY32" s="339"/>
      <c r="BZ32" s="339"/>
      <c r="CA32" s="339"/>
      <c r="CB32" s="339"/>
      <c r="CC32" s="339"/>
      <c r="CD32" s="339"/>
      <c r="CE32" s="339"/>
      <c r="CF32" s="339"/>
      <c r="CG32" s="339"/>
      <c r="CH32" s="339"/>
      <c r="CI32" s="339"/>
      <c r="CJ32" s="339"/>
      <c r="CK32" s="339"/>
      <c r="CL32" s="339"/>
      <c r="CM32" s="339"/>
      <c r="CN32" s="339"/>
      <c r="CO32" s="339"/>
      <c r="CP32" s="339"/>
      <c r="CQ32" s="339"/>
      <c r="CR32" s="339"/>
      <c r="CS32" s="339"/>
      <c r="CT32" s="339"/>
      <c r="CU32" s="339"/>
      <c r="CV32" s="339"/>
      <c r="CW32" s="339"/>
      <c r="CX32" s="339"/>
      <c r="CY32" s="339"/>
      <c r="CZ32" s="339"/>
      <c r="DA32" s="339"/>
      <c r="DB32" s="339"/>
      <c r="DC32" s="339"/>
      <c r="DD32" s="339"/>
      <c r="DE32" s="339"/>
      <c r="DF32" s="339"/>
      <c r="DG32" s="339"/>
      <c r="DH32" s="339"/>
      <c r="DI32" s="339"/>
      <c r="DJ32" s="339"/>
      <c r="DK32" s="339"/>
      <c r="DL32" s="339"/>
      <c r="DM32" s="339"/>
      <c r="DN32" s="339"/>
      <c r="DO32" s="339"/>
      <c r="DP32" s="339"/>
      <c r="DQ32" s="339"/>
      <c r="DR32" s="339"/>
      <c r="DS32" s="339"/>
      <c r="DT32" s="339"/>
      <c r="DU32" s="339"/>
      <c r="DV32" s="339"/>
      <c r="DW32" s="339"/>
      <c r="DX32" s="339"/>
      <c r="DY32" s="339"/>
      <c r="DZ32" s="339"/>
      <c r="EA32" s="339"/>
      <c r="EB32" s="339"/>
      <c r="EC32" s="339"/>
      <c r="ED32" s="339"/>
      <c r="EE32" s="339"/>
      <c r="EF32" s="339"/>
      <c r="EG32" s="339"/>
      <c r="EH32" s="339"/>
      <c r="EI32" s="339"/>
      <c r="EJ32" s="339"/>
      <c r="EK32" s="339"/>
      <c r="EL32" s="339"/>
      <c r="EM32" s="339"/>
    </row>
    <row r="33" spans="1:143" s="210" customFormat="1" x14ac:dyDescent="0.2">
      <c r="A33" s="339"/>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39"/>
      <c r="BD33" s="339"/>
      <c r="BE33" s="339"/>
      <c r="BF33" s="339"/>
      <c r="BG33" s="339"/>
      <c r="BH33" s="339"/>
      <c r="BI33" s="339"/>
      <c r="BJ33" s="339"/>
      <c r="BK33" s="339"/>
      <c r="BL33" s="339"/>
      <c r="BM33" s="339"/>
      <c r="BN33" s="339"/>
      <c r="BO33" s="339"/>
      <c r="BP33" s="339"/>
      <c r="BQ33" s="339"/>
      <c r="BR33" s="339"/>
      <c r="BS33" s="339"/>
      <c r="BT33" s="339"/>
      <c r="BU33" s="339"/>
      <c r="BV33" s="339"/>
      <c r="BW33" s="339"/>
      <c r="BX33" s="339"/>
      <c r="BY33" s="339"/>
      <c r="BZ33" s="339"/>
      <c r="CA33" s="339"/>
      <c r="CB33" s="339"/>
      <c r="CC33" s="339"/>
      <c r="CD33" s="339"/>
      <c r="CE33" s="339"/>
      <c r="CF33" s="339"/>
      <c r="CG33" s="339"/>
      <c r="CH33" s="339"/>
      <c r="CI33" s="339"/>
      <c r="CJ33" s="339"/>
      <c r="CK33" s="339"/>
      <c r="CL33" s="339"/>
      <c r="CM33" s="339"/>
      <c r="CN33" s="339"/>
      <c r="CO33" s="339"/>
      <c r="CP33" s="339"/>
      <c r="CQ33" s="339"/>
      <c r="CR33" s="339"/>
      <c r="CS33" s="339"/>
      <c r="CT33" s="339"/>
      <c r="CU33" s="339"/>
      <c r="CV33" s="339"/>
      <c r="CW33" s="339"/>
      <c r="CX33" s="339"/>
      <c r="CY33" s="339"/>
      <c r="CZ33" s="339"/>
      <c r="DA33" s="339"/>
      <c r="DB33" s="339"/>
      <c r="DC33" s="339"/>
      <c r="DD33" s="339"/>
      <c r="DE33" s="339"/>
      <c r="DF33" s="339"/>
      <c r="DG33" s="339"/>
      <c r="DH33" s="339"/>
      <c r="DI33" s="339"/>
      <c r="DJ33" s="339"/>
      <c r="DK33" s="339"/>
      <c r="DL33" s="339"/>
      <c r="DM33" s="339"/>
      <c r="DN33" s="339"/>
      <c r="DO33" s="339"/>
      <c r="DP33" s="339"/>
      <c r="DQ33" s="339"/>
      <c r="DR33" s="339"/>
      <c r="DS33" s="339"/>
      <c r="DT33" s="339"/>
      <c r="DU33" s="339"/>
      <c r="DV33" s="339"/>
      <c r="DW33" s="339"/>
      <c r="DX33" s="339"/>
      <c r="DY33" s="339"/>
      <c r="DZ33" s="339"/>
      <c r="EA33" s="339"/>
      <c r="EB33" s="339"/>
      <c r="EC33" s="339"/>
      <c r="ED33" s="339"/>
      <c r="EE33" s="339"/>
      <c r="EF33" s="339"/>
      <c r="EG33" s="339"/>
      <c r="EH33" s="339"/>
      <c r="EI33" s="339"/>
      <c r="EJ33" s="339"/>
      <c r="EK33" s="339"/>
      <c r="EL33" s="339"/>
      <c r="EM33" s="339"/>
    </row>
    <row r="34" spans="1:143" s="210" customFormat="1" x14ac:dyDescent="0.2">
      <c r="A34" s="339"/>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39"/>
      <c r="BE34" s="339"/>
      <c r="BF34" s="339"/>
      <c r="BG34" s="339"/>
      <c r="BH34" s="339"/>
      <c r="BI34" s="339"/>
      <c r="BJ34" s="339"/>
      <c r="BK34" s="339"/>
      <c r="BL34" s="339"/>
      <c r="BM34" s="339"/>
      <c r="BN34" s="339"/>
      <c r="BO34" s="339"/>
      <c r="BP34" s="339"/>
      <c r="BQ34" s="339"/>
      <c r="BR34" s="339"/>
      <c r="BS34" s="339"/>
      <c r="BT34" s="339"/>
      <c r="BU34" s="339"/>
      <c r="BV34" s="339"/>
      <c r="BW34" s="339"/>
      <c r="BX34" s="339"/>
      <c r="BY34" s="339"/>
      <c r="BZ34" s="339"/>
      <c r="CA34" s="339"/>
      <c r="CB34" s="339"/>
      <c r="CC34" s="339"/>
      <c r="CD34" s="339"/>
      <c r="CE34" s="339"/>
      <c r="CF34" s="339"/>
      <c r="CG34" s="339"/>
      <c r="CH34" s="339"/>
      <c r="CI34" s="339"/>
      <c r="CJ34" s="339"/>
      <c r="CK34" s="339"/>
      <c r="CL34" s="339"/>
      <c r="CM34" s="339"/>
      <c r="CN34" s="339"/>
      <c r="CO34" s="339"/>
      <c r="CP34" s="339"/>
      <c r="CQ34" s="339"/>
      <c r="CR34" s="339"/>
      <c r="CS34" s="339"/>
      <c r="CT34" s="339"/>
      <c r="CU34" s="339"/>
      <c r="CV34" s="339"/>
      <c r="CW34" s="339"/>
      <c r="CX34" s="339"/>
      <c r="CY34" s="339"/>
      <c r="CZ34" s="339"/>
      <c r="DA34" s="339"/>
      <c r="DB34" s="339"/>
      <c r="DC34" s="339"/>
      <c r="DD34" s="339"/>
      <c r="DE34" s="339"/>
      <c r="DF34" s="339"/>
      <c r="DG34" s="339"/>
      <c r="DH34" s="339"/>
      <c r="DI34" s="339"/>
      <c r="DJ34" s="339"/>
      <c r="DK34" s="339"/>
      <c r="DL34" s="339"/>
      <c r="DM34" s="339"/>
      <c r="DN34" s="339"/>
      <c r="DO34" s="339"/>
      <c r="DP34" s="339"/>
      <c r="DQ34" s="339"/>
      <c r="DR34" s="339"/>
      <c r="DS34" s="339"/>
      <c r="DT34" s="339"/>
      <c r="DU34" s="339"/>
      <c r="DV34" s="339"/>
      <c r="DW34" s="339"/>
      <c r="DX34" s="339"/>
      <c r="DY34" s="339"/>
      <c r="DZ34" s="339"/>
      <c r="EA34" s="339"/>
      <c r="EB34" s="339"/>
      <c r="EC34" s="339"/>
      <c r="ED34" s="339"/>
      <c r="EE34" s="339"/>
      <c r="EF34" s="339"/>
      <c r="EG34" s="339"/>
      <c r="EH34" s="339"/>
      <c r="EI34" s="339"/>
      <c r="EJ34" s="339"/>
      <c r="EK34" s="339"/>
      <c r="EL34" s="339"/>
      <c r="EM34" s="339"/>
    </row>
    <row r="35" spans="1:143" s="210" customFormat="1" x14ac:dyDescent="0.2">
      <c r="A35" s="339"/>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39"/>
      <c r="BQ35" s="339"/>
      <c r="BR35" s="339"/>
      <c r="BS35" s="339"/>
      <c r="BT35" s="339"/>
      <c r="BU35" s="339"/>
      <c r="BV35" s="339"/>
      <c r="BW35" s="339"/>
      <c r="BX35" s="339"/>
      <c r="BY35" s="339"/>
      <c r="BZ35" s="339"/>
      <c r="CA35" s="339"/>
      <c r="CB35" s="339"/>
      <c r="CC35" s="339"/>
      <c r="CD35" s="339"/>
      <c r="CE35" s="339"/>
      <c r="CF35" s="339"/>
      <c r="CG35" s="339"/>
      <c r="CH35" s="339"/>
      <c r="CI35" s="339"/>
      <c r="CJ35" s="339"/>
      <c r="CK35" s="339"/>
      <c r="CL35" s="339"/>
      <c r="CM35" s="339"/>
      <c r="CN35" s="339"/>
      <c r="CO35" s="339"/>
      <c r="CP35" s="339"/>
      <c r="CQ35" s="339"/>
      <c r="CR35" s="339"/>
      <c r="CS35" s="339"/>
      <c r="CT35" s="339"/>
      <c r="CU35" s="339"/>
      <c r="CV35" s="339"/>
      <c r="CW35" s="339"/>
      <c r="CX35" s="339"/>
      <c r="CY35" s="339"/>
      <c r="CZ35" s="339"/>
      <c r="DA35" s="339"/>
      <c r="DB35" s="339"/>
      <c r="DC35" s="339"/>
      <c r="DD35" s="339"/>
      <c r="DE35" s="339"/>
      <c r="DF35" s="339"/>
      <c r="DG35" s="339"/>
      <c r="DH35" s="339"/>
      <c r="DI35" s="339"/>
      <c r="DJ35" s="339"/>
      <c r="DK35" s="339"/>
      <c r="DL35" s="339"/>
      <c r="DM35" s="339"/>
      <c r="DN35" s="339"/>
      <c r="DO35" s="339"/>
      <c r="DP35" s="339"/>
      <c r="DQ35" s="339"/>
      <c r="DR35" s="339"/>
      <c r="DS35" s="339"/>
      <c r="DT35" s="339"/>
      <c r="DU35" s="339"/>
      <c r="DV35" s="339"/>
      <c r="DW35" s="339"/>
      <c r="DX35" s="339"/>
      <c r="DY35" s="339"/>
      <c r="DZ35" s="339"/>
      <c r="EA35" s="339"/>
      <c r="EB35" s="339"/>
      <c r="EC35" s="339"/>
      <c r="ED35" s="339"/>
      <c r="EE35" s="339"/>
      <c r="EF35" s="339"/>
      <c r="EG35" s="339"/>
      <c r="EH35" s="339"/>
      <c r="EI35" s="339"/>
      <c r="EJ35" s="339"/>
      <c r="EK35" s="339"/>
      <c r="EL35" s="339"/>
      <c r="EM35" s="339"/>
    </row>
    <row r="36" spans="1:143" s="210" customFormat="1" x14ac:dyDescent="0.2">
      <c r="A36" s="339"/>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c r="AC36" s="339"/>
      <c r="AD36" s="339"/>
      <c r="AE36" s="339"/>
      <c r="AF36" s="339"/>
      <c r="AG36" s="339"/>
      <c r="AH36" s="339"/>
      <c r="AI36" s="339"/>
      <c r="AJ36" s="339"/>
      <c r="AK36" s="339"/>
      <c r="AL36" s="339"/>
      <c r="AM36" s="339"/>
      <c r="AN36" s="339"/>
      <c r="AO36" s="339"/>
      <c r="AP36" s="339"/>
      <c r="AQ36" s="339"/>
      <c r="AR36" s="339"/>
      <c r="AS36" s="339"/>
      <c r="AT36" s="339"/>
      <c r="AU36" s="339"/>
      <c r="AV36" s="339"/>
      <c r="AW36" s="339"/>
      <c r="AX36" s="339"/>
      <c r="AY36" s="339"/>
      <c r="AZ36" s="339"/>
      <c r="BA36" s="339"/>
      <c r="BB36" s="339"/>
      <c r="BC36" s="339"/>
      <c r="BD36" s="339"/>
      <c r="BE36" s="339"/>
      <c r="BF36" s="339"/>
      <c r="BG36" s="339"/>
      <c r="BH36" s="339"/>
      <c r="BI36" s="339"/>
      <c r="BJ36" s="339"/>
      <c r="BK36" s="339"/>
      <c r="BL36" s="339"/>
      <c r="BM36" s="339"/>
      <c r="BN36" s="339"/>
      <c r="BO36" s="339"/>
      <c r="BP36" s="339"/>
      <c r="BQ36" s="339"/>
      <c r="BR36" s="339"/>
      <c r="BS36" s="339"/>
      <c r="BT36" s="339"/>
      <c r="BU36" s="339"/>
      <c r="BV36" s="339"/>
      <c r="BW36" s="339"/>
      <c r="BX36" s="339"/>
      <c r="BY36" s="339"/>
      <c r="BZ36" s="339"/>
      <c r="CA36" s="339"/>
      <c r="CB36" s="339"/>
      <c r="CC36" s="339"/>
      <c r="CD36" s="339"/>
      <c r="CE36" s="339"/>
      <c r="CF36" s="339"/>
      <c r="CG36" s="339"/>
      <c r="CH36" s="339"/>
      <c r="CI36" s="339"/>
      <c r="CJ36" s="339"/>
      <c r="CK36" s="339"/>
      <c r="CL36" s="339"/>
      <c r="CM36" s="339"/>
      <c r="CN36" s="339"/>
      <c r="CO36" s="339"/>
      <c r="CP36" s="339"/>
      <c r="CQ36" s="339"/>
      <c r="CR36" s="339"/>
      <c r="CS36" s="339"/>
      <c r="CT36" s="339"/>
      <c r="CU36" s="339"/>
      <c r="CV36" s="339"/>
      <c r="CW36" s="339"/>
      <c r="CX36" s="339"/>
      <c r="CY36" s="339"/>
      <c r="CZ36" s="339"/>
      <c r="DA36" s="339"/>
      <c r="DB36" s="339"/>
      <c r="DC36" s="339"/>
      <c r="DD36" s="339"/>
      <c r="DE36" s="339"/>
      <c r="DF36" s="339"/>
      <c r="DG36" s="339"/>
      <c r="DH36" s="339"/>
      <c r="DI36" s="339"/>
      <c r="DJ36" s="339"/>
      <c r="DK36" s="339"/>
      <c r="DL36" s="339"/>
      <c r="DM36" s="339"/>
      <c r="DN36" s="339"/>
      <c r="DO36" s="339"/>
      <c r="DP36" s="339"/>
      <c r="DQ36" s="339"/>
      <c r="DR36" s="339"/>
      <c r="DS36" s="339"/>
      <c r="DT36" s="339"/>
      <c r="DU36" s="339"/>
      <c r="DV36" s="339"/>
      <c r="DW36" s="339"/>
      <c r="DX36" s="339"/>
      <c r="DY36" s="339"/>
      <c r="DZ36" s="339"/>
      <c r="EA36" s="339"/>
      <c r="EB36" s="339"/>
      <c r="EC36" s="339"/>
      <c r="ED36" s="339"/>
      <c r="EE36" s="339"/>
      <c r="EF36" s="339"/>
      <c r="EG36" s="339"/>
      <c r="EH36" s="339"/>
      <c r="EI36" s="339"/>
      <c r="EJ36" s="339"/>
      <c r="EK36" s="339"/>
      <c r="EL36" s="339"/>
      <c r="EM36" s="339"/>
    </row>
    <row r="37" spans="1:143" s="210" customFormat="1" x14ac:dyDescent="0.2">
      <c r="A37" s="339"/>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39"/>
      <c r="AY37" s="339"/>
      <c r="AZ37" s="339"/>
      <c r="BA37" s="339"/>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339"/>
      <c r="CL37" s="339"/>
      <c r="CM37" s="339"/>
      <c r="CN37" s="339"/>
      <c r="CO37" s="339"/>
      <c r="CP37" s="339"/>
      <c r="CQ37" s="339"/>
      <c r="CR37" s="339"/>
      <c r="CS37" s="339"/>
      <c r="CT37" s="339"/>
      <c r="CU37" s="339"/>
      <c r="CV37" s="339"/>
      <c r="CW37" s="339"/>
      <c r="CX37" s="339"/>
      <c r="CY37" s="339"/>
      <c r="CZ37" s="339"/>
      <c r="DA37" s="339"/>
      <c r="DB37" s="339"/>
      <c r="DC37" s="339"/>
      <c r="DD37" s="339"/>
      <c r="DE37" s="339"/>
      <c r="DF37" s="339"/>
      <c r="DG37" s="339"/>
      <c r="DH37" s="339"/>
      <c r="DI37" s="339"/>
      <c r="DJ37" s="339"/>
      <c r="DK37" s="339"/>
      <c r="DL37" s="339"/>
      <c r="DM37" s="339"/>
      <c r="DN37" s="339"/>
      <c r="DO37" s="339"/>
      <c r="DP37" s="339"/>
      <c r="DQ37" s="339"/>
      <c r="DR37" s="339"/>
      <c r="DS37" s="339"/>
      <c r="DT37" s="339"/>
      <c r="DU37" s="339"/>
      <c r="DV37" s="339"/>
      <c r="DW37" s="339"/>
      <c r="DX37" s="339"/>
      <c r="DY37" s="339"/>
      <c r="DZ37" s="339"/>
      <c r="EA37" s="339"/>
      <c r="EB37" s="339"/>
      <c r="EC37" s="339"/>
      <c r="ED37" s="339"/>
      <c r="EE37" s="339"/>
      <c r="EF37" s="339"/>
      <c r="EG37" s="339"/>
      <c r="EH37" s="339"/>
      <c r="EI37" s="339"/>
      <c r="EJ37" s="339"/>
      <c r="EK37" s="339"/>
      <c r="EL37" s="339"/>
      <c r="EM37" s="339"/>
    </row>
    <row r="38" spans="1:143" s="210" customFormat="1" x14ac:dyDescent="0.2">
      <c r="A38" s="339"/>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c r="BW38" s="339"/>
      <c r="BX38" s="339"/>
      <c r="BY38" s="339"/>
      <c r="BZ38" s="339"/>
      <c r="CA38" s="339"/>
      <c r="CB38" s="339"/>
      <c r="CC38" s="339"/>
      <c r="CD38" s="339"/>
      <c r="CE38" s="339"/>
      <c r="CF38" s="339"/>
      <c r="CG38" s="339"/>
      <c r="CH38" s="339"/>
      <c r="CI38" s="339"/>
      <c r="CJ38" s="339"/>
      <c r="CK38" s="339"/>
      <c r="CL38" s="339"/>
      <c r="CM38" s="339"/>
      <c r="CN38" s="339"/>
      <c r="CO38" s="339"/>
      <c r="CP38" s="339"/>
      <c r="CQ38" s="339"/>
      <c r="CR38" s="339"/>
      <c r="CS38" s="339"/>
      <c r="CT38" s="339"/>
      <c r="CU38" s="339"/>
      <c r="CV38" s="339"/>
      <c r="CW38" s="339"/>
      <c r="CX38" s="339"/>
      <c r="CY38" s="339"/>
      <c r="CZ38" s="339"/>
      <c r="DA38" s="339"/>
      <c r="DB38" s="339"/>
      <c r="DC38" s="339"/>
      <c r="DD38" s="339"/>
      <c r="DE38" s="339"/>
      <c r="DF38" s="339"/>
      <c r="DG38" s="339"/>
      <c r="DH38" s="339"/>
      <c r="DI38" s="339"/>
      <c r="DJ38" s="339"/>
      <c r="DK38" s="339"/>
      <c r="DL38" s="339"/>
      <c r="DM38" s="339"/>
      <c r="DN38" s="339"/>
      <c r="DO38" s="339"/>
      <c r="DP38" s="339"/>
      <c r="DQ38" s="339"/>
      <c r="DR38" s="339"/>
      <c r="DS38" s="339"/>
      <c r="DT38" s="339"/>
      <c r="DU38" s="339"/>
      <c r="DV38" s="339"/>
      <c r="DW38" s="339"/>
      <c r="DX38" s="339"/>
      <c r="DY38" s="339"/>
      <c r="DZ38" s="339"/>
      <c r="EA38" s="339"/>
      <c r="EB38" s="339"/>
      <c r="EC38" s="339"/>
      <c r="ED38" s="339"/>
      <c r="EE38" s="339"/>
      <c r="EF38" s="339"/>
      <c r="EG38" s="339"/>
      <c r="EH38" s="339"/>
      <c r="EI38" s="339"/>
      <c r="EJ38" s="339"/>
      <c r="EK38" s="339"/>
      <c r="EL38" s="339"/>
      <c r="EM38" s="339"/>
    </row>
    <row r="39" spans="1:143" s="210" customFormat="1" x14ac:dyDescent="0.2">
      <c r="A39" s="339"/>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c r="AC39" s="339"/>
      <c r="AD39" s="339"/>
      <c r="AE39" s="339"/>
      <c r="AF39" s="339"/>
      <c r="AG39" s="339"/>
      <c r="AH39" s="339"/>
      <c r="AI39" s="339"/>
      <c r="AJ39" s="339"/>
      <c r="AK39" s="339"/>
      <c r="AL39" s="339"/>
      <c r="AM39" s="339"/>
      <c r="AN39" s="339"/>
      <c r="AO39" s="339"/>
      <c r="AP39" s="339"/>
      <c r="AQ39" s="339"/>
      <c r="AR39" s="339"/>
      <c r="AS39" s="339"/>
      <c r="AT39" s="339"/>
      <c r="AU39" s="339"/>
      <c r="AV39" s="339"/>
      <c r="AW39" s="339"/>
      <c r="AX39" s="339"/>
      <c r="AY39" s="339"/>
      <c r="AZ39" s="339"/>
      <c r="BA39" s="339"/>
      <c r="BB39" s="339"/>
      <c r="BC39" s="339"/>
      <c r="BD39" s="339"/>
      <c r="BE39" s="339"/>
      <c r="BF39" s="339"/>
      <c r="BG39" s="339"/>
      <c r="BH39" s="339"/>
      <c r="BI39" s="339"/>
      <c r="BJ39" s="339"/>
      <c r="BK39" s="339"/>
      <c r="BL39" s="339"/>
      <c r="BM39" s="339"/>
      <c r="BN39" s="339"/>
      <c r="BO39" s="339"/>
      <c r="BP39" s="339"/>
      <c r="BQ39" s="339"/>
      <c r="BR39" s="339"/>
      <c r="BS39" s="339"/>
      <c r="BT39" s="339"/>
      <c r="BU39" s="339"/>
      <c r="BV39" s="339"/>
      <c r="BW39" s="339"/>
      <c r="BX39" s="339"/>
      <c r="BY39" s="339"/>
      <c r="BZ39" s="339"/>
      <c r="CA39" s="339"/>
      <c r="CB39" s="339"/>
      <c r="CC39" s="339"/>
      <c r="CD39" s="339"/>
      <c r="CE39" s="339"/>
      <c r="CF39" s="339"/>
      <c r="CG39" s="339"/>
      <c r="CH39" s="339"/>
      <c r="CI39" s="339"/>
      <c r="CJ39" s="339"/>
      <c r="CK39" s="339"/>
      <c r="CL39" s="339"/>
      <c r="CM39" s="339"/>
      <c r="CN39" s="339"/>
      <c r="CO39" s="339"/>
      <c r="CP39" s="339"/>
      <c r="CQ39" s="339"/>
      <c r="CR39" s="339"/>
      <c r="CS39" s="339"/>
      <c r="CT39" s="339"/>
      <c r="CU39" s="339"/>
      <c r="CV39" s="339"/>
      <c r="CW39" s="339"/>
      <c r="CX39" s="339"/>
      <c r="CY39" s="339"/>
      <c r="CZ39" s="339"/>
      <c r="DA39" s="339"/>
      <c r="DB39" s="339"/>
      <c r="DC39" s="339"/>
      <c r="DD39" s="339"/>
      <c r="DE39" s="339"/>
      <c r="DF39" s="339"/>
      <c r="DG39" s="339"/>
      <c r="DH39" s="339"/>
      <c r="DI39" s="339"/>
      <c r="DJ39" s="339"/>
      <c r="DK39" s="339"/>
      <c r="DL39" s="339"/>
      <c r="DM39" s="339"/>
      <c r="DN39" s="339"/>
      <c r="DO39" s="339"/>
      <c r="DP39" s="339"/>
      <c r="DQ39" s="339"/>
      <c r="DR39" s="339"/>
      <c r="DS39" s="339"/>
      <c r="DT39" s="339"/>
      <c r="DU39" s="339"/>
      <c r="DV39" s="339"/>
      <c r="DW39" s="339"/>
      <c r="DX39" s="339"/>
      <c r="DY39" s="339"/>
      <c r="DZ39" s="339"/>
      <c r="EA39" s="339"/>
      <c r="EB39" s="339"/>
      <c r="EC39" s="339"/>
      <c r="ED39" s="339"/>
      <c r="EE39" s="339"/>
      <c r="EF39" s="339"/>
      <c r="EG39" s="339"/>
      <c r="EH39" s="339"/>
      <c r="EI39" s="339"/>
      <c r="EJ39" s="339"/>
      <c r="EK39" s="339"/>
      <c r="EL39" s="339"/>
      <c r="EM39" s="339"/>
    </row>
    <row r="40" spans="1:143" s="210" customFormat="1" x14ac:dyDescent="0.2">
      <c r="A40" s="339"/>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c r="BQ40" s="339"/>
      <c r="BR40" s="339"/>
      <c r="BS40" s="339"/>
      <c r="BT40" s="339"/>
      <c r="BU40" s="339"/>
      <c r="BV40" s="339"/>
      <c r="BW40" s="339"/>
      <c r="BX40" s="339"/>
      <c r="BY40" s="339"/>
      <c r="BZ40" s="339"/>
      <c r="CA40" s="339"/>
      <c r="CB40" s="339"/>
      <c r="CC40" s="339"/>
      <c r="CD40" s="339"/>
      <c r="CE40" s="339"/>
      <c r="CF40" s="339"/>
      <c r="CG40" s="339"/>
      <c r="CH40" s="339"/>
      <c r="CI40" s="339"/>
      <c r="CJ40" s="339"/>
      <c r="CK40" s="339"/>
      <c r="CL40" s="339"/>
      <c r="CM40" s="339"/>
      <c r="CN40" s="339"/>
      <c r="CO40" s="339"/>
      <c r="CP40" s="339"/>
      <c r="CQ40" s="339"/>
      <c r="CR40" s="339"/>
      <c r="CS40" s="339"/>
      <c r="CT40" s="339"/>
      <c r="CU40" s="339"/>
      <c r="CV40" s="339"/>
      <c r="CW40" s="339"/>
      <c r="CX40" s="339"/>
      <c r="CY40" s="339"/>
      <c r="CZ40" s="339"/>
      <c r="DA40" s="339"/>
      <c r="DB40" s="339"/>
      <c r="DC40" s="339"/>
      <c r="DD40" s="339"/>
      <c r="DE40" s="339"/>
      <c r="DF40" s="339"/>
      <c r="DG40" s="339"/>
      <c r="DH40" s="339"/>
      <c r="DI40" s="339"/>
      <c r="DJ40" s="339"/>
      <c r="DK40" s="339"/>
      <c r="DL40" s="339"/>
      <c r="DM40" s="339"/>
      <c r="DN40" s="339"/>
      <c r="DO40" s="339"/>
      <c r="DP40" s="339"/>
      <c r="DQ40" s="339"/>
      <c r="DR40" s="339"/>
      <c r="DS40" s="339"/>
      <c r="DT40" s="339"/>
      <c r="DU40" s="339"/>
      <c r="DV40" s="339"/>
      <c r="DW40" s="339"/>
      <c r="DX40" s="339"/>
      <c r="DY40" s="339"/>
      <c r="DZ40" s="339"/>
      <c r="EA40" s="339"/>
      <c r="EB40" s="339"/>
      <c r="EC40" s="339"/>
      <c r="ED40" s="339"/>
      <c r="EE40" s="339"/>
      <c r="EF40" s="339"/>
      <c r="EG40" s="339"/>
      <c r="EH40" s="339"/>
      <c r="EI40" s="339"/>
      <c r="EJ40" s="339"/>
      <c r="EK40" s="339"/>
      <c r="EL40" s="339"/>
      <c r="EM40" s="339"/>
    </row>
    <row r="41" spans="1:143" s="210" customFormat="1" x14ac:dyDescent="0.2">
      <c r="A41" s="339"/>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39"/>
      <c r="AZ41" s="339"/>
      <c r="BA41" s="339"/>
      <c r="BB41" s="339"/>
      <c r="BC41" s="339"/>
      <c r="BD41" s="339"/>
      <c r="BE41" s="339"/>
      <c r="BF41" s="339"/>
      <c r="BG41" s="339"/>
      <c r="BH41" s="339"/>
      <c r="BI41" s="339"/>
      <c r="BJ41" s="339"/>
      <c r="BK41" s="339"/>
      <c r="BL41" s="339"/>
      <c r="BM41" s="339"/>
      <c r="BN41" s="339"/>
      <c r="BO41" s="339"/>
      <c r="BP41" s="339"/>
      <c r="BQ41" s="339"/>
      <c r="BR41" s="339"/>
      <c r="BS41" s="339"/>
      <c r="BT41" s="339"/>
      <c r="BU41" s="339"/>
      <c r="BV41" s="339"/>
      <c r="BW41" s="339"/>
      <c r="BX41" s="339"/>
      <c r="BY41" s="339"/>
      <c r="BZ41" s="339"/>
      <c r="CA41" s="339"/>
      <c r="CB41" s="339"/>
      <c r="CC41" s="339"/>
      <c r="CD41" s="339"/>
      <c r="CE41" s="339"/>
      <c r="CF41" s="339"/>
      <c r="CG41" s="339"/>
      <c r="CH41" s="339"/>
      <c r="CI41" s="339"/>
      <c r="CJ41" s="339"/>
      <c r="CK41" s="339"/>
      <c r="CL41" s="339"/>
      <c r="CM41" s="339"/>
      <c r="CN41" s="339"/>
      <c r="CO41" s="339"/>
      <c r="CP41" s="339"/>
      <c r="CQ41" s="339"/>
      <c r="CR41" s="339"/>
      <c r="CS41" s="339"/>
      <c r="CT41" s="339"/>
      <c r="CU41" s="339"/>
      <c r="CV41" s="339"/>
      <c r="CW41" s="339"/>
      <c r="CX41" s="339"/>
      <c r="CY41" s="339"/>
      <c r="CZ41" s="339"/>
      <c r="DA41" s="339"/>
      <c r="DB41" s="339"/>
      <c r="DC41" s="339"/>
      <c r="DD41" s="339"/>
      <c r="DE41" s="339"/>
      <c r="DF41" s="339"/>
      <c r="DG41" s="339"/>
      <c r="DH41" s="339"/>
      <c r="DI41" s="339"/>
      <c r="DJ41" s="339"/>
      <c r="DK41" s="339"/>
      <c r="DL41" s="339"/>
      <c r="DM41" s="339"/>
      <c r="DN41" s="339"/>
      <c r="DO41" s="339"/>
      <c r="DP41" s="339"/>
      <c r="DQ41" s="339"/>
      <c r="DR41" s="339"/>
      <c r="DS41" s="339"/>
      <c r="DT41" s="339"/>
      <c r="DU41" s="339"/>
      <c r="DV41" s="339"/>
      <c r="DW41" s="339"/>
      <c r="DX41" s="339"/>
      <c r="DY41" s="339"/>
      <c r="DZ41" s="339"/>
      <c r="EA41" s="339"/>
      <c r="EB41" s="339"/>
      <c r="EC41" s="339"/>
      <c r="ED41" s="339"/>
      <c r="EE41" s="339"/>
      <c r="EF41" s="339"/>
      <c r="EG41" s="339"/>
      <c r="EH41" s="339"/>
      <c r="EI41" s="339"/>
      <c r="EJ41" s="339"/>
      <c r="EK41" s="339"/>
      <c r="EL41" s="339"/>
      <c r="EM41" s="339"/>
    </row>
    <row r="42" spans="1:143" s="210" customFormat="1" x14ac:dyDescent="0.2">
      <c r="A42" s="339"/>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c r="BM42" s="339"/>
      <c r="BN42" s="339"/>
      <c r="BO42" s="339"/>
      <c r="BP42" s="339"/>
      <c r="BQ42" s="339"/>
      <c r="BR42" s="339"/>
      <c r="BS42" s="339"/>
      <c r="BT42" s="339"/>
      <c r="BU42" s="339"/>
      <c r="BV42" s="339"/>
      <c r="BW42" s="339"/>
      <c r="BX42" s="339"/>
      <c r="BY42" s="339"/>
      <c r="BZ42" s="339"/>
      <c r="CA42" s="339"/>
      <c r="CB42" s="339"/>
      <c r="CC42" s="339"/>
      <c r="CD42" s="339"/>
      <c r="CE42" s="339"/>
      <c r="CF42" s="339"/>
      <c r="CG42" s="339"/>
      <c r="CH42" s="339"/>
      <c r="CI42" s="339"/>
      <c r="CJ42" s="339"/>
      <c r="CK42" s="339"/>
      <c r="CL42" s="339"/>
      <c r="CM42" s="339"/>
      <c r="CN42" s="339"/>
      <c r="CO42" s="339"/>
      <c r="CP42" s="339"/>
      <c r="CQ42" s="339"/>
      <c r="CR42" s="339"/>
      <c r="CS42" s="339"/>
      <c r="CT42" s="339"/>
      <c r="CU42" s="339"/>
      <c r="CV42" s="339"/>
      <c r="CW42" s="339"/>
      <c r="CX42" s="339"/>
      <c r="CY42" s="339"/>
      <c r="CZ42" s="339"/>
      <c r="DA42" s="339"/>
      <c r="DB42" s="339"/>
      <c r="DC42" s="339"/>
      <c r="DD42" s="339"/>
      <c r="DE42" s="339"/>
      <c r="DF42" s="339"/>
      <c r="DG42" s="339"/>
      <c r="DH42" s="339"/>
      <c r="DI42" s="339"/>
      <c r="DJ42" s="339"/>
      <c r="DK42" s="339"/>
      <c r="DL42" s="339"/>
      <c r="DM42" s="339"/>
      <c r="DN42" s="339"/>
      <c r="DO42" s="339"/>
      <c r="DP42" s="339"/>
      <c r="DQ42" s="339"/>
      <c r="DR42" s="339"/>
      <c r="DS42" s="339"/>
      <c r="DT42" s="339"/>
      <c r="DU42" s="339"/>
      <c r="DV42" s="339"/>
      <c r="DW42" s="339"/>
      <c r="DX42" s="339"/>
      <c r="DY42" s="339"/>
      <c r="DZ42" s="339"/>
      <c r="EA42" s="339"/>
      <c r="EB42" s="339"/>
      <c r="EC42" s="339"/>
      <c r="ED42" s="339"/>
      <c r="EE42" s="339"/>
      <c r="EF42" s="339"/>
      <c r="EG42" s="339"/>
      <c r="EH42" s="339"/>
      <c r="EI42" s="339"/>
      <c r="EJ42" s="339"/>
      <c r="EK42" s="339"/>
      <c r="EL42" s="339"/>
      <c r="EM42" s="339"/>
    </row>
    <row r="43" spans="1:143" s="210" customFormat="1" x14ac:dyDescent="0.2">
      <c r="A43" s="339"/>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39"/>
      <c r="AS43" s="339"/>
      <c r="AT43" s="339"/>
      <c r="AU43" s="339"/>
      <c r="AV43" s="339"/>
      <c r="AW43" s="339"/>
      <c r="AX43" s="339"/>
      <c r="AY43" s="339"/>
      <c r="AZ43" s="339"/>
      <c r="BA43" s="339"/>
      <c r="BB43" s="339"/>
      <c r="BC43" s="339"/>
      <c r="BD43" s="339"/>
      <c r="BE43" s="339"/>
      <c r="BF43" s="339"/>
      <c r="BG43" s="339"/>
      <c r="BH43" s="339"/>
      <c r="BI43" s="339"/>
      <c r="BJ43" s="339"/>
      <c r="BK43" s="339"/>
      <c r="BL43" s="339"/>
      <c r="BM43" s="339"/>
      <c r="BN43" s="339"/>
      <c r="BO43" s="339"/>
      <c r="BP43" s="339"/>
      <c r="BQ43" s="339"/>
      <c r="BR43" s="339"/>
      <c r="BS43" s="339"/>
      <c r="BT43" s="339"/>
      <c r="BU43" s="339"/>
      <c r="BV43" s="339"/>
      <c r="BW43" s="339"/>
      <c r="BX43" s="339"/>
      <c r="BY43" s="339"/>
      <c r="BZ43" s="339"/>
      <c r="CA43" s="339"/>
      <c r="CB43" s="339"/>
      <c r="CC43" s="339"/>
      <c r="CD43" s="339"/>
      <c r="CE43" s="339"/>
      <c r="CF43" s="339"/>
      <c r="CG43" s="339"/>
      <c r="CH43" s="339"/>
      <c r="CI43" s="339"/>
      <c r="CJ43" s="339"/>
      <c r="CK43" s="339"/>
      <c r="CL43" s="339"/>
      <c r="CM43" s="339"/>
      <c r="CN43" s="339"/>
      <c r="CO43" s="339"/>
      <c r="CP43" s="339"/>
      <c r="CQ43" s="339"/>
      <c r="CR43" s="339"/>
      <c r="CS43" s="339"/>
      <c r="CT43" s="339"/>
      <c r="CU43" s="339"/>
      <c r="CV43" s="339"/>
      <c r="CW43" s="339"/>
      <c r="CX43" s="339"/>
      <c r="CY43" s="339"/>
      <c r="CZ43" s="339"/>
      <c r="DA43" s="339"/>
      <c r="DB43" s="339"/>
      <c r="DC43" s="339"/>
      <c r="DD43" s="339"/>
      <c r="DE43" s="339"/>
      <c r="DF43" s="339"/>
      <c r="DG43" s="339"/>
      <c r="DH43" s="339"/>
      <c r="DI43" s="339"/>
      <c r="DJ43" s="339"/>
      <c r="DK43" s="339"/>
      <c r="DL43" s="339"/>
      <c r="DM43" s="339"/>
      <c r="DN43" s="339"/>
      <c r="DO43" s="339"/>
      <c r="DP43" s="339"/>
      <c r="DQ43" s="339"/>
      <c r="DR43" s="339"/>
      <c r="DS43" s="339"/>
      <c r="DT43" s="339"/>
      <c r="DU43" s="339"/>
      <c r="DV43" s="339"/>
      <c r="DW43" s="339"/>
      <c r="DX43" s="339"/>
      <c r="DY43" s="339"/>
      <c r="DZ43" s="339"/>
      <c r="EA43" s="339"/>
      <c r="EB43" s="339"/>
      <c r="EC43" s="339"/>
      <c r="ED43" s="339"/>
      <c r="EE43" s="339"/>
      <c r="EF43" s="339"/>
      <c r="EG43" s="339"/>
      <c r="EH43" s="339"/>
      <c r="EI43" s="339"/>
      <c r="EJ43" s="339"/>
      <c r="EK43" s="339"/>
      <c r="EL43" s="339"/>
      <c r="EM43" s="339"/>
    </row>
    <row r="44" spans="1:143" s="210" customFormat="1" x14ac:dyDescent="0.2">
      <c r="A44" s="339"/>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39"/>
      <c r="BR44" s="339"/>
      <c r="BS44" s="339"/>
      <c r="BT44" s="339"/>
      <c r="BU44" s="339"/>
      <c r="BV44" s="339"/>
      <c r="BW44" s="339"/>
      <c r="BX44" s="339"/>
      <c r="BY44" s="339"/>
      <c r="BZ44" s="339"/>
      <c r="CA44" s="339"/>
      <c r="CB44" s="339"/>
      <c r="CC44" s="339"/>
      <c r="CD44" s="339"/>
      <c r="CE44" s="339"/>
      <c r="CF44" s="339"/>
      <c r="CG44" s="339"/>
      <c r="CH44" s="339"/>
      <c r="CI44" s="339"/>
      <c r="CJ44" s="339"/>
      <c r="CK44" s="339"/>
      <c r="CL44" s="339"/>
      <c r="CM44" s="339"/>
      <c r="CN44" s="339"/>
      <c r="CO44" s="339"/>
      <c r="CP44" s="339"/>
      <c r="CQ44" s="339"/>
      <c r="CR44" s="339"/>
      <c r="CS44" s="339"/>
      <c r="CT44" s="339"/>
      <c r="CU44" s="339"/>
      <c r="CV44" s="339"/>
      <c r="CW44" s="339"/>
      <c r="CX44" s="339"/>
      <c r="CY44" s="339"/>
      <c r="CZ44" s="339"/>
      <c r="DA44" s="339"/>
      <c r="DB44" s="339"/>
      <c r="DC44" s="339"/>
      <c r="DD44" s="339"/>
      <c r="DE44" s="339"/>
      <c r="DF44" s="339"/>
      <c r="DG44" s="339"/>
      <c r="DH44" s="339"/>
      <c r="DI44" s="339"/>
      <c r="DJ44" s="339"/>
      <c r="DK44" s="339"/>
      <c r="DL44" s="339"/>
      <c r="DM44" s="339"/>
      <c r="DN44" s="339"/>
      <c r="DO44" s="339"/>
      <c r="DP44" s="339"/>
      <c r="DQ44" s="339"/>
      <c r="DR44" s="339"/>
      <c r="DS44" s="339"/>
      <c r="DT44" s="339"/>
      <c r="DU44" s="339"/>
      <c r="DV44" s="339"/>
      <c r="DW44" s="339"/>
      <c r="DX44" s="339"/>
      <c r="DY44" s="339"/>
      <c r="DZ44" s="339"/>
      <c r="EA44" s="339"/>
      <c r="EB44" s="339"/>
      <c r="EC44" s="339"/>
      <c r="ED44" s="339"/>
      <c r="EE44" s="339"/>
      <c r="EF44" s="339"/>
      <c r="EG44" s="339"/>
      <c r="EH44" s="339"/>
      <c r="EI44" s="339"/>
      <c r="EJ44" s="339"/>
      <c r="EK44" s="339"/>
      <c r="EL44" s="339"/>
      <c r="EM44" s="339"/>
    </row>
    <row r="45" spans="1:143" s="210" customFormat="1" x14ac:dyDescent="0.2">
      <c r="A45" s="339"/>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39"/>
      <c r="AY45" s="339"/>
      <c r="AZ45" s="339"/>
      <c r="BA45" s="339"/>
      <c r="BB45" s="339"/>
      <c r="BC45" s="339"/>
      <c r="BD45" s="339"/>
      <c r="BE45" s="339"/>
      <c r="BF45" s="339"/>
      <c r="BG45" s="339"/>
      <c r="BH45" s="339"/>
      <c r="BI45" s="339"/>
      <c r="BJ45" s="339"/>
      <c r="BK45" s="339"/>
      <c r="BL45" s="339"/>
      <c r="BM45" s="339"/>
      <c r="BN45" s="339"/>
      <c r="BO45" s="339"/>
      <c r="BP45" s="339"/>
      <c r="BQ45" s="339"/>
      <c r="BR45" s="339"/>
      <c r="BS45" s="339"/>
      <c r="BT45" s="339"/>
      <c r="BU45" s="339"/>
      <c r="BV45" s="339"/>
      <c r="BW45" s="339"/>
      <c r="BX45" s="339"/>
      <c r="BY45" s="339"/>
      <c r="BZ45" s="339"/>
      <c r="CA45" s="339"/>
      <c r="CB45" s="339"/>
      <c r="CC45" s="339"/>
      <c r="CD45" s="339"/>
      <c r="CE45" s="339"/>
      <c r="CF45" s="339"/>
      <c r="CG45" s="339"/>
      <c r="CH45" s="339"/>
      <c r="CI45" s="339"/>
      <c r="CJ45" s="339"/>
      <c r="CK45" s="339"/>
      <c r="CL45" s="339"/>
      <c r="CM45" s="339"/>
      <c r="CN45" s="339"/>
      <c r="CO45" s="339"/>
      <c r="CP45" s="339"/>
      <c r="CQ45" s="339"/>
      <c r="CR45" s="339"/>
      <c r="CS45" s="339"/>
      <c r="CT45" s="339"/>
      <c r="CU45" s="339"/>
      <c r="CV45" s="339"/>
      <c r="CW45" s="339"/>
      <c r="CX45" s="339"/>
      <c r="CY45" s="339"/>
      <c r="CZ45" s="339"/>
      <c r="DA45" s="339"/>
      <c r="DB45" s="339"/>
      <c r="DC45" s="339"/>
      <c r="DD45" s="339"/>
      <c r="DE45" s="339"/>
      <c r="DF45" s="339"/>
      <c r="DG45" s="339"/>
      <c r="DH45" s="339"/>
      <c r="DI45" s="339"/>
      <c r="DJ45" s="339"/>
      <c r="DK45" s="339"/>
      <c r="DL45" s="339"/>
      <c r="DM45" s="339"/>
      <c r="DN45" s="339"/>
      <c r="DO45" s="339"/>
      <c r="DP45" s="339"/>
      <c r="DQ45" s="339"/>
      <c r="DR45" s="339"/>
      <c r="DS45" s="339"/>
      <c r="DT45" s="339"/>
      <c r="DU45" s="339"/>
      <c r="DV45" s="339"/>
      <c r="DW45" s="339"/>
      <c r="DX45" s="339"/>
      <c r="DY45" s="339"/>
      <c r="DZ45" s="339"/>
      <c r="EA45" s="339"/>
      <c r="EB45" s="339"/>
      <c r="EC45" s="339"/>
      <c r="ED45" s="339"/>
      <c r="EE45" s="339"/>
      <c r="EF45" s="339"/>
      <c r="EG45" s="339"/>
      <c r="EH45" s="339"/>
      <c r="EI45" s="339"/>
      <c r="EJ45" s="339"/>
      <c r="EK45" s="339"/>
      <c r="EL45" s="339"/>
      <c r="EM45" s="339"/>
    </row>
    <row r="46" spans="1:143" s="210" customFormat="1" x14ac:dyDescent="0.2">
      <c r="A46" s="339"/>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c r="BQ46" s="339"/>
      <c r="BR46" s="339"/>
      <c r="BS46" s="339"/>
      <c r="BT46" s="339"/>
      <c r="BU46" s="339"/>
      <c r="BV46" s="339"/>
      <c r="BW46" s="339"/>
      <c r="BX46" s="339"/>
      <c r="BY46" s="339"/>
      <c r="BZ46" s="339"/>
      <c r="CA46" s="339"/>
      <c r="CB46" s="339"/>
      <c r="CC46" s="339"/>
      <c r="CD46" s="339"/>
      <c r="CE46" s="339"/>
      <c r="CF46" s="339"/>
      <c r="CG46" s="339"/>
      <c r="CH46" s="339"/>
      <c r="CI46" s="339"/>
      <c r="CJ46" s="339"/>
      <c r="CK46" s="339"/>
      <c r="CL46" s="339"/>
      <c r="CM46" s="339"/>
      <c r="CN46" s="339"/>
      <c r="CO46" s="339"/>
      <c r="CP46" s="339"/>
      <c r="CQ46" s="339"/>
      <c r="CR46" s="339"/>
      <c r="CS46" s="339"/>
      <c r="CT46" s="339"/>
      <c r="CU46" s="339"/>
      <c r="CV46" s="339"/>
      <c r="CW46" s="339"/>
      <c r="CX46" s="339"/>
      <c r="CY46" s="339"/>
      <c r="CZ46" s="339"/>
      <c r="DA46" s="339"/>
      <c r="DB46" s="339"/>
      <c r="DC46" s="339"/>
      <c r="DD46" s="339"/>
      <c r="DE46" s="339"/>
      <c r="DF46" s="339"/>
      <c r="DG46" s="339"/>
      <c r="DH46" s="339"/>
      <c r="DI46" s="339"/>
      <c r="DJ46" s="339"/>
      <c r="DK46" s="339"/>
      <c r="DL46" s="339"/>
      <c r="DM46" s="339"/>
      <c r="DN46" s="339"/>
      <c r="DO46" s="339"/>
      <c r="DP46" s="339"/>
      <c r="DQ46" s="339"/>
      <c r="DR46" s="339"/>
      <c r="DS46" s="339"/>
      <c r="DT46" s="339"/>
      <c r="DU46" s="339"/>
      <c r="DV46" s="339"/>
      <c r="DW46" s="339"/>
      <c r="DX46" s="339"/>
      <c r="DY46" s="339"/>
      <c r="DZ46" s="339"/>
      <c r="EA46" s="339"/>
      <c r="EB46" s="339"/>
      <c r="EC46" s="339"/>
      <c r="ED46" s="339"/>
      <c r="EE46" s="339"/>
      <c r="EF46" s="339"/>
      <c r="EG46" s="339"/>
      <c r="EH46" s="339"/>
      <c r="EI46" s="339"/>
      <c r="EJ46" s="339"/>
      <c r="EK46" s="339"/>
      <c r="EL46" s="339"/>
      <c r="EM46" s="339"/>
    </row>
    <row r="47" spans="1:143" x14ac:dyDescent="0.2">
      <c r="A47" s="211"/>
      <c r="B47" s="211"/>
      <c r="C47" s="211"/>
      <c r="D47" s="211"/>
      <c r="E47" s="211"/>
    </row>
    <row r="50" ht="13.5" customHeight="1" x14ac:dyDescent="0.2"/>
    <row r="51" ht="13.5" customHeight="1" x14ac:dyDescent="0.2"/>
    <row r="52" ht="26.25" customHeight="1" x14ac:dyDescent="0.2"/>
    <row r="53" ht="26.25" customHeight="1" x14ac:dyDescent="0.2"/>
    <row r="54" ht="13.5" customHeight="1" x14ac:dyDescent="0.2"/>
    <row r="57" ht="13.5" customHeight="1" x14ac:dyDescent="0.2"/>
    <row r="60" ht="13.5" customHeight="1" x14ac:dyDescent="0.2"/>
    <row r="63" ht="26.25" customHeight="1" x14ac:dyDescent="0.2"/>
    <row r="66" ht="13.5" customHeight="1" x14ac:dyDescent="0.2"/>
  </sheetData>
  <sheetProtection algorithmName="SHA-512" hashValue="GTNsUr1vQtA7PrBrr1VJdBJN6dR8rVZLeOtunnyCL8feD3N9pCbj73Me4hYLw976omrdYTIEiXl8h6ugid2IbQ==" saltValue="XYR8V49799NSk2bBiIg4eA==" spinCount="100000" sheet="1" objects="1" scenarios="1"/>
  <mergeCells count="87">
    <mergeCell ref="AY2:BC2"/>
    <mergeCell ref="BD2:BH2"/>
    <mergeCell ref="BI2:BM2"/>
    <mergeCell ref="ED2:EH2"/>
    <mergeCell ref="DY2:EC2"/>
    <mergeCell ref="DO2:DS2"/>
    <mergeCell ref="DJ2:DN2"/>
    <mergeCell ref="CZ2:DD2"/>
    <mergeCell ref="BN2:BR2"/>
    <mergeCell ref="CM2:CQ2"/>
    <mergeCell ref="CH2:CL2"/>
    <mergeCell ref="BX2:CB2"/>
    <mergeCell ref="BS2:BW2"/>
    <mergeCell ref="CC2:CG2"/>
    <mergeCell ref="CR2:CT2"/>
    <mergeCell ref="DE2:DI2"/>
    <mergeCell ref="Z2:AD2"/>
    <mergeCell ref="AE2:AI2"/>
    <mergeCell ref="AJ2:AN2"/>
    <mergeCell ref="AO2:AS2"/>
    <mergeCell ref="AT2:AX2"/>
    <mergeCell ref="A2:E2"/>
    <mergeCell ref="F2:J2"/>
    <mergeCell ref="K2:O2"/>
    <mergeCell ref="P2:T2"/>
    <mergeCell ref="U2:Y2"/>
    <mergeCell ref="A1:E1"/>
    <mergeCell ref="F1:J1"/>
    <mergeCell ref="K1:O1"/>
    <mergeCell ref="P1:T1"/>
    <mergeCell ref="U1:Y1"/>
    <mergeCell ref="Z1:AD1"/>
    <mergeCell ref="AE1:AI1"/>
    <mergeCell ref="AJ1:AN1"/>
    <mergeCell ref="AO1:AS1"/>
    <mergeCell ref="AT1:AX1"/>
    <mergeCell ref="AY1:BC1"/>
    <mergeCell ref="CC1:CG1"/>
    <mergeCell ref="CH1:CL1"/>
    <mergeCell ref="CM1:CQ1"/>
    <mergeCell ref="CR1:CT1"/>
    <mergeCell ref="BD1:BH1"/>
    <mergeCell ref="BI1:BM1"/>
    <mergeCell ref="BN1:BR1"/>
    <mergeCell ref="BS1:BW1"/>
    <mergeCell ref="BX1:CB1"/>
    <mergeCell ref="AY3:BC46"/>
    <mergeCell ref="BD3:BH46"/>
    <mergeCell ref="BI3:BM46"/>
    <mergeCell ref="A3:E46"/>
    <mergeCell ref="F3:J46"/>
    <mergeCell ref="K3:O46"/>
    <mergeCell ref="P3:T46"/>
    <mergeCell ref="U3:Y46"/>
    <mergeCell ref="Z3:AD46"/>
    <mergeCell ref="AE3:AI46"/>
    <mergeCell ref="AJ3:AN46"/>
    <mergeCell ref="AO3:AS46"/>
    <mergeCell ref="AT3:AX46"/>
    <mergeCell ref="EI1:EM1"/>
    <mergeCell ref="EI2:EM2"/>
    <mergeCell ref="CU1:CY1"/>
    <mergeCell ref="ED1:EH1"/>
    <mergeCell ref="DY1:EC1"/>
    <mergeCell ref="DT2:DX2"/>
    <mergeCell ref="CZ1:DD1"/>
    <mergeCell ref="CU2:CY2"/>
    <mergeCell ref="DE1:DI1"/>
    <mergeCell ref="DJ1:DN1"/>
    <mergeCell ref="DO1:DS1"/>
    <mergeCell ref="DT1:DX1"/>
    <mergeCell ref="EI3:EM46"/>
    <mergeCell ref="DY3:EC46"/>
    <mergeCell ref="ED3:EH46"/>
    <mergeCell ref="BN3:BR46"/>
    <mergeCell ref="CR3:CT46"/>
    <mergeCell ref="CU3:CY46"/>
    <mergeCell ref="CH3:CL46"/>
    <mergeCell ref="CM3:CQ46"/>
    <mergeCell ref="CZ3:DD46"/>
    <mergeCell ref="DE3:DI46"/>
    <mergeCell ref="DJ3:DN46"/>
    <mergeCell ref="DO3:DS46"/>
    <mergeCell ref="DT3:DX46"/>
    <mergeCell ref="CC3:CG46"/>
    <mergeCell ref="BX3:CB46"/>
    <mergeCell ref="BS3:BW46"/>
  </mergeCells>
  <pageMargins left="0.7" right="1.125" top="0.78740157499999996" bottom="0.78740157499999996" header="0.3" footer="0.3"/>
  <pageSetup paperSize="9" scale="83"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tabColor theme="3" tint="0.79998168889431442"/>
  </sheetPr>
  <dimension ref="A1:AA31"/>
  <sheetViews>
    <sheetView view="pageBreakPreview" zoomScale="90" zoomScaleNormal="100" zoomScaleSheetLayoutView="90" workbookViewId="0">
      <pane xSplit="1" topLeftCell="B1" activePane="topRight" state="frozen"/>
      <selection pane="topRight"/>
    </sheetView>
  </sheetViews>
  <sheetFormatPr baseColWidth="10" defaultColWidth="11.42578125" defaultRowHeight="12.75" x14ac:dyDescent="0.2"/>
  <cols>
    <col min="1" max="1" width="25.7109375" style="141" bestFit="1" customWidth="1"/>
    <col min="2" max="2" width="13.7109375" style="168" customWidth="1"/>
    <col min="3" max="3" width="12.28515625" style="168" customWidth="1"/>
    <col min="4" max="4" width="14.7109375" style="168" customWidth="1"/>
    <col min="5" max="5" width="17.5703125" style="141" bestFit="1" customWidth="1"/>
    <col min="6" max="7" width="20.7109375" style="141" customWidth="1"/>
    <col min="8" max="8" width="13.85546875" style="168" customWidth="1"/>
    <col min="9" max="9" width="11.42578125" style="168"/>
    <col min="10" max="12" width="20.7109375" style="141" customWidth="1"/>
    <col min="13" max="13" width="11.42578125" style="168"/>
    <col min="14" max="16" width="20.7109375" style="141" customWidth="1"/>
    <col min="17" max="17" width="13.140625" style="141" customWidth="1"/>
    <col min="18" max="20" width="20.7109375" style="141" customWidth="1"/>
    <col min="21" max="21" width="10.85546875" style="141"/>
    <col min="22" max="24" width="20.7109375" style="141" customWidth="1"/>
    <col min="25" max="25" width="10.85546875" style="141"/>
    <col min="26" max="27" width="11.42578125" style="168"/>
    <col min="28" max="16384" width="11.42578125" style="141"/>
  </cols>
  <sheetData>
    <row r="1" spans="1:27" ht="13.5" thickBot="1" x14ac:dyDescent="0.25">
      <c r="A1" s="140">
        <v>1</v>
      </c>
      <c r="B1" s="140">
        <v>2</v>
      </c>
      <c r="C1" s="140">
        <v>3</v>
      </c>
      <c r="D1" s="140">
        <v>4</v>
      </c>
      <c r="E1" s="140">
        <v>5</v>
      </c>
      <c r="F1" s="140">
        <v>6</v>
      </c>
      <c r="G1" s="140">
        <v>7</v>
      </c>
      <c r="H1" s="140">
        <v>8</v>
      </c>
      <c r="I1" s="140">
        <v>9</v>
      </c>
      <c r="J1" s="140">
        <v>10</v>
      </c>
      <c r="K1" s="140">
        <v>11</v>
      </c>
      <c r="L1" s="140">
        <v>12</v>
      </c>
      <c r="M1" s="140">
        <v>13</v>
      </c>
      <c r="N1" s="140">
        <v>14</v>
      </c>
      <c r="O1" s="140">
        <v>15</v>
      </c>
      <c r="P1" s="140">
        <v>16</v>
      </c>
      <c r="Q1" s="140">
        <v>17</v>
      </c>
      <c r="R1" s="140">
        <v>18</v>
      </c>
      <c r="S1" s="140">
        <v>19</v>
      </c>
      <c r="T1" s="140">
        <v>20</v>
      </c>
      <c r="U1" s="140">
        <v>21</v>
      </c>
      <c r="V1" s="140">
        <v>22</v>
      </c>
      <c r="W1" s="140">
        <v>23</v>
      </c>
      <c r="X1" s="140">
        <v>24</v>
      </c>
      <c r="Z1" s="141"/>
      <c r="AA1" s="141"/>
    </row>
    <row r="2" spans="1:27" s="142" customFormat="1" x14ac:dyDescent="0.2">
      <c r="A2" s="142" t="s">
        <v>66</v>
      </c>
      <c r="B2" s="143" t="s">
        <v>180</v>
      </c>
      <c r="C2" s="143" t="s">
        <v>181</v>
      </c>
      <c r="D2" s="144" t="s">
        <v>182</v>
      </c>
      <c r="E2" s="145" t="s">
        <v>91</v>
      </c>
      <c r="F2" s="145" t="s">
        <v>306</v>
      </c>
      <c r="G2" s="146" t="s">
        <v>307</v>
      </c>
      <c r="H2" s="147" t="s">
        <v>183</v>
      </c>
      <c r="I2" s="148" t="s">
        <v>184</v>
      </c>
      <c r="J2" s="149" t="s">
        <v>92</v>
      </c>
      <c r="K2" s="149" t="s">
        <v>103</v>
      </c>
      <c r="L2" s="149" t="s">
        <v>98</v>
      </c>
      <c r="M2" s="150" t="s">
        <v>185</v>
      </c>
      <c r="N2" s="151" t="s">
        <v>93</v>
      </c>
      <c r="O2" s="151" t="s">
        <v>97</v>
      </c>
      <c r="P2" s="151" t="s">
        <v>96</v>
      </c>
      <c r="Q2" s="152" t="s">
        <v>186</v>
      </c>
      <c r="R2" s="153" t="s">
        <v>94</v>
      </c>
      <c r="S2" s="153" t="s">
        <v>95</v>
      </c>
      <c r="T2" s="153" t="s">
        <v>102</v>
      </c>
      <c r="U2" s="154" t="s">
        <v>187</v>
      </c>
      <c r="V2" s="155" t="s">
        <v>99</v>
      </c>
      <c r="W2" s="155" t="s">
        <v>100</v>
      </c>
      <c r="X2" s="155" t="s">
        <v>101</v>
      </c>
    </row>
    <row r="3" spans="1:27" s="156" customFormat="1" ht="25.5" x14ac:dyDescent="0.2">
      <c r="A3" s="156" t="s">
        <v>78</v>
      </c>
      <c r="B3" s="157" t="s">
        <v>90</v>
      </c>
      <c r="C3" s="158" t="s">
        <v>90</v>
      </c>
      <c r="D3" s="157" t="s">
        <v>90</v>
      </c>
      <c r="F3" s="159"/>
      <c r="G3" s="160"/>
      <c r="H3" s="157" t="s">
        <v>90</v>
      </c>
      <c r="I3" s="157" t="s">
        <v>89</v>
      </c>
      <c r="J3" s="156" t="s">
        <v>109</v>
      </c>
      <c r="K3" s="159"/>
      <c r="L3" s="160"/>
      <c r="M3" s="157" t="s">
        <v>90</v>
      </c>
      <c r="O3" s="159"/>
      <c r="P3" s="160"/>
      <c r="Q3" s="157" t="s">
        <v>90</v>
      </c>
      <c r="S3" s="159"/>
      <c r="T3" s="160"/>
      <c r="U3" s="157" t="s">
        <v>90</v>
      </c>
      <c r="W3" s="159"/>
      <c r="X3" s="160"/>
    </row>
    <row r="4" spans="1:27" s="156" customFormat="1" ht="25.5" x14ac:dyDescent="0.2">
      <c r="A4" s="156" t="s">
        <v>79</v>
      </c>
      <c r="B4" s="157" t="s">
        <v>90</v>
      </c>
      <c r="C4" s="158" t="s">
        <v>90</v>
      </c>
      <c r="D4" s="157" t="s">
        <v>90</v>
      </c>
      <c r="F4" s="159"/>
      <c r="G4" s="160"/>
      <c r="H4" s="157" t="s">
        <v>90</v>
      </c>
      <c r="I4" s="157" t="s">
        <v>89</v>
      </c>
      <c r="J4" s="156" t="s">
        <v>109</v>
      </c>
      <c r="K4" s="159"/>
      <c r="L4" s="160"/>
      <c r="M4" s="157" t="s">
        <v>90</v>
      </c>
      <c r="O4" s="159"/>
      <c r="P4" s="160"/>
      <c r="Q4" s="157" t="s">
        <v>90</v>
      </c>
      <c r="S4" s="159"/>
      <c r="T4" s="160"/>
      <c r="U4" s="157" t="s">
        <v>90</v>
      </c>
      <c r="W4" s="159"/>
      <c r="X4" s="160"/>
    </row>
    <row r="5" spans="1:27" s="156" customFormat="1" ht="63.75" x14ac:dyDescent="0.2">
      <c r="A5" s="156" t="s">
        <v>80</v>
      </c>
      <c r="B5" s="157" t="s">
        <v>89</v>
      </c>
      <c r="C5" s="158" t="s">
        <v>89</v>
      </c>
      <c r="D5" s="157" t="s">
        <v>89</v>
      </c>
      <c r="E5" s="156" t="s">
        <v>239</v>
      </c>
      <c r="F5" s="159"/>
      <c r="G5" s="160"/>
      <c r="H5" s="157" t="s">
        <v>90</v>
      </c>
      <c r="I5" s="157" t="s">
        <v>89</v>
      </c>
      <c r="J5" s="161" t="s">
        <v>194</v>
      </c>
      <c r="K5" s="162" t="s">
        <v>195</v>
      </c>
      <c r="L5" s="160" t="s">
        <v>196</v>
      </c>
      <c r="M5" s="157" t="s">
        <v>89</v>
      </c>
      <c r="N5" s="161" t="s">
        <v>162</v>
      </c>
      <c r="O5" s="162" t="s">
        <v>163</v>
      </c>
      <c r="P5" s="160"/>
      <c r="Q5" s="157" t="s">
        <v>89</v>
      </c>
      <c r="R5" s="156" t="s">
        <v>158</v>
      </c>
      <c r="S5" s="159"/>
      <c r="T5" s="160"/>
      <c r="U5" s="157" t="s">
        <v>89</v>
      </c>
      <c r="V5" s="156" t="s">
        <v>239</v>
      </c>
      <c r="W5" s="159"/>
      <c r="X5" s="160"/>
    </row>
    <row r="6" spans="1:27" s="156" customFormat="1" ht="38.25" x14ac:dyDescent="0.2">
      <c r="A6" s="156" t="s">
        <v>81</v>
      </c>
      <c r="B6" s="157" t="s">
        <v>90</v>
      </c>
      <c r="C6" s="158" t="s">
        <v>90</v>
      </c>
      <c r="D6" s="157" t="s">
        <v>90</v>
      </c>
      <c r="F6" s="159"/>
      <c r="G6" s="160"/>
      <c r="H6" s="157" t="s">
        <v>90</v>
      </c>
      <c r="I6" s="157" t="s">
        <v>89</v>
      </c>
      <c r="J6" s="156" t="s">
        <v>110</v>
      </c>
      <c r="K6" s="159" t="s">
        <v>111</v>
      </c>
      <c r="L6" s="160" t="s">
        <v>112</v>
      </c>
      <c r="M6" s="157" t="s">
        <v>90</v>
      </c>
      <c r="O6" s="159"/>
      <c r="P6" s="160"/>
      <c r="Q6" s="157" t="s">
        <v>90</v>
      </c>
      <c r="S6" s="159"/>
      <c r="T6" s="160"/>
      <c r="U6" s="157" t="s">
        <v>90</v>
      </c>
      <c r="W6" s="159"/>
      <c r="X6" s="160"/>
    </row>
    <row r="7" spans="1:27" s="156" customFormat="1" ht="63.75" x14ac:dyDescent="0.2">
      <c r="A7" s="156" t="s">
        <v>82</v>
      </c>
      <c r="B7" s="157" t="s">
        <v>89</v>
      </c>
      <c r="C7" s="158" t="s">
        <v>89</v>
      </c>
      <c r="D7" s="157" t="s">
        <v>89</v>
      </c>
      <c r="E7" s="159" t="s">
        <v>143</v>
      </c>
      <c r="F7" s="160" t="s">
        <v>197</v>
      </c>
      <c r="G7" s="159" t="s">
        <v>198</v>
      </c>
      <c r="H7" s="157" t="s">
        <v>90</v>
      </c>
      <c r="I7" s="157" t="s">
        <v>89</v>
      </c>
      <c r="J7" s="156" t="s">
        <v>144</v>
      </c>
      <c r="K7" s="159" t="s">
        <v>197</v>
      </c>
      <c r="L7" s="163" t="s">
        <v>198</v>
      </c>
      <c r="M7" s="157" t="s">
        <v>89</v>
      </c>
      <c r="N7" s="156" t="s">
        <v>199</v>
      </c>
      <c r="O7" s="160" t="s">
        <v>200</v>
      </c>
      <c r="P7" s="159" t="s">
        <v>201</v>
      </c>
      <c r="Q7" s="157" t="s">
        <v>89</v>
      </c>
      <c r="R7" s="156" t="s">
        <v>158</v>
      </c>
      <c r="S7" s="159"/>
      <c r="T7" s="160"/>
      <c r="U7" s="157" t="s">
        <v>89</v>
      </c>
      <c r="V7" s="159" t="s">
        <v>143</v>
      </c>
      <c r="W7" s="160" t="s">
        <v>197</v>
      </c>
      <c r="X7" s="159" t="s">
        <v>198</v>
      </c>
    </row>
    <row r="8" spans="1:27" s="156" customFormat="1" ht="51" x14ac:dyDescent="0.2">
      <c r="A8" s="156" t="s">
        <v>83</v>
      </c>
      <c r="B8" s="157" t="s">
        <v>90</v>
      </c>
      <c r="C8" s="158" t="s">
        <v>90</v>
      </c>
      <c r="D8" s="157" t="s">
        <v>90</v>
      </c>
      <c r="F8" s="159"/>
      <c r="G8" s="160"/>
      <c r="H8" s="157" t="s">
        <v>90</v>
      </c>
      <c r="I8" s="157" t="s">
        <v>89</v>
      </c>
      <c r="J8" s="156" t="s">
        <v>145</v>
      </c>
      <c r="K8" s="159" t="s">
        <v>193</v>
      </c>
      <c r="L8" s="160" t="s">
        <v>146</v>
      </c>
      <c r="M8" s="157" t="s">
        <v>90</v>
      </c>
      <c r="O8" s="159"/>
      <c r="P8" s="160"/>
      <c r="Q8" s="157" t="s">
        <v>90</v>
      </c>
      <c r="S8" s="159"/>
      <c r="T8" s="160"/>
      <c r="U8" s="157" t="s">
        <v>90</v>
      </c>
      <c r="W8" s="159"/>
      <c r="X8" s="160"/>
    </row>
    <row r="9" spans="1:27" s="156" customFormat="1" ht="38.25" x14ac:dyDescent="0.2">
      <c r="A9" s="156" t="s">
        <v>84</v>
      </c>
      <c r="B9" s="157" t="s">
        <v>90</v>
      </c>
      <c r="C9" s="158" t="s">
        <v>90</v>
      </c>
      <c r="D9" s="157" t="s">
        <v>90</v>
      </c>
      <c r="F9" s="159"/>
      <c r="G9" s="160"/>
      <c r="H9" s="157" t="s">
        <v>90</v>
      </c>
      <c r="I9" s="157" t="s">
        <v>89</v>
      </c>
      <c r="J9" s="156" t="s">
        <v>147</v>
      </c>
      <c r="K9" s="159" t="s">
        <v>148</v>
      </c>
      <c r="L9" s="160" t="s">
        <v>149</v>
      </c>
      <c r="M9" s="157" t="s">
        <v>90</v>
      </c>
      <c r="O9" s="159"/>
      <c r="P9" s="160"/>
      <c r="Q9" s="157" t="s">
        <v>90</v>
      </c>
      <c r="S9" s="159"/>
      <c r="T9" s="160"/>
      <c r="U9" s="157" t="s">
        <v>90</v>
      </c>
      <c r="W9" s="159"/>
      <c r="X9" s="160"/>
    </row>
    <row r="10" spans="1:27" s="156" customFormat="1" ht="63.75" x14ac:dyDescent="0.2">
      <c r="A10" s="156" t="s">
        <v>85</v>
      </c>
      <c r="B10" s="157" t="s">
        <v>90</v>
      </c>
      <c r="C10" s="158" t="s">
        <v>90</v>
      </c>
      <c r="D10" s="157" t="s">
        <v>90</v>
      </c>
      <c r="F10" s="159"/>
      <c r="G10" s="160"/>
      <c r="H10" s="157" t="s">
        <v>90</v>
      </c>
      <c r="I10" s="157" t="s">
        <v>89</v>
      </c>
      <c r="J10" s="156" t="s">
        <v>150</v>
      </c>
      <c r="K10" s="159" t="s">
        <v>151</v>
      </c>
      <c r="L10" s="160" t="s">
        <v>152</v>
      </c>
      <c r="M10" s="157" t="s">
        <v>90</v>
      </c>
      <c r="O10" s="159"/>
      <c r="P10" s="160"/>
      <c r="Q10" s="157" t="s">
        <v>90</v>
      </c>
      <c r="S10" s="159"/>
      <c r="T10" s="160"/>
      <c r="U10" s="157" t="s">
        <v>90</v>
      </c>
      <c r="W10" s="159"/>
      <c r="X10" s="160"/>
    </row>
    <row r="11" spans="1:27" s="156" customFormat="1" ht="38.25" x14ac:dyDescent="0.2">
      <c r="A11" s="156" t="s">
        <v>153</v>
      </c>
      <c r="B11" s="164" t="s">
        <v>89</v>
      </c>
      <c r="C11" s="165" t="s">
        <v>89</v>
      </c>
      <c r="D11" s="164" t="s">
        <v>89</v>
      </c>
      <c r="E11" s="159" t="s">
        <v>154</v>
      </c>
      <c r="F11" s="159"/>
      <c r="G11" s="160"/>
      <c r="H11" s="166" t="s">
        <v>90</v>
      </c>
      <c r="I11" s="157" t="s">
        <v>89</v>
      </c>
      <c r="J11" s="156" t="s">
        <v>156</v>
      </c>
      <c r="K11" s="159" t="s">
        <v>154</v>
      </c>
      <c r="L11" s="160" t="s">
        <v>157</v>
      </c>
      <c r="M11" s="164" t="s">
        <v>90</v>
      </c>
      <c r="O11" s="159"/>
      <c r="P11" s="160"/>
      <c r="Q11" s="164" t="s">
        <v>89</v>
      </c>
      <c r="R11" s="156" t="s">
        <v>158</v>
      </c>
      <c r="S11" s="159" t="s">
        <v>192</v>
      </c>
      <c r="T11" s="160" t="s">
        <v>192</v>
      </c>
      <c r="U11" s="164" t="s">
        <v>89</v>
      </c>
      <c r="V11" s="159" t="s">
        <v>154</v>
      </c>
      <c r="W11" s="159"/>
      <c r="X11" s="160" t="s">
        <v>192</v>
      </c>
    </row>
    <row r="12" spans="1:27" s="156" customFormat="1" ht="76.5" x14ac:dyDescent="0.2">
      <c r="A12" s="156" t="s">
        <v>86</v>
      </c>
      <c r="B12" s="157" t="s">
        <v>89</v>
      </c>
      <c r="C12" s="158" t="s">
        <v>89</v>
      </c>
      <c r="D12" s="157" t="s">
        <v>89</v>
      </c>
      <c r="E12" s="156" t="s">
        <v>159</v>
      </c>
      <c r="F12" s="159" t="s">
        <v>155</v>
      </c>
      <c r="G12" s="160"/>
      <c r="H12" s="157" t="s">
        <v>90</v>
      </c>
      <c r="I12" s="157" t="s">
        <v>89</v>
      </c>
      <c r="J12" s="156" t="s">
        <v>160</v>
      </c>
      <c r="K12" s="159" t="s">
        <v>155</v>
      </c>
      <c r="L12" s="160" t="s">
        <v>161</v>
      </c>
      <c r="M12" s="157" t="s">
        <v>89</v>
      </c>
      <c r="N12" s="156" t="s">
        <v>162</v>
      </c>
      <c r="O12" s="159" t="s">
        <v>163</v>
      </c>
      <c r="P12" s="160" t="s">
        <v>164</v>
      </c>
      <c r="Q12" s="157" t="s">
        <v>89</v>
      </c>
      <c r="R12" s="156" t="s">
        <v>225</v>
      </c>
      <c r="S12" s="159" t="s">
        <v>226</v>
      </c>
      <c r="T12" s="160" t="s">
        <v>227</v>
      </c>
      <c r="U12" s="157" t="s">
        <v>89</v>
      </c>
      <c r="V12" s="156" t="s">
        <v>160</v>
      </c>
      <c r="W12" s="159" t="s">
        <v>155</v>
      </c>
      <c r="X12" s="160"/>
    </row>
    <row r="13" spans="1:27" s="156" customFormat="1" ht="38.25" x14ac:dyDescent="0.2">
      <c r="A13" s="156" t="s">
        <v>137</v>
      </c>
      <c r="B13" s="157" t="s">
        <v>90</v>
      </c>
      <c r="C13" s="157" t="s">
        <v>90</v>
      </c>
      <c r="D13" s="157" t="s">
        <v>89</v>
      </c>
      <c r="E13" s="156" t="s">
        <v>109</v>
      </c>
      <c r="F13" s="159"/>
      <c r="G13" s="160"/>
      <c r="H13" s="157" t="s">
        <v>90</v>
      </c>
      <c r="I13" s="157" t="s">
        <v>89</v>
      </c>
      <c r="J13" s="156" t="s">
        <v>109</v>
      </c>
      <c r="K13" s="159"/>
      <c r="L13" s="160"/>
      <c r="M13" s="157" t="s">
        <v>90</v>
      </c>
      <c r="O13" s="159"/>
      <c r="P13" s="160"/>
      <c r="Q13" s="157" t="s">
        <v>90</v>
      </c>
      <c r="S13" s="159"/>
      <c r="T13" s="160"/>
      <c r="U13" s="157" t="s">
        <v>89</v>
      </c>
      <c r="V13" s="156" t="s">
        <v>282</v>
      </c>
      <c r="W13" s="159"/>
      <c r="X13" s="160"/>
    </row>
    <row r="14" spans="1:27" s="156" customFormat="1" ht="51" x14ac:dyDescent="0.2">
      <c r="A14" s="156" t="s">
        <v>138</v>
      </c>
      <c r="B14" s="157" t="s">
        <v>90</v>
      </c>
      <c r="C14" s="157" t="s">
        <v>90</v>
      </c>
      <c r="D14" s="157" t="s">
        <v>89</v>
      </c>
      <c r="E14" s="159" t="s">
        <v>154</v>
      </c>
      <c r="F14" s="159"/>
      <c r="G14" s="160"/>
      <c r="H14" s="157" t="s">
        <v>90</v>
      </c>
      <c r="I14" s="157" t="s">
        <v>89</v>
      </c>
      <c r="J14" s="156" t="s">
        <v>165</v>
      </c>
      <c r="K14" s="159" t="s">
        <v>166</v>
      </c>
      <c r="L14" s="160" t="s">
        <v>159</v>
      </c>
      <c r="M14" s="157" t="s">
        <v>90</v>
      </c>
      <c r="O14" s="159"/>
      <c r="P14" s="160"/>
      <c r="Q14" s="157" t="s">
        <v>90</v>
      </c>
      <c r="S14" s="159"/>
      <c r="T14" s="160"/>
      <c r="U14" s="157" t="s">
        <v>89</v>
      </c>
      <c r="V14" s="159" t="s">
        <v>154</v>
      </c>
      <c r="W14" s="159"/>
      <c r="X14" s="160"/>
    </row>
    <row r="15" spans="1:27" s="156" customFormat="1" ht="51" x14ac:dyDescent="0.2">
      <c r="A15" s="156" t="s">
        <v>87</v>
      </c>
      <c r="B15" s="157" t="s">
        <v>90</v>
      </c>
      <c r="C15" s="158" t="s">
        <v>90</v>
      </c>
      <c r="D15" s="157" t="s">
        <v>89</v>
      </c>
      <c r="E15" s="156" t="s">
        <v>159</v>
      </c>
      <c r="F15" s="159"/>
      <c r="G15" s="160"/>
      <c r="H15" s="157" t="s">
        <v>90</v>
      </c>
      <c r="I15" s="157" t="s">
        <v>89</v>
      </c>
      <c r="J15" s="156" t="s">
        <v>167</v>
      </c>
      <c r="K15" s="159" t="s">
        <v>168</v>
      </c>
      <c r="L15" s="160" t="s">
        <v>159</v>
      </c>
      <c r="M15" s="157" t="s">
        <v>90</v>
      </c>
      <c r="O15" s="159"/>
      <c r="P15" s="160"/>
      <c r="Q15" s="157" t="s">
        <v>90</v>
      </c>
      <c r="S15" s="159"/>
      <c r="T15" s="160"/>
      <c r="U15" s="157" t="s">
        <v>89</v>
      </c>
      <c r="V15" s="156" t="s">
        <v>159</v>
      </c>
      <c r="W15" s="159"/>
      <c r="X15" s="160"/>
    </row>
    <row r="16" spans="1:27" s="156" customFormat="1" ht="51" x14ac:dyDescent="0.2">
      <c r="A16" s="156" t="s">
        <v>88</v>
      </c>
      <c r="B16" s="157" t="s">
        <v>89</v>
      </c>
      <c r="C16" s="158" t="s">
        <v>89</v>
      </c>
      <c r="D16" s="157" t="s">
        <v>89</v>
      </c>
      <c r="E16" s="156" t="s">
        <v>159</v>
      </c>
      <c r="F16" s="159" t="s">
        <v>155</v>
      </c>
      <c r="G16" s="160"/>
      <c r="H16" s="157" t="s">
        <v>90</v>
      </c>
      <c r="I16" s="157" t="s">
        <v>89</v>
      </c>
      <c r="J16" s="156" t="s">
        <v>160</v>
      </c>
      <c r="K16" s="159" t="s">
        <v>155</v>
      </c>
      <c r="L16" s="160" t="s">
        <v>157</v>
      </c>
      <c r="M16" s="157" t="s">
        <v>89</v>
      </c>
      <c r="N16" s="156" t="s">
        <v>162</v>
      </c>
      <c r="O16" s="159" t="s">
        <v>163</v>
      </c>
      <c r="P16" s="160" t="s">
        <v>164</v>
      </c>
      <c r="Q16" s="157" t="s">
        <v>89</v>
      </c>
      <c r="R16" s="156" t="s">
        <v>225</v>
      </c>
      <c r="S16" s="159" t="s">
        <v>226</v>
      </c>
      <c r="T16" s="160" t="s">
        <v>227</v>
      </c>
      <c r="U16" s="157" t="s">
        <v>89</v>
      </c>
      <c r="V16" s="156" t="s">
        <v>160</v>
      </c>
      <c r="W16" s="159" t="s">
        <v>155</v>
      </c>
      <c r="X16" s="160"/>
    </row>
    <row r="17" spans="1:24" s="156" customFormat="1" ht="26.25" thickBot="1" x14ac:dyDescent="0.25">
      <c r="A17" s="204" t="s">
        <v>139</v>
      </c>
      <c r="B17" s="205" t="s">
        <v>90</v>
      </c>
      <c r="C17" s="205" t="s">
        <v>90</v>
      </c>
      <c r="D17" s="205" t="s">
        <v>90</v>
      </c>
      <c r="E17" s="204"/>
      <c r="F17" s="206"/>
      <c r="G17" s="207"/>
      <c r="H17" s="205" t="s">
        <v>90</v>
      </c>
      <c r="I17" s="205" t="s">
        <v>89</v>
      </c>
      <c r="J17" s="204" t="s">
        <v>109</v>
      </c>
      <c r="K17" s="206"/>
      <c r="L17" s="207"/>
      <c r="M17" s="205" t="s">
        <v>90</v>
      </c>
      <c r="N17" s="204"/>
      <c r="O17" s="206"/>
      <c r="P17" s="207"/>
      <c r="Q17" s="205" t="s">
        <v>90</v>
      </c>
      <c r="R17" s="204"/>
      <c r="S17" s="206"/>
      <c r="T17" s="207"/>
      <c r="U17" s="205" t="s">
        <v>90</v>
      </c>
      <c r="V17" s="204"/>
      <c r="W17" s="206"/>
      <c r="X17" s="207"/>
    </row>
    <row r="18" spans="1:24" s="156" customFormat="1" ht="63.75" x14ac:dyDescent="0.2">
      <c r="A18" s="156" t="s">
        <v>284</v>
      </c>
      <c r="B18" s="157" t="s">
        <v>90</v>
      </c>
      <c r="C18" s="158" t="s">
        <v>90</v>
      </c>
      <c r="D18" s="157" t="s">
        <v>90</v>
      </c>
      <c r="F18" s="159"/>
      <c r="G18" s="160"/>
      <c r="H18" s="157" t="s">
        <v>90</v>
      </c>
      <c r="I18" s="157" t="s">
        <v>89</v>
      </c>
      <c r="J18" s="156" t="s">
        <v>235</v>
      </c>
      <c r="K18" s="156" t="s">
        <v>104</v>
      </c>
      <c r="L18" s="167" t="s">
        <v>105</v>
      </c>
      <c r="M18" s="157" t="s">
        <v>90</v>
      </c>
      <c r="O18" s="159"/>
      <c r="P18" s="160"/>
      <c r="Q18" s="157" t="s">
        <v>90</v>
      </c>
      <c r="S18" s="159"/>
      <c r="T18" s="160"/>
      <c r="U18" s="157" t="s">
        <v>90</v>
      </c>
      <c r="X18" s="167"/>
    </row>
    <row r="19" spans="1:24" s="156" customFormat="1" ht="25.5" x14ac:dyDescent="0.2">
      <c r="A19" s="156" t="s">
        <v>140</v>
      </c>
      <c r="B19" s="157" t="s">
        <v>90</v>
      </c>
      <c r="C19" s="157" t="s">
        <v>90</v>
      </c>
      <c r="D19" s="157" t="s">
        <v>90</v>
      </c>
      <c r="F19" s="159"/>
      <c r="G19" s="160"/>
      <c r="H19" s="157" t="s">
        <v>90</v>
      </c>
      <c r="I19" s="157" t="s">
        <v>89</v>
      </c>
      <c r="J19" s="156" t="s">
        <v>169</v>
      </c>
      <c r="K19" s="159" t="s">
        <v>170</v>
      </c>
      <c r="L19" s="160"/>
      <c r="M19" s="157" t="s">
        <v>90</v>
      </c>
      <c r="O19" s="159"/>
      <c r="P19" s="160"/>
      <c r="Q19" s="157" t="s">
        <v>90</v>
      </c>
      <c r="S19" s="159"/>
      <c r="T19" s="160"/>
      <c r="U19" s="157" t="s">
        <v>90</v>
      </c>
      <c r="W19" s="159"/>
      <c r="X19" s="160"/>
    </row>
    <row r="20" spans="1:24" s="156" customFormat="1" ht="25.5" x14ac:dyDescent="0.2">
      <c r="A20" s="156" t="s">
        <v>76</v>
      </c>
      <c r="B20" s="157" t="s">
        <v>90</v>
      </c>
      <c r="C20" s="158" t="s">
        <v>90</v>
      </c>
      <c r="D20" s="157" t="s">
        <v>90</v>
      </c>
      <c r="F20" s="159"/>
      <c r="G20" s="160"/>
      <c r="H20" s="157" t="s">
        <v>90</v>
      </c>
      <c r="I20" s="157" t="s">
        <v>89</v>
      </c>
      <c r="J20" s="156" t="s">
        <v>108</v>
      </c>
      <c r="K20" s="156" t="s">
        <v>107</v>
      </c>
      <c r="L20" s="167" t="s">
        <v>106</v>
      </c>
      <c r="M20" s="157" t="s">
        <v>90</v>
      </c>
      <c r="O20" s="159"/>
      <c r="P20" s="160"/>
      <c r="Q20" s="157" t="s">
        <v>90</v>
      </c>
      <c r="S20" s="159"/>
      <c r="T20" s="160"/>
      <c r="U20" s="157" t="s">
        <v>90</v>
      </c>
      <c r="X20" s="167"/>
    </row>
    <row r="21" spans="1:24" s="156" customFormat="1" ht="25.5" x14ac:dyDescent="0.2">
      <c r="A21" s="156" t="s">
        <v>202</v>
      </c>
      <c r="B21" s="157" t="s">
        <v>90</v>
      </c>
      <c r="C21" s="158" t="s">
        <v>90</v>
      </c>
      <c r="D21" s="157" t="s">
        <v>90</v>
      </c>
      <c r="F21" s="159"/>
      <c r="G21" s="160"/>
      <c r="H21" s="157" t="s">
        <v>90</v>
      </c>
      <c r="I21" s="157" t="s">
        <v>89</v>
      </c>
      <c r="J21" s="156" t="s">
        <v>109</v>
      </c>
      <c r="K21" s="159"/>
      <c r="L21" s="160"/>
      <c r="M21" s="157" t="s">
        <v>90</v>
      </c>
      <c r="O21" s="159"/>
      <c r="P21" s="160"/>
      <c r="Q21" s="157" t="s">
        <v>90</v>
      </c>
      <c r="S21" s="159"/>
      <c r="T21" s="160"/>
      <c r="U21" s="157" t="s">
        <v>90</v>
      </c>
      <c r="W21" s="159"/>
      <c r="X21" s="160"/>
    </row>
    <row r="22" spans="1:24" s="156" customFormat="1" ht="25.5" x14ac:dyDescent="0.2">
      <c r="A22" s="156" t="s">
        <v>77</v>
      </c>
      <c r="B22" s="157" t="s">
        <v>90</v>
      </c>
      <c r="C22" s="158" t="s">
        <v>90</v>
      </c>
      <c r="D22" s="157" t="s">
        <v>90</v>
      </c>
      <c r="F22" s="159"/>
      <c r="G22" s="160"/>
      <c r="H22" s="157" t="s">
        <v>90</v>
      </c>
      <c r="I22" s="157" t="s">
        <v>89</v>
      </c>
      <c r="J22" s="156" t="s">
        <v>109</v>
      </c>
      <c r="K22" s="159"/>
      <c r="L22" s="160"/>
      <c r="M22" s="157" t="s">
        <v>90</v>
      </c>
      <c r="O22" s="159"/>
      <c r="P22" s="160"/>
      <c r="Q22" s="157" t="s">
        <v>90</v>
      </c>
      <c r="S22" s="159"/>
      <c r="T22" s="160"/>
      <c r="U22" s="157" t="s">
        <v>90</v>
      </c>
      <c r="W22" s="159"/>
      <c r="X22" s="160"/>
    </row>
    <row r="23" spans="1:24" s="156" customFormat="1" ht="51" x14ac:dyDescent="0.2">
      <c r="A23" s="156" t="s">
        <v>141</v>
      </c>
      <c r="B23" s="157" t="s">
        <v>90</v>
      </c>
      <c r="C23" s="158" t="s">
        <v>90</v>
      </c>
      <c r="D23" s="157" t="s">
        <v>90</v>
      </c>
      <c r="F23" s="159"/>
      <c r="G23" s="160"/>
      <c r="H23" s="157" t="s">
        <v>90</v>
      </c>
      <c r="I23" s="157" t="s">
        <v>89</v>
      </c>
      <c r="J23" s="156" t="s">
        <v>171</v>
      </c>
      <c r="K23" s="159" t="s">
        <v>172</v>
      </c>
      <c r="L23" s="160" t="s">
        <v>173</v>
      </c>
      <c r="M23" s="157" t="s">
        <v>90</v>
      </c>
      <c r="O23" s="159"/>
      <c r="P23" s="160"/>
      <c r="Q23" s="157" t="s">
        <v>90</v>
      </c>
      <c r="S23" s="159"/>
      <c r="T23" s="160"/>
      <c r="U23" s="157" t="s">
        <v>90</v>
      </c>
      <c r="W23" s="159"/>
      <c r="X23" s="160"/>
    </row>
    <row r="24" spans="1:24" s="156" customFormat="1" ht="39" customHeight="1" x14ac:dyDescent="0.2">
      <c r="A24" s="156" t="s">
        <v>142</v>
      </c>
      <c r="B24" s="157" t="s">
        <v>90</v>
      </c>
      <c r="C24" s="158" t="s">
        <v>90</v>
      </c>
      <c r="D24" s="157" t="s">
        <v>90</v>
      </c>
      <c r="F24" s="159"/>
      <c r="G24" s="160"/>
      <c r="H24" s="157" t="s">
        <v>90</v>
      </c>
      <c r="I24" s="157" t="s">
        <v>89</v>
      </c>
      <c r="J24" s="161" t="s">
        <v>299</v>
      </c>
      <c r="K24" s="159"/>
      <c r="L24" s="160"/>
      <c r="M24" s="157" t="s">
        <v>90</v>
      </c>
      <c r="O24" s="159"/>
      <c r="P24" s="160"/>
      <c r="Q24" s="157" t="s">
        <v>90</v>
      </c>
      <c r="S24" s="159"/>
      <c r="T24" s="160"/>
      <c r="U24" s="157" t="s">
        <v>90</v>
      </c>
      <c r="W24" s="159"/>
      <c r="X24" s="160"/>
    </row>
    <row r="25" spans="1:24" s="156" customFormat="1" ht="39" customHeight="1" x14ac:dyDescent="0.2">
      <c r="A25" s="156" t="s">
        <v>67</v>
      </c>
      <c r="B25" s="157" t="s">
        <v>90</v>
      </c>
      <c r="C25" s="158" t="s">
        <v>90</v>
      </c>
      <c r="D25" s="157" t="s">
        <v>90</v>
      </c>
      <c r="F25" s="159"/>
      <c r="G25" s="160"/>
      <c r="H25" s="157" t="s">
        <v>90</v>
      </c>
      <c r="I25" s="157" t="s">
        <v>89</v>
      </c>
      <c r="J25" s="161" t="s">
        <v>299</v>
      </c>
      <c r="K25" s="159"/>
      <c r="L25" s="160"/>
      <c r="M25" s="157" t="s">
        <v>90</v>
      </c>
      <c r="O25" s="159"/>
      <c r="P25" s="160"/>
      <c r="Q25" s="157" t="s">
        <v>90</v>
      </c>
      <c r="S25" s="159"/>
      <c r="T25" s="160"/>
      <c r="U25" s="157" t="s">
        <v>90</v>
      </c>
      <c r="W25" s="159"/>
      <c r="X25" s="160"/>
    </row>
    <row r="26" spans="1:24" s="156" customFormat="1" ht="51" customHeight="1" x14ac:dyDescent="0.2">
      <c r="A26" s="156" t="s">
        <v>287</v>
      </c>
      <c r="B26" s="157" t="s">
        <v>90</v>
      </c>
      <c r="C26" s="158" t="s">
        <v>90</v>
      </c>
      <c r="D26" s="157" t="s">
        <v>90</v>
      </c>
      <c r="F26" s="159"/>
      <c r="G26" s="160"/>
      <c r="H26" s="157" t="s">
        <v>90</v>
      </c>
      <c r="I26" s="157" t="s">
        <v>89</v>
      </c>
      <c r="J26" s="156" t="s">
        <v>109</v>
      </c>
      <c r="K26" s="159"/>
      <c r="L26" s="160"/>
      <c r="M26" s="157" t="s">
        <v>90</v>
      </c>
      <c r="O26" s="159"/>
      <c r="P26" s="160"/>
      <c r="Q26" s="157" t="s">
        <v>90</v>
      </c>
      <c r="S26" s="159"/>
      <c r="T26" s="160"/>
      <c r="U26" s="157" t="s">
        <v>90</v>
      </c>
      <c r="W26" s="159"/>
      <c r="X26" s="160"/>
    </row>
    <row r="27" spans="1:24" s="156" customFormat="1" ht="25.5" x14ac:dyDescent="0.2">
      <c r="A27" s="156" t="s">
        <v>174</v>
      </c>
      <c r="B27" s="157" t="s">
        <v>90</v>
      </c>
      <c r="C27" s="158" t="s">
        <v>90</v>
      </c>
      <c r="D27" s="157" t="s">
        <v>90</v>
      </c>
      <c r="F27" s="159"/>
      <c r="G27" s="160"/>
      <c r="H27" s="157" t="s">
        <v>90</v>
      </c>
      <c r="I27" s="157" t="s">
        <v>89</v>
      </c>
      <c r="J27" s="156" t="s">
        <v>109</v>
      </c>
      <c r="K27" s="159"/>
      <c r="L27" s="160"/>
      <c r="M27" s="157" t="s">
        <v>90</v>
      </c>
      <c r="O27" s="159"/>
      <c r="P27" s="160"/>
      <c r="Q27" s="157" t="s">
        <v>90</v>
      </c>
      <c r="S27" s="159"/>
      <c r="T27" s="160"/>
      <c r="U27" s="157" t="s">
        <v>90</v>
      </c>
      <c r="W27" s="159"/>
      <c r="X27" s="160"/>
    </row>
    <row r="28" spans="1:24" ht="38.25" x14ac:dyDescent="0.2">
      <c r="A28" s="156" t="s">
        <v>175</v>
      </c>
      <c r="B28" s="157" t="s">
        <v>90</v>
      </c>
      <c r="C28" s="158" t="s">
        <v>90</v>
      </c>
      <c r="D28" s="157" t="s">
        <v>89</v>
      </c>
      <c r="E28" s="156" t="s">
        <v>109</v>
      </c>
      <c r="F28" s="159"/>
      <c r="G28" s="160"/>
      <c r="H28" s="157" t="s">
        <v>90</v>
      </c>
      <c r="I28" s="157" t="s">
        <v>89</v>
      </c>
      <c r="J28" s="156" t="s">
        <v>109</v>
      </c>
      <c r="K28" s="159"/>
      <c r="L28" s="160"/>
      <c r="M28" s="157" t="s">
        <v>90</v>
      </c>
      <c r="N28" s="156"/>
      <c r="O28" s="159"/>
      <c r="P28" s="160"/>
      <c r="Q28" s="157" t="s">
        <v>90</v>
      </c>
      <c r="R28" s="156"/>
      <c r="S28" s="159"/>
      <c r="T28" s="160"/>
      <c r="U28" s="157" t="s">
        <v>89</v>
      </c>
      <c r="V28" s="156" t="s">
        <v>109</v>
      </c>
      <c r="W28" s="159"/>
      <c r="X28" s="160"/>
    </row>
    <row r="29" spans="1:24" ht="25.5" x14ac:dyDescent="0.2">
      <c r="A29" s="156" t="s">
        <v>176</v>
      </c>
      <c r="B29" s="157" t="s">
        <v>90</v>
      </c>
      <c r="C29" s="158" t="s">
        <v>90</v>
      </c>
      <c r="D29" s="157" t="s">
        <v>90</v>
      </c>
      <c r="E29" s="156"/>
      <c r="F29" s="159"/>
      <c r="G29" s="160"/>
      <c r="H29" s="157" t="s">
        <v>90</v>
      </c>
      <c r="I29" s="157" t="s">
        <v>89</v>
      </c>
      <c r="J29" s="156" t="s">
        <v>109</v>
      </c>
      <c r="K29" s="159"/>
      <c r="L29" s="160"/>
      <c r="M29" s="157" t="s">
        <v>90</v>
      </c>
      <c r="N29" s="156"/>
      <c r="O29" s="159"/>
      <c r="P29" s="160"/>
      <c r="Q29" s="157" t="s">
        <v>90</v>
      </c>
      <c r="R29" s="156"/>
      <c r="S29" s="159"/>
      <c r="T29" s="160"/>
      <c r="U29" s="157" t="s">
        <v>90</v>
      </c>
      <c r="V29" s="156"/>
      <c r="W29" s="159"/>
      <c r="X29" s="160"/>
    </row>
    <row r="30" spans="1:24" ht="25.5" x14ac:dyDescent="0.2">
      <c r="A30" s="156" t="s">
        <v>177</v>
      </c>
      <c r="B30" s="157" t="s">
        <v>90</v>
      </c>
      <c r="C30" s="158" t="s">
        <v>90</v>
      </c>
      <c r="D30" s="157" t="s">
        <v>90</v>
      </c>
      <c r="E30" s="156"/>
      <c r="F30" s="159"/>
      <c r="G30" s="160"/>
      <c r="H30" s="157" t="s">
        <v>90</v>
      </c>
      <c r="I30" s="157" t="s">
        <v>89</v>
      </c>
      <c r="J30" s="156" t="s">
        <v>109</v>
      </c>
      <c r="K30" s="159"/>
      <c r="L30" s="160"/>
      <c r="M30" s="157" t="s">
        <v>90</v>
      </c>
      <c r="N30" s="156"/>
      <c r="O30" s="159"/>
      <c r="P30" s="160"/>
      <c r="Q30" s="157" t="s">
        <v>90</v>
      </c>
      <c r="R30" s="156"/>
      <c r="S30" s="159"/>
      <c r="T30" s="160"/>
      <c r="U30" s="157" t="s">
        <v>90</v>
      </c>
      <c r="V30" s="156"/>
      <c r="W30" s="159"/>
      <c r="X30" s="160"/>
    </row>
    <row r="31" spans="1:24" ht="25.5" x14ac:dyDescent="0.2">
      <c r="A31" s="156" t="s">
        <v>178</v>
      </c>
      <c r="B31" s="157" t="s">
        <v>90</v>
      </c>
      <c r="C31" s="158" t="s">
        <v>90</v>
      </c>
      <c r="D31" s="157" t="s">
        <v>90</v>
      </c>
      <c r="E31" s="156"/>
      <c r="F31" s="159"/>
      <c r="G31" s="160"/>
      <c r="H31" s="157" t="s">
        <v>90</v>
      </c>
      <c r="I31" s="157" t="s">
        <v>89</v>
      </c>
      <c r="J31" s="156" t="s">
        <v>109</v>
      </c>
      <c r="K31" s="159"/>
      <c r="L31" s="160"/>
      <c r="M31" s="157" t="s">
        <v>90</v>
      </c>
      <c r="N31" s="156"/>
      <c r="O31" s="159"/>
      <c r="P31" s="160"/>
      <c r="Q31" s="157" t="s">
        <v>90</v>
      </c>
      <c r="R31" s="156"/>
      <c r="S31" s="159"/>
      <c r="T31" s="160"/>
      <c r="U31" s="157" t="s">
        <v>90</v>
      </c>
      <c r="V31" s="156"/>
      <c r="W31" s="159"/>
      <c r="X31" s="160"/>
    </row>
  </sheetData>
  <sheetProtection algorithmName="SHA-512" hashValue="x5O0gIuF+8XamsfpCSa7aCqjmd/joH8Mfsk2zkCq1ZhKS6ZbmyWTQSMdSzKPYrlBMC4l4zOaBryKoA0TIwB+9w==" saltValue="3sgx0yPgc8YEFFPBaBu8Mw==" spinCount="100000" sheet="1" objects="1" scenarios="1"/>
  <dataValidations disablePrompts="1" count="1">
    <dataValidation type="list" allowBlank="1" showInputMessage="1" showErrorMessage="1" sqref="B3:D31 M3:M31 Q3:Q31 H3:I31 U3:U31" xr:uid="{00000000-0002-0000-0900-000000000000}">
      <formula1>DD_janein</formula1>
    </dataValidation>
  </dataValidations>
  <pageMargins left="0.7" right="0.7" top="0.78740157499999996" bottom="0.78740157499999996"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3">
    <tabColor theme="3" tint="0.79998168889431442"/>
  </sheetPr>
  <dimension ref="B1:F32"/>
  <sheetViews>
    <sheetView view="pageBreakPreview" zoomScale="90" zoomScaleNormal="100" zoomScaleSheetLayoutView="90" workbookViewId="0"/>
  </sheetViews>
  <sheetFormatPr baseColWidth="10" defaultRowHeight="12.75" x14ac:dyDescent="0.2"/>
  <cols>
    <col min="2" max="2" width="14.85546875" bestFit="1" customWidth="1"/>
    <col min="3" max="3" width="64" bestFit="1" customWidth="1"/>
    <col min="4" max="4" width="14.140625" bestFit="1" customWidth="1"/>
    <col min="5" max="5" width="11" bestFit="1" customWidth="1"/>
    <col min="6" max="6" width="46.85546875" customWidth="1"/>
  </cols>
  <sheetData>
    <row r="1" spans="2:6" ht="13.5" thickBot="1" x14ac:dyDescent="0.25">
      <c r="D1" t="s">
        <v>207</v>
      </c>
      <c r="E1" t="s">
        <v>208</v>
      </c>
      <c r="F1" t="s">
        <v>317</v>
      </c>
    </row>
    <row r="2" spans="2:6" x14ac:dyDescent="0.2">
      <c r="B2" s="130" t="s">
        <v>180</v>
      </c>
      <c r="C2" s="131" t="s">
        <v>60</v>
      </c>
      <c r="D2" s="137">
        <f t="shared" ref="D2:D9" ca="1" si="0">IFERROR(INDIRECT($B2&amp;"!Prüfung"),"")</f>
        <v>1</v>
      </c>
      <c r="E2" s="137">
        <f>IFERROR(IF(VLOOKUP(Auswahl_FSP,MatrixFSP[],MATCH(B2,Hilfsblatt_Spalten!$2:$2,0), FALSE)="JA",1,0),0)</f>
        <v>0</v>
      </c>
      <c r="F2" s="280" t="str">
        <f ca="1">IF(D2=0,B2&amp;", ","")</f>
        <v/>
      </c>
    </row>
    <row r="3" spans="2:6" x14ac:dyDescent="0.2">
      <c r="B3" s="132" t="s">
        <v>181</v>
      </c>
      <c r="C3" s="133" t="s">
        <v>61</v>
      </c>
      <c r="D3" s="136">
        <f t="shared" ca="1" si="0"/>
        <v>1</v>
      </c>
      <c r="E3" s="136">
        <f>IFERROR(IF(VLOOKUP(Auswahl_FSP,MatrixFSP[],MATCH(B3,Hilfsblatt_Spalten!$2:$2,0), FALSE)="JA",1,0),0)</f>
        <v>0</v>
      </c>
      <c r="F3" s="280" t="str">
        <f t="shared" ref="F3:F8" ca="1" si="1">IF(D3=0,B3&amp;", ","")</f>
        <v/>
      </c>
    </row>
    <row r="4" spans="2:6" x14ac:dyDescent="0.2">
      <c r="B4" s="132" t="s">
        <v>182</v>
      </c>
      <c r="C4" s="133" t="s">
        <v>38</v>
      </c>
      <c r="D4" s="136">
        <f t="shared" ca="1" si="0"/>
        <v>1</v>
      </c>
      <c r="E4" s="136">
        <f>IFERROR(IF(VLOOKUP(Auswahl_FSP,MatrixFSP[],MATCH(B4,Hilfsblatt_Spalten!$2:$2,0), FALSE)="JA",1,0),0)</f>
        <v>0</v>
      </c>
      <c r="F4" s="280" t="str">
        <f t="shared" ca="1" si="1"/>
        <v/>
      </c>
    </row>
    <row r="5" spans="2:6" x14ac:dyDescent="0.2">
      <c r="B5" s="132" t="s">
        <v>184</v>
      </c>
      <c r="C5" s="133" t="s">
        <v>39</v>
      </c>
      <c r="D5" s="136">
        <f t="shared" ca="1" si="0"/>
        <v>1</v>
      </c>
      <c r="E5" s="136">
        <f>IFERROR(IF(VLOOKUP(Auswahl_FSP,MatrixFSP[],MATCH(B5,Hilfsblatt_Spalten!$2:$2,0), FALSE)="JA",1,0),0)</f>
        <v>0</v>
      </c>
      <c r="F5" s="280" t="str">
        <f t="shared" ca="1" si="1"/>
        <v/>
      </c>
    </row>
    <row r="6" spans="2:6" x14ac:dyDescent="0.2">
      <c r="B6" s="132" t="s">
        <v>185</v>
      </c>
      <c r="C6" s="133" t="s">
        <v>40</v>
      </c>
      <c r="D6" s="136">
        <f t="shared" ca="1" si="0"/>
        <v>1</v>
      </c>
      <c r="E6" s="136">
        <f>IFERROR(IF(VLOOKUP(Auswahl_FSP,MatrixFSP[],MATCH(B6,Hilfsblatt_Spalten!$2:$2,0), FALSE)="JA",1,0),0)</f>
        <v>0</v>
      </c>
      <c r="F6" s="280" t="str">
        <f t="shared" ca="1" si="1"/>
        <v/>
      </c>
    </row>
    <row r="7" spans="2:6" x14ac:dyDescent="0.2">
      <c r="B7" s="132" t="s">
        <v>186</v>
      </c>
      <c r="C7" s="133" t="s">
        <v>41</v>
      </c>
      <c r="D7" s="136">
        <f t="shared" ca="1" si="0"/>
        <v>1</v>
      </c>
      <c r="E7" s="136">
        <f>IFERROR(IF(VLOOKUP(Auswahl_FSP,MatrixFSP[],MATCH(B7,Hilfsblatt_Spalten!$2:$2,0), FALSE)="JA",1,0),0)</f>
        <v>0</v>
      </c>
      <c r="F7" s="280" t="str">
        <f t="shared" ca="1" si="1"/>
        <v/>
      </c>
    </row>
    <row r="8" spans="2:6" ht="13.5" thickBot="1" x14ac:dyDescent="0.25">
      <c r="B8" s="134" t="s">
        <v>187</v>
      </c>
      <c r="C8" s="135" t="s">
        <v>42</v>
      </c>
      <c r="D8" s="138">
        <f t="shared" ca="1" si="0"/>
        <v>1</v>
      </c>
      <c r="E8" s="138">
        <f>IFERROR(IF(VLOOKUP(Auswahl_FSP,MatrixFSP[],MATCH(B8,Hilfsblatt_Spalten!$2:$2,0), FALSE)="JA",1,0),0)</f>
        <v>0</v>
      </c>
      <c r="F8" s="280" t="str">
        <f t="shared" ca="1" si="1"/>
        <v/>
      </c>
    </row>
    <row r="9" spans="2:6" x14ac:dyDescent="0.2">
      <c r="B9" s="122" t="s">
        <v>203</v>
      </c>
      <c r="C9" s="121" t="s">
        <v>318</v>
      </c>
      <c r="D9" s="123">
        <f t="shared" ca="1" si="0"/>
        <v>0</v>
      </c>
      <c r="F9" s="120" t="s">
        <v>316</v>
      </c>
    </row>
    <row r="10" spans="2:6" ht="13.5" thickBot="1" x14ac:dyDescent="0.25">
      <c r="B10" s="129" t="s">
        <v>188</v>
      </c>
      <c r="C10" s="124"/>
      <c r="D10" s="125">
        <f ca="1">PRODUCT(D2:D9)</f>
        <v>0</v>
      </c>
      <c r="F10" s="236" t="str">
        <f ca="1">"(s. Tabellenblätter: "&amp;F2&amp;F3&amp;F4&amp;F5&amp;F6&amp;F7&amp;F8&amp;")."</f>
        <v>(s. Tabellenblätter: ).</v>
      </c>
    </row>
    <row r="13" spans="2:6" ht="13.5" thickBot="1" x14ac:dyDescent="0.25">
      <c r="B13" s="120" t="s">
        <v>189</v>
      </c>
      <c r="C13" s="120" t="s">
        <v>220</v>
      </c>
      <c r="D13" s="120" t="s">
        <v>206</v>
      </c>
    </row>
    <row r="14" spans="2:6" x14ac:dyDescent="0.2">
      <c r="B14" s="126" t="s">
        <v>66</v>
      </c>
      <c r="C14" s="126" t="s">
        <v>221</v>
      </c>
      <c r="D14" s="126" t="s">
        <v>66</v>
      </c>
    </row>
    <row r="15" spans="2:6" x14ac:dyDescent="0.2">
      <c r="B15" s="127" t="s">
        <v>190</v>
      </c>
      <c r="C15" s="127" t="s">
        <v>219</v>
      </c>
      <c r="D15" s="127" t="s">
        <v>89</v>
      </c>
    </row>
    <row r="16" spans="2:6" ht="13.5" thickBot="1" x14ac:dyDescent="0.25">
      <c r="B16" s="127" t="s">
        <v>65</v>
      </c>
      <c r="C16" s="128" t="s">
        <v>222</v>
      </c>
      <c r="D16" s="128" t="s">
        <v>90</v>
      </c>
    </row>
    <row r="17" spans="2:4" ht="13.5" thickBot="1" x14ac:dyDescent="0.25">
      <c r="B17" s="128" t="s">
        <v>191</v>
      </c>
    </row>
    <row r="20" spans="2:4" x14ac:dyDescent="0.2">
      <c r="C20" s="4"/>
    </row>
    <row r="22" spans="2:4" x14ac:dyDescent="0.2">
      <c r="C22" s="239" t="s">
        <v>292</v>
      </c>
    </row>
    <row r="23" spans="2:4" x14ac:dyDescent="0.2">
      <c r="C23" s="236" t="s">
        <v>295</v>
      </c>
    </row>
    <row r="24" spans="2:4" x14ac:dyDescent="0.2">
      <c r="C24" s="239" t="s">
        <v>293</v>
      </c>
    </row>
    <row r="25" spans="2:4" x14ac:dyDescent="0.2">
      <c r="C25" s="236" t="s">
        <v>294</v>
      </c>
    </row>
    <row r="27" spans="2:4" x14ac:dyDescent="0.2">
      <c r="C27" s="120" t="s">
        <v>289</v>
      </c>
    </row>
    <row r="28" spans="2:4" x14ac:dyDescent="0.2">
      <c r="C28" s="120" t="s">
        <v>290</v>
      </c>
    </row>
    <row r="29" spans="2:4" x14ac:dyDescent="0.2">
      <c r="C29" s="236" t="s">
        <v>66</v>
      </c>
      <c r="D29" s="236"/>
    </row>
    <row r="30" spans="2:4" x14ac:dyDescent="0.2">
      <c r="C30" s="236" t="str">
        <f ca="1">"Zwischennachweis (ZNZA) Haushaltsjahr "&amp;YEAR(TODAY())-1</f>
        <v>Zwischennachweis (ZNZA) Haushaltsjahr 2024</v>
      </c>
      <c r="D30" s="236">
        <f ca="1">YEAR(TODAY())-1</f>
        <v>2024</v>
      </c>
    </row>
    <row r="31" spans="2:4" x14ac:dyDescent="0.2">
      <c r="C31" s="236" t="str">
        <f ca="1">"Zwischennachweis (ZNZA) Haushaltsjahr "&amp;YEAR(TODAY())</f>
        <v>Zwischennachweis (ZNZA) Haushaltsjahr 2025</v>
      </c>
      <c r="D31" s="236">
        <f ca="1">YEAR(TODAY())</f>
        <v>2025</v>
      </c>
    </row>
    <row r="32" spans="2:4" x14ac:dyDescent="0.2">
      <c r="C32" s="236" t="s">
        <v>305</v>
      </c>
      <c r="D32" s="236" t="s">
        <v>291</v>
      </c>
    </row>
  </sheetData>
  <sheetProtection algorithmName="SHA-512" hashValue="vFHSXXEoHecBta4MEMbR7+FcMn+Zk2A9X2hDNhNJ4wiNTvFGnl3/9ZdNeHcn80u5vJFM77eSB1rx0kUL1/1+pw==" saltValue="Zx5qTDUOssMfQSOMgTwBUw==" spinCount="100000" sheet="1" objects="1" scenarios="1"/>
  <pageMargins left="0.7" right="0.7" top="0.78740157499999996" bottom="0.78740157499999996" header="0.3" footer="0.3"/>
  <pageSetup paperSize="9"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2">
    <tabColor theme="3" tint="0.79998168889431442"/>
  </sheetPr>
  <dimension ref="A1:I31"/>
  <sheetViews>
    <sheetView view="pageBreakPreview" zoomScale="90" zoomScaleNormal="100" zoomScaleSheetLayoutView="90" workbookViewId="0">
      <selection sqref="A1:I1"/>
    </sheetView>
  </sheetViews>
  <sheetFormatPr baseColWidth="10" defaultRowHeight="12.75" x14ac:dyDescent="0.2"/>
  <sheetData>
    <row r="1" spans="1:9" ht="26.25" x14ac:dyDescent="0.2">
      <c r="A1" s="346" t="s">
        <v>310</v>
      </c>
      <c r="B1" s="346"/>
      <c r="C1" s="346"/>
      <c r="D1" s="346"/>
      <c r="E1" s="346"/>
      <c r="F1" s="346"/>
      <c r="G1" s="346"/>
      <c r="H1" s="346"/>
      <c r="I1" s="346"/>
    </row>
    <row r="2" spans="1:9" x14ac:dyDescent="0.2">
      <c r="A2" s="279">
        <v>45426</v>
      </c>
      <c r="B2" s="120" t="s">
        <v>314</v>
      </c>
    </row>
    <row r="3" spans="1:9" ht="409.5" customHeight="1" x14ac:dyDescent="0.2">
      <c r="A3" s="344" t="s">
        <v>315</v>
      </c>
      <c r="B3" s="345"/>
      <c r="C3" s="345"/>
      <c r="D3" s="345"/>
      <c r="E3" s="345"/>
      <c r="F3" s="345"/>
      <c r="G3" s="345"/>
      <c r="H3" s="345"/>
      <c r="I3" s="345"/>
    </row>
    <row r="4" spans="1:9" x14ac:dyDescent="0.2">
      <c r="A4" s="272"/>
    </row>
    <row r="5" spans="1:9" x14ac:dyDescent="0.2">
      <c r="A5" s="272"/>
    </row>
    <row r="6" spans="1:9" x14ac:dyDescent="0.2">
      <c r="A6" s="272"/>
    </row>
    <row r="7" spans="1:9" x14ac:dyDescent="0.2">
      <c r="A7" s="272"/>
    </row>
    <row r="8" spans="1:9" x14ac:dyDescent="0.2">
      <c r="A8" s="272"/>
    </row>
    <row r="9" spans="1:9" x14ac:dyDescent="0.2">
      <c r="A9" s="272"/>
    </row>
    <row r="24" customFormat="1" x14ac:dyDescent="0.2"/>
    <row r="29" customFormat="1" x14ac:dyDescent="0.2"/>
    <row r="30" customFormat="1" x14ac:dyDescent="0.2"/>
    <row r="31" customFormat="1" x14ac:dyDescent="0.2"/>
  </sheetData>
  <sheetProtection algorithmName="SHA-512" hashValue="jUfabmWVnAmlj0ijXNQPWKGeK0pmsfLMXUReDhPdrzjxDztN/ppOFCGOnkK34KylGalDOuyBOAej5dMqCQ9UcA==" saltValue="60Zr9tDGD0nMxug3Cz2ZiA==" spinCount="100000" sheet="1" objects="1" scenarios="1"/>
  <mergeCells count="2">
    <mergeCell ref="A3:I3"/>
    <mergeCell ref="A1:I1"/>
  </mergeCells>
  <pageMargins left="0.7" right="0.7" top="0.78740157499999996" bottom="0.78740157499999996"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71</vt:i4>
      </vt:variant>
    </vt:vector>
  </HeadingPairs>
  <TitlesOfParts>
    <vt:vector size="79" baseType="lpstr">
      <vt:lpstr>START</vt:lpstr>
      <vt:lpstr>Pos.0812</vt:lpstr>
      <vt:lpstr>Pos.0817</vt:lpstr>
      <vt:lpstr>Pos.0831</vt:lpstr>
      <vt:lpstr>Pos.0835</vt:lpstr>
      <vt:lpstr>Pos.0843</vt:lpstr>
      <vt:lpstr>Pos.0846</vt:lpstr>
      <vt:lpstr>Pos.0850</vt:lpstr>
      <vt:lpstr>Pos.0812!aktiv</vt:lpstr>
      <vt:lpstr>Pos.0817!aktiv</vt:lpstr>
      <vt:lpstr>Pos.0831!aktiv</vt:lpstr>
      <vt:lpstr>Pos.0835!aktiv</vt:lpstr>
      <vt:lpstr>Pos.0843!aktiv</vt:lpstr>
      <vt:lpstr>Pos.0846!aktiv</vt:lpstr>
      <vt:lpstr>Pos.0850!aktiv</vt:lpstr>
      <vt:lpstr>Anlass</vt:lpstr>
      <vt:lpstr>Auswahl_FSP</vt:lpstr>
      <vt:lpstr>Auswahl_Vst</vt:lpstr>
      <vt:lpstr>Beginn_LZ</vt:lpstr>
      <vt:lpstr>DD_Anlass</vt:lpstr>
      <vt:lpstr>DD_FSP_Auswahl</vt:lpstr>
      <vt:lpstr>DD_janein</vt:lpstr>
      <vt:lpstr>DD_Vorsteuer</vt:lpstr>
      <vt:lpstr>DD_zwf</vt:lpstr>
      <vt:lpstr>Hilfsblatt_Changelog!Druckbereich</vt:lpstr>
      <vt:lpstr>Hilfsblatt_Prüfung!Druckbereich</vt:lpstr>
      <vt:lpstr>Pos.0812!Druckbereich</vt:lpstr>
      <vt:lpstr>Pos.0817!Druckbereich</vt:lpstr>
      <vt:lpstr>Pos.0831!Druckbereich</vt:lpstr>
      <vt:lpstr>Pos.0835!Druckbereich</vt:lpstr>
      <vt:lpstr>Pos.0843!Druckbereich</vt:lpstr>
      <vt:lpstr>Pos.0846!Druckbereich</vt:lpstr>
      <vt:lpstr>Pos.0850!Druckbereich</vt:lpstr>
      <vt:lpstr>START!Druckbereich</vt:lpstr>
      <vt:lpstr>Ende_LZ</vt:lpstr>
      <vt:lpstr>FKZ</vt:lpstr>
      <vt:lpstr>Gesamtausgaben_bewilligt</vt:lpstr>
      <vt:lpstr>Gesamtausgaben_nachgewiesen</vt:lpstr>
      <vt:lpstr>Gesamtausgaben_zwf</vt:lpstr>
      <vt:lpstr>Hilfetext_Betrag_VNZA</vt:lpstr>
      <vt:lpstr>Hilfetext_Betrag_ZNZA</vt:lpstr>
      <vt:lpstr>Matrix_Anlass</vt:lpstr>
      <vt:lpstr>Matrix_FSP_Hinweise</vt:lpstr>
      <vt:lpstr>Matrix_Prüfung</vt:lpstr>
      <vt:lpstr>Name_Belegliste</vt:lpstr>
      <vt:lpstr>Pos0812_Ausgaben</vt:lpstr>
      <vt:lpstr>Pos0817_Ausgaben</vt:lpstr>
      <vt:lpstr>Pos0831_Ausgaben</vt:lpstr>
      <vt:lpstr>Pos0835_Ausgaben</vt:lpstr>
      <vt:lpstr>Pos0843_Ausgaben</vt:lpstr>
      <vt:lpstr>Pos0846_Ausgaben</vt:lpstr>
      <vt:lpstr>Pos0850_Ausgaben</vt:lpstr>
      <vt:lpstr>Pos.0812!Prüfung</vt:lpstr>
      <vt:lpstr>Pos.0817!Prüfung</vt:lpstr>
      <vt:lpstr>Pos.0831!Prüfung</vt:lpstr>
      <vt:lpstr>Pos.0835!Prüfung</vt:lpstr>
      <vt:lpstr>Pos.0843!Prüfung</vt:lpstr>
      <vt:lpstr>Pos.0846!Prüfung</vt:lpstr>
      <vt:lpstr>Pos.0850!Prüfung</vt:lpstr>
      <vt:lpstr>START!Prüfung</vt:lpstr>
      <vt:lpstr>Prüfung_gesamt</vt:lpstr>
      <vt:lpstr>START_Pos_GFP</vt:lpstr>
      <vt:lpstr>Tab_inkorrekt</vt:lpstr>
      <vt:lpstr>teil_Vst_prozent</vt:lpstr>
      <vt:lpstr>Version</vt:lpstr>
      <vt:lpstr>VNZA</vt:lpstr>
      <vt:lpstr>Pos.0812!Zahlungsbetrag</vt:lpstr>
      <vt:lpstr>Pos.0817!Zahlungsbetrag</vt:lpstr>
      <vt:lpstr>Pos.0831!Zahlungsbetrag</vt:lpstr>
      <vt:lpstr>Pos.0835!Zahlungsbetrag</vt:lpstr>
      <vt:lpstr>Pos.0843!Zahlungsbetrag</vt:lpstr>
      <vt:lpstr>Pos.0846!Zahlungsbetrag</vt:lpstr>
      <vt:lpstr>Pos.0850!Zahlungsbetrag</vt:lpstr>
      <vt:lpstr>ZE_Name</vt:lpstr>
      <vt:lpstr>Pos.0831!zwf_Ausgaben</vt:lpstr>
      <vt:lpstr>Pos.0835!zwf_Ausgaben</vt:lpstr>
      <vt:lpstr>Pos.0843!zwf_Ausgaben</vt:lpstr>
      <vt:lpstr>Pos.0846!zwf_Ausgaben</vt:lpstr>
      <vt:lpstr>Pos.0850!zwf_Ausgaben</vt:lpstr>
    </vt:vector>
  </TitlesOfParts>
  <Company>ZUG gGmbH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dc:title>
  <dc:creator>NKI</dc:creator>
  <cp:keywords>Klimaschutz; NKI; Kommunalrichtlinie; Pro</cp:keywords>
  <cp:lastPrinted>2024-05-16T17:54:21Z</cp:lastPrinted>
  <dcterms:created xsi:type="dcterms:W3CDTF">2011-10-07T09:54:44Z</dcterms:created>
  <dcterms:modified xsi:type="dcterms:W3CDTF">2025-05-30T12:26:10Z</dcterms:modified>
</cp:coreProperties>
</file>