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P:\09_NKI\KKS\Fachliche-Schwerpunkte\06_Kommune\11_Excel und PDF-Formulare - KRL\Formulare_Arbeitsordner\KRL2022\03_HOCHGELADEN\"/>
    </mc:Choice>
  </mc:AlternateContent>
  <workbookProtection workbookPassword="C730" lockStructure="1"/>
  <bookViews>
    <workbookView xWindow="0" yWindow="0" windowWidth="28800" windowHeight="12300" tabRatio="909" activeTab="16"/>
  </bookViews>
  <sheets>
    <sheet name="Basisdaten" sheetId="26" r:id="rId1"/>
    <sheet name="menu" sheetId="10" state="hidden" r:id="rId2"/>
    <sheet name="Texte" sheetId="27" state="hidden" r:id="rId3"/>
    <sheet name="Fördervoraussetzungen" sheetId="36" r:id="rId4"/>
    <sheet name="Vorhabenbeschreibung" sheetId="37" r:id="rId5"/>
    <sheet name="TVÖD_Obergrenzen" sheetId="18" state="hidden" r:id="rId6"/>
    <sheet name="Dashboard" sheetId="33" state="hidden" r:id="rId7"/>
    <sheet name="Personalausgaben" sheetId="38" state="hidden" r:id="rId8"/>
    <sheet name="Personal" sheetId="2" r:id="rId9"/>
    <sheet name="Arbeitsplanung" sheetId="14" r:id="rId10"/>
    <sheet name="Tabelle1" sheetId="39" state="hidden" r:id="rId11"/>
    <sheet name="ausgabenexport" sheetId="34" state="hidden" r:id="rId12"/>
    <sheet name="technische Ausgaben" sheetId="40" r:id="rId13"/>
    <sheet name="weitere Sachausgaben" sheetId="3" r:id="rId14"/>
    <sheet name="Dienstreisen und Qualifizierung" sheetId="4" r:id="rId15"/>
    <sheet name="Ausgabenübersicht" sheetId="35" r:id="rId16"/>
    <sheet name="Anmerkungen" sheetId="17" r:id="rId17"/>
  </sheets>
  <externalReferences>
    <externalReference r:id="rId18"/>
    <externalReference r:id="rId19"/>
    <externalReference r:id="rId20"/>
  </externalReferences>
  <definedNames>
    <definedName name="bahncard100">menu!$B$5</definedName>
    <definedName name="bahncard25">menu!$B$3</definedName>
    <definedName name="_xlnm.Print_Area" localSheetId="16">Anmerkungen!$B$2:$K$45</definedName>
    <definedName name="_xlnm.Print_Area" localSheetId="9">Arbeitsplanung!$B$2:$N$39</definedName>
    <definedName name="_xlnm.Print_Area" localSheetId="15">Ausgabenübersicht!$B$2:$Q$31</definedName>
    <definedName name="_xlnm.Print_Area" localSheetId="0">Basisdaten!$B$3:$R$48</definedName>
    <definedName name="_xlnm.Print_Area" localSheetId="14">'Dienstreisen und Qualifizierung'!$B$2:$Q$43</definedName>
    <definedName name="_xlnm.Print_Area" localSheetId="3">Fördervoraussetzungen!$B$3:$R$49</definedName>
    <definedName name="_xlnm.Print_Area" localSheetId="8">Personal!$B$2:$R$59</definedName>
    <definedName name="_xlnm.Print_Area" localSheetId="7">Personalausgaben!$A$1:$H$39</definedName>
    <definedName name="_xlnm.Print_Area" localSheetId="10">Tabelle1!$B$2:$AO$44</definedName>
    <definedName name="_xlnm.Print_Area" localSheetId="12">'technische Ausgaben'!$B$2:$N$50</definedName>
    <definedName name="_xlnm.Print_Area" localSheetId="4">Vorhabenbeschreibung!$B$3:$Q$34</definedName>
    <definedName name="_xlnm.Print_Area" localSheetId="13">'weitere Sachausgaben'!$B$2:$P$49</definedName>
    <definedName name="Navi">INDIRECT(ADDRESS(1,1,,,INDIRECT("Basisdaten!U4")))</definedName>
    <definedName name="Z_68ABA936_E0C3_4F62_AA1D_4FD1F5462098_.wvu.PrintArea" localSheetId="16" hidden="1">Anmerkungen!$B$2:$K$45</definedName>
    <definedName name="Z_68ABA936_E0C3_4F62_AA1D_4FD1F5462098_.wvu.PrintArea" localSheetId="9" hidden="1">Arbeitsplanung!$B$2:$N$39</definedName>
    <definedName name="Z_68ABA936_E0C3_4F62_AA1D_4FD1F5462098_.wvu.PrintArea" localSheetId="0" hidden="1">Basisdaten!$B$3:$R$41</definedName>
    <definedName name="Z_68ABA936_E0C3_4F62_AA1D_4FD1F5462098_.wvu.PrintArea" localSheetId="14" hidden="1">'Dienstreisen und Qualifizierung'!$B$2:$P$43</definedName>
    <definedName name="Z_68ABA936_E0C3_4F62_AA1D_4FD1F5462098_.wvu.PrintArea" localSheetId="8" hidden="1">Personal!$B$2:$R$59</definedName>
    <definedName name="Z_68ABA936_E0C3_4F62_AA1D_4FD1F5462098_.wvu.PrintArea" localSheetId="12" hidden="1">'technische Ausgaben'!$B$2:$N$50</definedName>
    <definedName name="Z_68ABA936_E0C3_4F62_AA1D_4FD1F5462098_.wvu.PrintArea" localSheetId="13" hidden="1">'weitere Sachausgaben'!$B$2:$P$49</definedName>
    <definedName name="Z_68ABA936_E0C3_4F62_AA1D_4FD1F5462098_.wvu.Rows" localSheetId="0" hidden="1">Basisdaten!$2:$2</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workbook>
</file>

<file path=xl/calcChain.xml><?xml version="1.0" encoding="utf-8"?>
<calcChain xmlns="http://schemas.openxmlformats.org/spreadsheetml/2006/main">
  <c r="C47" i="26" l="1"/>
  <c r="V4" i="10" l="1"/>
  <c r="M36" i="40" l="1"/>
  <c r="M37" i="40"/>
  <c r="M38" i="40"/>
  <c r="M39" i="40"/>
  <c r="M40" i="40"/>
  <c r="M41" i="40"/>
  <c r="M35" i="40"/>
  <c r="M25" i="40"/>
  <c r="M26" i="40"/>
  <c r="M27" i="40"/>
  <c r="M28" i="40"/>
  <c r="M29" i="40"/>
  <c r="M30" i="40"/>
  <c r="M24" i="40"/>
  <c r="M15" i="40"/>
  <c r="M16" i="40"/>
  <c r="M17" i="40"/>
  <c r="M18" i="40"/>
  <c r="M19" i="40"/>
  <c r="M14" i="40"/>
  <c r="Q28" i="2"/>
  <c r="Q18" i="2"/>
  <c r="L10" i="35"/>
  <c r="L18" i="35" l="1"/>
  <c r="L16" i="35"/>
  <c r="L15" i="35"/>
  <c r="L14" i="35"/>
  <c r="L12" i="35"/>
  <c r="D12" i="2" l="1"/>
  <c r="L36" i="40" l="1"/>
  <c r="L37" i="40"/>
  <c r="L38" i="40"/>
  <c r="L39" i="40"/>
  <c r="L40" i="40"/>
  <c r="L41" i="40"/>
  <c r="L35" i="40"/>
  <c r="L30" i="40"/>
  <c r="L29" i="40"/>
  <c r="L28" i="40"/>
  <c r="L27" i="40"/>
  <c r="L26" i="40"/>
  <c r="L25" i="40"/>
  <c r="L24" i="40"/>
  <c r="L19" i="40"/>
  <c r="L18" i="40"/>
  <c r="L17" i="40"/>
  <c r="L16" i="40"/>
  <c r="L15" i="40"/>
  <c r="L14" i="40"/>
  <c r="L42" i="40" l="1"/>
  <c r="L20" i="40"/>
  <c r="L31" i="40"/>
  <c r="C49" i="40" l="1"/>
  <c r="Q18" i="35" l="1"/>
  <c r="Q17" i="35"/>
  <c r="Q16" i="35"/>
  <c r="Q14" i="35"/>
  <c r="Q13" i="35"/>
  <c r="B11" i="35"/>
  <c r="B12" i="35" s="1"/>
  <c r="B13" i="35" s="1"/>
  <c r="B14" i="35" s="1"/>
  <c r="B15" i="35" s="1"/>
  <c r="B16" i="35" s="1"/>
  <c r="B17" i="35" s="1"/>
  <c r="B18" i="35" s="1"/>
  <c r="C4" i="35"/>
  <c r="P31" i="4"/>
  <c r="O25" i="4"/>
  <c r="P25" i="4" s="1"/>
  <c r="O24" i="4"/>
  <c r="P24" i="4" s="1"/>
  <c r="O23" i="4"/>
  <c r="P23" i="4" s="1"/>
  <c r="O17" i="4"/>
  <c r="P17" i="4" s="1"/>
  <c r="O16" i="4"/>
  <c r="P16" i="4" s="1"/>
  <c r="O15" i="4"/>
  <c r="P15" i="4" s="1"/>
  <c r="O14" i="4"/>
  <c r="P14" i="4" s="1"/>
  <c r="O13" i="4"/>
  <c r="O42" i="3"/>
  <c r="O40" i="3"/>
  <c r="O39" i="3"/>
  <c r="N31" i="3"/>
  <c r="O33" i="3" s="1"/>
  <c r="O30" i="3"/>
  <c r="O29" i="3"/>
  <c r="O28" i="3"/>
  <c r="O27" i="3"/>
  <c r="O26" i="3"/>
  <c r="O25" i="3"/>
  <c r="O24" i="3"/>
  <c r="N18" i="3"/>
  <c r="O17" i="3"/>
  <c r="O16" i="3"/>
  <c r="O15" i="3"/>
  <c r="O14" i="3"/>
  <c r="O13" i="3"/>
  <c r="O12" i="3"/>
  <c r="B126" i="34"/>
  <c r="B121" i="34"/>
  <c r="B120" i="34"/>
  <c r="B119" i="34"/>
  <c r="B118" i="34"/>
  <c r="B117" i="34"/>
  <c r="H113" i="34"/>
  <c r="G113" i="34"/>
  <c r="F113" i="34"/>
  <c r="B113" i="34"/>
  <c r="H112" i="34"/>
  <c r="G112" i="34"/>
  <c r="F112" i="34"/>
  <c r="B112" i="34"/>
  <c r="H110" i="34"/>
  <c r="I109" i="34" s="1"/>
  <c r="G110" i="34"/>
  <c r="F110" i="34"/>
  <c r="B110" i="34"/>
  <c r="H107" i="34"/>
  <c r="H105" i="34"/>
  <c r="G105" i="34"/>
  <c r="F105" i="34"/>
  <c r="E105" i="34"/>
  <c r="D105" i="34"/>
  <c r="C105" i="34"/>
  <c r="B105" i="34"/>
  <c r="G104" i="34"/>
  <c r="F104" i="34"/>
  <c r="E104" i="34"/>
  <c r="D104" i="34"/>
  <c r="C104" i="34"/>
  <c r="B104" i="34"/>
  <c r="G103" i="34"/>
  <c r="F103" i="34"/>
  <c r="E103" i="34"/>
  <c r="D103" i="34"/>
  <c r="C103" i="34"/>
  <c r="B103" i="34"/>
  <c r="G102" i="34"/>
  <c r="F102" i="34"/>
  <c r="E102" i="34"/>
  <c r="D102" i="34"/>
  <c r="C102" i="34"/>
  <c r="B102" i="34"/>
  <c r="H101" i="34"/>
  <c r="G101" i="34"/>
  <c r="F101" i="34"/>
  <c r="E101" i="34"/>
  <c r="D101" i="34"/>
  <c r="C101" i="34"/>
  <c r="B101" i="34"/>
  <c r="H100" i="34"/>
  <c r="G100" i="34"/>
  <c r="F100" i="34"/>
  <c r="E100" i="34"/>
  <c r="D100" i="34"/>
  <c r="C100" i="34"/>
  <c r="B100" i="34"/>
  <c r="G99" i="34"/>
  <c r="F99" i="34"/>
  <c r="E99" i="34"/>
  <c r="D99" i="34"/>
  <c r="C99" i="34"/>
  <c r="B99" i="34"/>
  <c r="G98" i="34"/>
  <c r="F98" i="34"/>
  <c r="E98" i="34"/>
  <c r="D98" i="34"/>
  <c r="C98" i="34"/>
  <c r="B98" i="34"/>
  <c r="G97" i="34"/>
  <c r="F97" i="34"/>
  <c r="E97" i="34"/>
  <c r="D97" i="34"/>
  <c r="C97" i="34"/>
  <c r="B97" i="34"/>
  <c r="G96" i="34"/>
  <c r="F96" i="34"/>
  <c r="E96" i="34"/>
  <c r="D96" i="34"/>
  <c r="C96" i="34"/>
  <c r="B96" i="34"/>
  <c r="G95" i="34"/>
  <c r="F95" i="34"/>
  <c r="E95" i="34"/>
  <c r="D95" i="34"/>
  <c r="C95" i="34"/>
  <c r="B95" i="34"/>
  <c r="H94" i="34"/>
  <c r="G94" i="34"/>
  <c r="F94" i="34"/>
  <c r="E94" i="34"/>
  <c r="D94" i="34"/>
  <c r="C94" i="34"/>
  <c r="B94" i="34"/>
  <c r="H93" i="34"/>
  <c r="G93" i="34"/>
  <c r="F93" i="34"/>
  <c r="E93" i="34"/>
  <c r="D93" i="34"/>
  <c r="C93" i="34"/>
  <c r="B93" i="34"/>
  <c r="H92" i="34"/>
  <c r="G92" i="34"/>
  <c r="F92" i="34"/>
  <c r="E92" i="34"/>
  <c r="D92" i="34"/>
  <c r="C92" i="34"/>
  <c r="B92" i="34"/>
  <c r="G91" i="34"/>
  <c r="F91" i="34"/>
  <c r="E91" i="34"/>
  <c r="D91" i="34"/>
  <c r="C91" i="34"/>
  <c r="B91" i="34"/>
  <c r="H90" i="34"/>
  <c r="G90" i="34"/>
  <c r="F90" i="34"/>
  <c r="E90" i="34"/>
  <c r="D90" i="34"/>
  <c r="C90" i="34"/>
  <c r="B90" i="34"/>
  <c r="H87" i="34"/>
  <c r="B87" i="34"/>
  <c r="H86" i="34"/>
  <c r="I85" i="34"/>
  <c r="H83" i="34"/>
  <c r="B83" i="34"/>
  <c r="H82" i="34"/>
  <c r="B82" i="34"/>
  <c r="H81" i="34"/>
  <c r="B81" i="34"/>
  <c r="H80" i="34"/>
  <c r="B80" i="34"/>
  <c r="H79" i="34"/>
  <c r="I77" i="34" s="1"/>
  <c r="B79" i="34"/>
  <c r="H78" i="34"/>
  <c r="B78" i="34"/>
  <c r="H77" i="34"/>
  <c r="B77" i="34"/>
  <c r="H75" i="34"/>
  <c r="G75" i="34"/>
  <c r="F75" i="34"/>
  <c r="B75" i="34"/>
  <c r="H74" i="34"/>
  <c r="G74" i="34"/>
  <c r="F74" i="34"/>
  <c r="B74" i="34"/>
  <c r="H72" i="34"/>
  <c r="C72" i="34"/>
  <c r="H71" i="34"/>
  <c r="I66" i="34" s="1"/>
  <c r="C71" i="34"/>
  <c r="H70" i="34"/>
  <c r="H69" i="34"/>
  <c r="H68" i="34"/>
  <c r="H67" i="34"/>
  <c r="H64" i="34"/>
  <c r="G64" i="34"/>
  <c r="F64" i="34"/>
  <c r="B64" i="34"/>
  <c r="H63" i="34"/>
  <c r="G63" i="34"/>
  <c r="F63" i="34"/>
  <c r="B63" i="34"/>
  <c r="H61" i="34"/>
  <c r="G61" i="34"/>
  <c r="F61" i="34"/>
  <c r="H59" i="34"/>
  <c r="G59" i="34"/>
  <c r="F59" i="34"/>
  <c r="B59" i="34"/>
  <c r="H58" i="34"/>
  <c r="G58" i="34"/>
  <c r="F58" i="34"/>
  <c r="B58" i="34"/>
  <c r="H57" i="34"/>
  <c r="G57" i="34"/>
  <c r="F57" i="34"/>
  <c r="B57" i="34"/>
  <c r="H56" i="34"/>
  <c r="G56" i="34"/>
  <c r="F56" i="34"/>
  <c r="B56" i="34"/>
  <c r="H55" i="34"/>
  <c r="G55" i="34"/>
  <c r="F55" i="34"/>
  <c r="B55" i="34"/>
  <c r="H54" i="34"/>
  <c r="G54" i="34"/>
  <c r="F54" i="34"/>
  <c r="B54" i="34"/>
  <c r="H53" i="34"/>
  <c r="G53" i="34"/>
  <c r="F53" i="34"/>
  <c r="B53" i="34"/>
  <c r="H52" i="34"/>
  <c r="G52" i="34"/>
  <c r="F52" i="34"/>
  <c r="B52" i="34"/>
  <c r="H51" i="34"/>
  <c r="G51" i="34"/>
  <c r="F51" i="34"/>
  <c r="B51" i="34"/>
  <c r="H50" i="34"/>
  <c r="G50" i="34"/>
  <c r="F50" i="34"/>
  <c r="B50" i="34"/>
  <c r="H48" i="34"/>
  <c r="B48" i="34"/>
  <c r="H47" i="34"/>
  <c r="B47" i="34"/>
  <c r="H46" i="34"/>
  <c r="B46" i="34"/>
  <c r="H44" i="34"/>
  <c r="G44" i="34"/>
  <c r="F44" i="34"/>
  <c r="B44" i="34"/>
  <c r="H43" i="34"/>
  <c r="G43" i="34"/>
  <c r="F43" i="34"/>
  <c r="B43" i="34"/>
  <c r="H42" i="34"/>
  <c r="G42" i="34"/>
  <c r="F42" i="34"/>
  <c r="B42" i="34"/>
  <c r="H41" i="34"/>
  <c r="G41" i="34"/>
  <c r="F41" i="34"/>
  <c r="B41" i="34"/>
  <c r="H40" i="34"/>
  <c r="G40" i="34"/>
  <c r="F40" i="34"/>
  <c r="B40" i="34"/>
  <c r="H39" i="34"/>
  <c r="G39" i="34"/>
  <c r="F39" i="34"/>
  <c r="B39" i="34"/>
  <c r="H38" i="34"/>
  <c r="I37" i="34" s="1"/>
  <c r="G38" i="34"/>
  <c r="F38" i="34"/>
  <c r="B38" i="34"/>
  <c r="H35" i="34"/>
  <c r="G35" i="34"/>
  <c r="F35" i="34"/>
  <c r="B35" i="34"/>
  <c r="H34" i="34"/>
  <c r="G34" i="34"/>
  <c r="F34" i="34"/>
  <c r="B34" i="34"/>
  <c r="H33" i="34"/>
  <c r="G33" i="34"/>
  <c r="F33" i="34"/>
  <c r="B33" i="34"/>
  <c r="H32" i="34"/>
  <c r="G32" i="34"/>
  <c r="F32" i="34"/>
  <c r="B32" i="34"/>
  <c r="H31" i="34"/>
  <c r="G31" i="34"/>
  <c r="F31" i="34"/>
  <c r="B31" i="34"/>
  <c r="H30" i="34"/>
  <c r="G30" i="34"/>
  <c r="F30" i="34"/>
  <c r="B30" i="34"/>
  <c r="H28" i="34"/>
  <c r="G28" i="34"/>
  <c r="F28" i="34"/>
  <c r="B28" i="34"/>
  <c r="H27" i="34"/>
  <c r="G27" i="34"/>
  <c r="F27" i="34"/>
  <c r="B27" i="34"/>
  <c r="H26" i="34"/>
  <c r="G26" i="34"/>
  <c r="F26" i="34"/>
  <c r="B26" i="34"/>
  <c r="H25" i="34"/>
  <c r="G25" i="34"/>
  <c r="F25" i="34"/>
  <c r="B25" i="34"/>
  <c r="H24" i="34"/>
  <c r="I23" i="34" s="1"/>
  <c r="G24" i="34"/>
  <c r="F24" i="34"/>
  <c r="B24" i="34"/>
  <c r="G17" i="34"/>
  <c r="F17" i="34"/>
  <c r="E17" i="34"/>
  <c r="G16" i="34"/>
  <c r="F16" i="34"/>
  <c r="E16" i="34"/>
  <c r="G15" i="34"/>
  <c r="F15" i="34"/>
  <c r="E15" i="34"/>
  <c r="B15" i="34"/>
  <c r="G14" i="34"/>
  <c r="F14" i="34"/>
  <c r="E14" i="34"/>
  <c r="G13" i="34"/>
  <c r="F13" i="34"/>
  <c r="E13" i="34"/>
  <c r="G12" i="34"/>
  <c r="F12" i="34"/>
  <c r="E12" i="34"/>
  <c r="B12" i="34"/>
  <c r="G11" i="34"/>
  <c r="F11" i="34"/>
  <c r="E11" i="34"/>
  <c r="G10" i="34"/>
  <c r="F10" i="34"/>
  <c r="E10" i="34"/>
  <c r="G9" i="34"/>
  <c r="F9" i="34"/>
  <c r="E9" i="34"/>
  <c r="B9" i="34"/>
  <c r="G8" i="34"/>
  <c r="F8" i="34"/>
  <c r="E8" i="34"/>
  <c r="G7" i="34"/>
  <c r="F7" i="34"/>
  <c r="E7" i="34"/>
  <c r="G6" i="34"/>
  <c r="F6" i="34"/>
  <c r="E6" i="34"/>
  <c r="B6" i="34"/>
  <c r="G5" i="34"/>
  <c r="F5" i="34"/>
  <c r="E5" i="34"/>
  <c r="G4" i="34"/>
  <c r="F4" i="34"/>
  <c r="E4" i="34"/>
  <c r="G3" i="34"/>
  <c r="F3" i="34"/>
  <c r="E3" i="34"/>
  <c r="B3" i="34"/>
  <c r="D44" i="39"/>
  <c r="C44" i="39"/>
  <c r="B44" i="39"/>
  <c r="D43" i="39"/>
  <c r="C43" i="39"/>
  <c r="B43" i="39"/>
  <c r="D42" i="39"/>
  <c r="C42" i="39"/>
  <c r="B42" i="39"/>
  <c r="D41" i="39"/>
  <c r="C41" i="39"/>
  <c r="B41" i="39"/>
  <c r="D40" i="39"/>
  <c r="C40" i="39"/>
  <c r="B40" i="39"/>
  <c r="D39" i="39"/>
  <c r="C39" i="39"/>
  <c r="B39" i="39"/>
  <c r="D38" i="39"/>
  <c r="C38" i="39"/>
  <c r="B38" i="39"/>
  <c r="D37" i="39"/>
  <c r="C37" i="39"/>
  <c r="B37" i="39"/>
  <c r="D36" i="39"/>
  <c r="C36" i="39"/>
  <c r="B36" i="39"/>
  <c r="D35" i="39"/>
  <c r="C35" i="39"/>
  <c r="B35" i="39"/>
  <c r="D34" i="39"/>
  <c r="C34" i="39"/>
  <c r="B34" i="39"/>
  <c r="D33" i="39"/>
  <c r="C33" i="39"/>
  <c r="B33" i="39"/>
  <c r="D32" i="39"/>
  <c r="C32" i="39"/>
  <c r="B32" i="39"/>
  <c r="D31" i="39"/>
  <c r="C31" i="39"/>
  <c r="B31" i="39"/>
  <c r="D30" i="39"/>
  <c r="C30" i="39"/>
  <c r="B30" i="39"/>
  <c r="D29" i="39"/>
  <c r="C29" i="39"/>
  <c r="B29" i="39"/>
  <c r="D28" i="39"/>
  <c r="C28" i="39"/>
  <c r="B28" i="39"/>
  <c r="D27" i="39"/>
  <c r="C27" i="39"/>
  <c r="B27" i="39"/>
  <c r="D26" i="39"/>
  <c r="C26" i="39"/>
  <c r="B26" i="39"/>
  <c r="D25" i="39"/>
  <c r="C25" i="39"/>
  <c r="B25" i="39"/>
  <c r="D24" i="39"/>
  <c r="C24" i="39"/>
  <c r="B24" i="39"/>
  <c r="D23" i="39"/>
  <c r="C23" i="39"/>
  <c r="B23" i="39"/>
  <c r="D22" i="39"/>
  <c r="C22" i="39"/>
  <c r="B22" i="39"/>
  <c r="D21" i="39"/>
  <c r="C21" i="39"/>
  <c r="B21" i="39"/>
  <c r="D20" i="39"/>
  <c r="C20" i="39"/>
  <c r="B20" i="39"/>
  <c r="D19" i="39"/>
  <c r="C19" i="39"/>
  <c r="B19" i="39"/>
  <c r="D18" i="39"/>
  <c r="C18" i="39"/>
  <c r="B18" i="39"/>
  <c r="D17" i="39"/>
  <c r="C17" i="39"/>
  <c r="B17" i="39"/>
  <c r="D16" i="39"/>
  <c r="C16" i="39"/>
  <c r="B16" i="39"/>
  <c r="D15" i="39"/>
  <c r="C15" i="39"/>
  <c r="B15" i="39"/>
  <c r="D14" i="39"/>
  <c r="C14" i="39"/>
  <c r="B14" i="39"/>
  <c r="D13" i="39"/>
  <c r="C13" i="39"/>
  <c r="B13" i="39"/>
  <c r="D12" i="39"/>
  <c r="C12" i="39"/>
  <c r="B12" i="39"/>
  <c r="D11" i="39"/>
  <c r="C11" i="39"/>
  <c r="B11" i="39"/>
  <c r="D10" i="39"/>
  <c r="C10" i="39"/>
  <c r="B10" i="39"/>
  <c r="D9" i="39"/>
  <c r="C9" i="39"/>
  <c r="B9" i="39"/>
  <c r="D8" i="39"/>
  <c r="C8" i="39"/>
  <c r="B8" i="39"/>
  <c r="D7" i="39"/>
  <c r="C7" i="39"/>
  <c r="B7" i="39"/>
  <c r="D6" i="39"/>
  <c r="C6" i="39"/>
  <c r="B6" i="39"/>
  <c r="D5" i="39"/>
  <c r="C5" i="39"/>
  <c r="B5" i="39"/>
  <c r="K31" i="14"/>
  <c r="I31" i="14"/>
  <c r="G31" i="14"/>
  <c r="K33" i="14" s="1"/>
  <c r="L13" i="35" s="1"/>
  <c r="Q53" i="2"/>
  <c r="C49" i="2"/>
  <c r="N29" i="2"/>
  <c r="H33" i="2" s="1"/>
  <c r="N28" i="2"/>
  <c r="H32" i="2" s="1"/>
  <c r="B16" i="34"/>
  <c r="N24" i="2"/>
  <c r="E24" i="2"/>
  <c r="N23" i="2"/>
  <c r="E23" i="2"/>
  <c r="E28" i="2" s="1"/>
  <c r="N19" i="2"/>
  <c r="N18" i="2"/>
  <c r="F32" i="2" s="1"/>
  <c r="Q14" i="2"/>
  <c r="Q10" i="2"/>
  <c r="H8" i="2"/>
  <c r="E8" i="2"/>
  <c r="Q36" i="2" s="1"/>
  <c r="D43" i="27"/>
  <c r="E38" i="38"/>
  <c r="D38" i="38"/>
  <c r="E37" i="38"/>
  <c r="D37" i="38"/>
  <c r="E36" i="38"/>
  <c r="D36" i="38"/>
  <c r="E35" i="38"/>
  <c r="D35" i="38"/>
  <c r="E34" i="38"/>
  <c r="D34" i="38"/>
  <c r="E33" i="38"/>
  <c r="D33" i="38"/>
  <c r="E32" i="38"/>
  <c r="D32" i="38"/>
  <c r="E31" i="38"/>
  <c r="D31" i="38"/>
  <c r="E30" i="38"/>
  <c r="D30" i="38"/>
  <c r="E29" i="38"/>
  <c r="D29" i="38"/>
  <c r="E28" i="38"/>
  <c r="D28" i="38"/>
  <c r="Q18" i="38"/>
  <c r="Q17" i="38"/>
  <c r="Q16" i="38"/>
  <c r="I14" i="38"/>
  <c r="Q12" i="38"/>
  <c r="P12" i="38"/>
  <c r="Q11" i="38"/>
  <c r="P11" i="38"/>
  <c r="Q10" i="38"/>
  <c r="P10" i="38"/>
  <c r="Q6" i="38"/>
  <c r="P6" i="38"/>
  <c r="Q5" i="38"/>
  <c r="P5" i="38"/>
  <c r="Q4" i="38"/>
  <c r="P4" i="38"/>
  <c r="Q3" i="38"/>
  <c r="P3" i="38"/>
  <c r="S2" i="38"/>
  <c r="P2" i="38"/>
  <c r="D1" i="38"/>
  <c r="F5" i="38" s="1"/>
  <c r="D10" i="33"/>
  <c r="D20" i="27" s="1"/>
  <c r="D8" i="33"/>
  <c r="C4" i="37"/>
  <c r="C4" i="36"/>
  <c r="B262" i="10"/>
  <c r="A262" i="10"/>
  <c r="B261" i="10"/>
  <c r="A261" i="10"/>
  <c r="B260" i="10"/>
  <c r="A260" i="10"/>
  <c r="B259" i="10"/>
  <c r="A259" i="10"/>
  <c r="B258" i="10"/>
  <c r="A258" i="10"/>
  <c r="C252" i="10"/>
  <c r="B252" i="10"/>
  <c r="C251" i="10"/>
  <c r="B251" i="10"/>
  <c r="C250" i="10"/>
  <c r="B250" i="10"/>
  <c r="C249" i="10"/>
  <c r="B249" i="10"/>
  <c r="C248" i="10"/>
  <c r="B248" i="10"/>
  <c r="B232" i="10"/>
  <c r="I224" i="10"/>
  <c r="H224" i="10"/>
  <c r="G224" i="10"/>
  <c r="F224" i="10"/>
  <c r="F222" i="10"/>
  <c r="C219" i="10"/>
  <c r="C211" i="10"/>
  <c r="B195" i="10"/>
  <c r="C195" i="10" s="1"/>
  <c r="B194" i="10"/>
  <c r="C194" i="10" s="1"/>
  <c r="C40" i="26" s="1"/>
  <c r="B192" i="10"/>
  <c r="A190" i="10"/>
  <c r="A189" i="10"/>
  <c r="A187" i="10"/>
  <c r="A186" i="10"/>
  <c r="B175" i="10"/>
  <c r="K145" i="10"/>
  <c r="D145" i="10"/>
  <c r="C145" i="10"/>
  <c r="E145" i="10" s="1"/>
  <c r="B145" i="10"/>
  <c r="I145" i="10" s="1"/>
  <c r="K144" i="10"/>
  <c r="D144" i="10"/>
  <c r="C144" i="10"/>
  <c r="E144" i="10" s="1"/>
  <c r="B144" i="10"/>
  <c r="I144" i="10" s="1"/>
  <c r="D143" i="10"/>
  <c r="C143" i="10"/>
  <c r="E143" i="10" s="1"/>
  <c r="B143" i="10"/>
  <c r="I143" i="10" s="1"/>
  <c r="J142" i="10"/>
  <c r="D142" i="10"/>
  <c r="C142" i="10"/>
  <c r="E142" i="10" s="1"/>
  <c r="B142" i="10"/>
  <c r="I142" i="10" s="1"/>
  <c r="K141" i="10"/>
  <c r="J141" i="10"/>
  <c r="H141" i="10"/>
  <c r="G141" i="10"/>
  <c r="F141" i="10"/>
  <c r="D141" i="10"/>
  <c r="C141" i="10"/>
  <c r="E141" i="10" s="1"/>
  <c r="B141" i="10"/>
  <c r="I141" i="10" s="1"/>
  <c r="J140" i="10"/>
  <c r="D140" i="10"/>
  <c r="C140" i="10"/>
  <c r="E140" i="10" s="1"/>
  <c r="B140" i="10"/>
  <c r="F140" i="10" s="1"/>
  <c r="K139" i="10"/>
  <c r="C43" i="27" s="1"/>
  <c r="J139" i="10"/>
  <c r="D139" i="10"/>
  <c r="C139" i="10"/>
  <c r="E139" i="10" s="1"/>
  <c r="B139" i="10"/>
  <c r="I139" i="10" s="1"/>
  <c r="D138" i="10"/>
  <c r="C138" i="10"/>
  <c r="E138" i="10" s="1"/>
  <c r="B138" i="10"/>
  <c r="I138" i="10" s="1"/>
  <c r="D137" i="10"/>
  <c r="C137" i="10"/>
  <c r="E137" i="10" s="1"/>
  <c r="B137" i="10"/>
  <c r="I137" i="10" s="1"/>
  <c r="D136" i="10"/>
  <c r="C136" i="10"/>
  <c r="E136" i="10" s="1"/>
  <c r="B136" i="10"/>
  <c r="I136" i="10" s="1"/>
  <c r="D135" i="10"/>
  <c r="C135" i="10"/>
  <c r="E135" i="10" s="1"/>
  <c r="B135" i="10"/>
  <c r="I135" i="10" s="1"/>
  <c r="D134" i="10"/>
  <c r="C134" i="10"/>
  <c r="E134" i="10" s="1"/>
  <c r="B134" i="10"/>
  <c r="I134" i="10" s="1"/>
  <c r="D133" i="10"/>
  <c r="C133" i="10"/>
  <c r="E133" i="10" s="1"/>
  <c r="B133" i="10"/>
  <c r="I133" i="10" s="1"/>
  <c r="D132" i="10"/>
  <c r="C132" i="10"/>
  <c r="E132" i="10" s="1"/>
  <c r="B132" i="10"/>
  <c r="I132" i="10" s="1"/>
  <c r="D131" i="10"/>
  <c r="C131" i="10"/>
  <c r="E131" i="10" s="1"/>
  <c r="B131" i="10"/>
  <c r="I131" i="10" s="1"/>
  <c r="J130" i="10"/>
  <c r="D130" i="10"/>
  <c r="C130" i="10"/>
  <c r="E130" i="10" s="1"/>
  <c r="B130" i="10"/>
  <c r="I130" i="10" s="1"/>
  <c r="C123" i="10"/>
  <c r="F122" i="10"/>
  <c r="E122" i="10"/>
  <c r="D122" i="10"/>
  <c r="C122" i="10"/>
  <c r="F119" i="10"/>
  <c r="E119" i="10"/>
  <c r="D119" i="10"/>
  <c r="C119" i="10"/>
  <c r="F118" i="10"/>
  <c r="J125" i="10" s="1"/>
  <c r="E118" i="10"/>
  <c r="J122" i="10" s="1"/>
  <c r="D118" i="10"/>
  <c r="J120" i="10" s="1"/>
  <c r="C118" i="10"/>
  <c r="J118" i="10" s="1"/>
  <c r="B115" i="10"/>
  <c r="C115" i="10" s="1"/>
  <c r="F106" i="10"/>
  <c r="D93" i="10"/>
  <c r="Z63" i="10"/>
  <c r="Z62" i="10"/>
  <c r="Z61" i="10"/>
  <c r="Z58" i="10"/>
  <c r="Z57" i="10"/>
  <c r="Z56" i="10"/>
  <c r="Z55" i="10"/>
  <c r="S53" i="10"/>
  <c r="R53" i="10"/>
  <c r="G53" i="10"/>
  <c r="S52" i="10"/>
  <c r="R52" i="10"/>
  <c r="O52" i="10"/>
  <c r="O46" i="10" s="1"/>
  <c r="G21" i="10" s="1"/>
  <c r="C240" i="10" s="1"/>
  <c r="S51" i="10"/>
  <c r="R51" i="10"/>
  <c r="O51" i="10"/>
  <c r="P45" i="10" s="1"/>
  <c r="F27" i="10" s="1"/>
  <c r="C245" i="10" s="1"/>
  <c r="S50" i="10"/>
  <c r="R50" i="10"/>
  <c r="O50" i="10"/>
  <c r="P44" i="10" s="1"/>
  <c r="E27" i="10" s="1"/>
  <c r="C244" i="10" s="1"/>
  <c r="I50" i="10"/>
  <c r="S49" i="10"/>
  <c r="R49" i="10"/>
  <c r="O49" i="10"/>
  <c r="P43" i="10" s="1"/>
  <c r="D27" i="10" s="1"/>
  <c r="C243" i="10" s="1"/>
  <c r="G49" i="10"/>
  <c r="F49" i="10"/>
  <c r="S48" i="10"/>
  <c r="R48" i="10"/>
  <c r="O48" i="10"/>
  <c r="P42" i="10" s="1"/>
  <c r="C27" i="10" s="1"/>
  <c r="C242" i="10" s="1"/>
  <c r="S47" i="10"/>
  <c r="R47" i="10"/>
  <c r="L47" i="10"/>
  <c r="J47" i="10"/>
  <c r="K53" i="10" s="1"/>
  <c r="S46" i="10"/>
  <c r="R46" i="10"/>
  <c r="L46" i="10"/>
  <c r="S45" i="10"/>
  <c r="R45" i="10"/>
  <c r="L45" i="10"/>
  <c r="S44" i="10"/>
  <c r="R44" i="10"/>
  <c r="L44" i="10"/>
  <c r="S43" i="10"/>
  <c r="R43" i="10"/>
  <c r="L43" i="10"/>
  <c r="J43" i="10"/>
  <c r="S42" i="10"/>
  <c r="R42" i="10"/>
  <c r="I42" i="10"/>
  <c r="S41" i="10"/>
  <c r="R41" i="10"/>
  <c r="S40" i="10"/>
  <c r="R40" i="10"/>
  <c r="S39" i="10"/>
  <c r="R39" i="10"/>
  <c r="S38" i="10"/>
  <c r="R38" i="10"/>
  <c r="L36" i="10"/>
  <c r="G30" i="10"/>
  <c r="F30" i="10"/>
  <c r="E30" i="10"/>
  <c r="D30" i="10"/>
  <c r="C30" i="10"/>
  <c r="I21" i="10"/>
  <c r="G18" i="10"/>
  <c r="F18" i="10"/>
  <c r="F19" i="10" s="1"/>
  <c r="E18" i="10"/>
  <c r="E19" i="10" s="1"/>
  <c r="D18" i="10"/>
  <c r="O19" i="4" s="1"/>
  <c r="C18" i="10"/>
  <c r="C19" i="10" s="1"/>
  <c r="C20" i="10" s="1"/>
  <c r="G17" i="10"/>
  <c r="F17" i="10"/>
  <c r="E17" i="10"/>
  <c r="D17" i="10"/>
  <c r="O18" i="4" s="1"/>
  <c r="P18" i="4" s="1"/>
  <c r="C17" i="10"/>
  <c r="U12" i="10"/>
  <c r="S12" i="10"/>
  <c r="R12" i="10"/>
  <c r="V11" i="10"/>
  <c r="R11" i="10"/>
  <c r="S11" i="10" s="1"/>
  <c r="S10" i="10"/>
  <c r="R10" i="10"/>
  <c r="S9" i="10"/>
  <c r="R9" i="10"/>
  <c r="S8" i="10"/>
  <c r="R8" i="10"/>
  <c r="S7" i="10"/>
  <c r="R7" i="10"/>
  <c r="R6" i="10"/>
  <c r="R5" i="10"/>
  <c r="M5" i="10"/>
  <c r="R4" i="10"/>
  <c r="M4" i="10"/>
  <c r="M3" i="10"/>
  <c r="F3" i="10"/>
  <c r="F2" i="10"/>
  <c r="I1" i="10"/>
  <c r="J1" i="10" s="1"/>
  <c r="F1" i="10"/>
  <c r="C44" i="17"/>
  <c r="O37" i="26"/>
  <c r="N37" i="26"/>
  <c r="L37" i="26"/>
  <c r="F1" i="38" s="1"/>
  <c r="B22" i="26"/>
  <c r="T20" i="26"/>
  <c r="C3" i="38" l="1"/>
  <c r="E4" i="39" s="1"/>
  <c r="F3" i="38"/>
  <c r="F6" i="38"/>
  <c r="F4" i="38"/>
  <c r="F7" i="38"/>
  <c r="H53" i="10"/>
  <c r="G54" i="10" s="1"/>
  <c r="G55" i="10" s="1"/>
  <c r="H91" i="34"/>
  <c r="H102" i="34"/>
  <c r="C31" i="3"/>
  <c r="C18" i="3"/>
  <c r="G8" i="2"/>
  <c r="B127" i="34"/>
  <c r="V5" i="10"/>
  <c r="S5" i="10" s="1"/>
  <c r="L38" i="10"/>
  <c r="E29" i="2"/>
  <c r="Q29" i="2" s="1"/>
  <c r="Q24" i="2"/>
  <c r="F33" i="2"/>
  <c r="Q19" i="2"/>
  <c r="Q14" i="38"/>
  <c r="Q2" i="38"/>
  <c r="P8" i="38"/>
  <c r="Q15" i="38"/>
  <c r="H34" i="2"/>
  <c r="H3" i="34"/>
  <c r="H15" i="34"/>
  <c r="H13" i="34"/>
  <c r="H9" i="34"/>
  <c r="H14" i="34"/>
  <c r="H16" i="34"/>
  <c r="Q8" i="38"/>
  <c r="G32" i="2"/>
  <c r="L32" i="2" s="1"/>
  <c r="Q9" i="38"/>
  <c r="G33" i="2"/>
  <c r="L33" i="2" s="1"/>
  <c r="F34" i="2"/>
  <c r="P46" i="10"/>
  <c r="G27" i="10" s="1"/>
  <c r="C246" i="10" s="1"/>
  <c r="P9" i="38"/>
  <c r="N2" i="38"/>
  <c r="E13" i="38" s="1"/>
  <c r="H6" i="34"/>
  <c r="O42" i="10"/>
  <c r="C21" i="10" s="1"/>
  <c r="C236" i="10" s="1"/>
  <c r="O45" i="10"/>
  <c r="F21" i="10" s="1"/>
  <c r="C239" i="10" s="1"/>
  <c r="O43" i="10"/>
  <c r="D21" i="10" s="1"/>
  <c r="C237" i="10" s="1"/>
  <c r="J119" i="10"/>
  <c r="H17" i="34"/>
  <c r="H8" i="34"/>
  <c r="H11" i="34"/>
  <c r="H4" i="34"/>
  <c r="E25" i="10"/>
  <c r="E26" i="10" s="1"/>
  <c r="B244" i="10" s="1"/>
  <c r="E20" i="10"/>
  <c r="B238" i="10" s="1"/>
  <c r="J121" i="10"/>
  <c r="I18" i="10"/>
  <c r="D19" i="10"/>
  <c r="O20" i="4" s="1"/>
  <c r="H5" i="34"/>
  <c r="H7" i="34"/>
  <c r="L40" i="10"/>
  <c r="Q12" i="2"/>
  <c r="H10" i="34"/>
  <c r="H12" i="34"/>
  <c r="B8" i="34"/>
  <c r="F25" i="10"/>
  <c r="F26" i="10" s="1"/>
  <c r="B245" i="10" s="1"/>
  <c r="F20" i="10"/>
  <c r="B239" i="10" s="1"/>
  <c r="B11" i="34"/>
  <c r="P16" i="38"/>
  <c r="H216" i="10"/>
  <c r="F214" i="10"/>
  <c r="F210" i="10"/>
  <c r="G207" i="10"/>
  <c r="H204" i="10"/>
  <c r="F202" i="10"/>
  <c r="G216" i="10"/>
  <c r="H213" i="10"/>
  <c r="H209" i="10"/>
  <c r="F207" i="10"/>
  <c r="G204" i="10"/>
  <c r="H201" i="10"/>
  <c r="H218" i="10"/>
  <c r="F216" i="10"/>
  <c r="G213" i="10"/>
  <c r="G209" i="10"/>
  <c r="H206" i="10"/>
  <c r="F204" i="10"/>
  <c r="G201" i="10"/>
  <c r="G218" i="10"/>
  <c r="H215" i="10"/>
  <c r="F213" i="10"/>
  <c r="F209" i="10"/>
  <c r="G206" i="10"/>
  <c r="H203" i="10"/>
  <c r="F201" i="10"/>
  <c r="F218" i="10"/>
  <c r="G215" i="10"/>
  <c r="H208" i="10"/>
  <c r="F206" i="10"/>
  <c r="G203" i="10"/>
  <c r="H200" i="10"/>
  <c r="H217" i="10"/>
  <c r="F215" i="10"/>
  <c r="G208" i="10"/>
  <c r="H205" i="10"/>
  <c r="F203" i="10"/>
  <c r="G200" i="10"/>
  <c r="G217" i="10"/>
  <c r="H214" i="10"/>
  <c r="H210" i="10"/>
  <c r="F208" i="10"/>
  <c r="G205" i="10"/>
  <c r="H202" i="10"/>
  <c r="F200" i="10"/>
  <c r="D115" i="10"/>
  <c r="F217" i="10"/>
  <c r="G214" i="10"/>
  <c r="G210" i="10"/>
  <c r="H207" i="10"/>
  <c r="F205" i="10"/>
  <c r="G202" i="10"/>
  <c r="P14" i="38"/>
  <c r="B5" i="34"/>
  <c r="B236" i="10"/>
  <c r="P19" i="4"/>
  <c r="H96" i="34"/>
  <c r="B14" i="34"/>
  <c r="P17" i="38"/>
  <c r="J123" i="10"/>
  <c r="B13" i="34"/>
  <c r="J124" i="10"/>
  <c r="S4" i="38"/>
  <c r="G20" i="34" s="1"/>
  <c r="B10" i="34"/>
  <c r="B7" i="34"/>
  <c r="S6" i="38"/>
  <c r="G21" i="34" s="1"/>
  <c r="Q23" i="2"/>
  <c r="B4" i="34"/>
  <c r="O44" i="10"/>
  <c r="E21" i="10" s="1"/>
  <c r="C238" i="10" s="1"/>
  <c r="G19" i="10"/>
  <c r="M2" i="38"/>
  <c r="C25" i="10"/>
  <c r="C26" i="10" s="1"/>
  <c r="B242" i="10" s="1"/>
  <c r="G140" i="10"/>
  <c r="H140" i="10"/>
  <c r="H95" i="34"/>
  <c r="I140" i="10"/>
  <c r="I146" i="10"/>
  <c r="C11" i="33" s="1"/>
  <c r="P13" i="4"/>
  <c r="F130" i="10"/>
  <c r="F142" i="10"/>
  <c r="G130" i="10"/>
  <c r="F131" i="10"/>
  <c r="F132" i="10"/>
  <c r="F133" i="10"/>
  <c r="F134" i="10"/>
  <c r="F135" i="10"/>
  <c r="F136" i="10"/>
  <c r="F137" i="10"/>
  <c r="F138" i="10"/>
  <c r="F139" i="10"/>
  <c r="G142" i="10"/>
  <c r="F143" i="10"/>
  <c r="F144" i="10"/>
  <c r="H130" i="10"/>
  <c r="G131" i="10"/>
  <c r="G132" i="10"/>
  <c r="G133" i="10"/>
  <c r="G134" i="10"/>
  <c r="G135" i="10"/>
  <c r="G136" i="10"/>
  <c r="G137" i="10"/>
  <c r="G138" i="10"/>
  <c r="G139" i="10"/>
  <c r="H142" i="10"/>
  <c r="G143" i="10"/>
  <c r="G144" i="10"/>
  <c r="F145" i="10"/>
  <c r="H131" i="10"/>
  <c r="H132" i="10"/>
  <c r="H133" i="10"/>
  <c r="H134" i="10"/>
  <c r="H135" i="10"/>
  <c r="H136" i="10"/>
  <c r="H137" i="10"/>
  <c r="H138" i="10"/>
  <c r="H139" i="10"/>
  <c r="H143" i="10"/>
  <c r="H144" i="10"/>
  <c r="G145" i="10"/>
  <c r="H145" i="10"/>
  <c r="C58" i="2"/>
  <c r="C33" i="37"/>
  <c r="C42" i="4"/>
  <c r="C38" i="14"/>
  <c r="C48" i="3"/>
  <c r="C31" i="35"/>
  <c r="C49" i="36"/>
  <c r="P15" i="38" l="1"/>
  <c r="K3" i="38"/>
  <c r="C4" i="38"/>
  <c r="I3" i="38" s="1"/>
  <c r="I38" i="38" s="1"/>
  <c r="K4" i="38"/>
  <c r="K2" i="38"/>
  <c r="K5" i="38"/>
  <c r="I53" i="10"/>
  <c r="L11" i="35"/>
  <c r="M3" i="38"/>
  <c r="D23" i="38" s="1"/>
  <c r="N3" i="38"/>
  <c r="E20" i="38" s="1"/>
  <c r="O22" i="4"/>
  <c r="H99" i="34" s="1"/>
  <c r="G34" i="2"/>
  <c r="L34" i="2" s="1"/>
  <c r="E12" i="38"/>
  <c r="E8" i="38"/>
  <c r="E11" i="38"/>
  <c r="E10" i="38"/>
  <c r="E9" i="38"/>
  <c r="E5" i="38"/>
  <c r="E7" i="38"/>
  <c r="E4" i="38"/>
  <c r="E6" i="38"/>
  <c r="E14" i="38"/>
  <c r="D25" i="10"/>
  <c r="D20" i="10"/>
  <c r="F120" i="10"/>
  <c r="F115" i="10"/>
  <c r="E120" i="10"/>
  <c r="E115" i="10"/>
  <c r="D120" i="10"/>
  <c r="C120" i="10"/>
  <c r="G211" i="10"/>
  <c r="B17" i="34"/>
  <c r="P18" i="38"/>
  <c r="N4" i="38" s="1"/>
  <c r="D10" i="38"/>
  <c r="D4" i="38"/>
  <c r="D13" i="38"/>
  <c r="D7" i="38"/>
  <c r="D11" i="38"/>
  <c r="D6" i="38"/>
  <c r="D8" i="38"/>
  <c r="D5" i="38"/>
  <c r="D9" i="38"/>
  <c r="D14" i="38"/>
  <c r="D12" i="38"/>
  <c r="G20" i="10"/>
  <c r="B240" i="10" s="1"/>
  <c r="G25" i="10"/>
  <c r="G26" i="10" s="1"/>
  <c r="B246" i="10" s="1"/>
  <c r="P20" i="4"/>
  <c r="H97" i="34"/>
  <c r="G219" i="10"/>
  <c r="G146" i="10"/>
  <c r="F146" i="10"/>
  <c r="H146" i="10"/>
  <c r="C9" i="33" s="1"/>
  <c r="D39" i="38" l="1"/>
  <c r="E39" i="38"/>
  <c r="J53" i="10"/>
  <c r="J54" i="10" s="1"/>
  <c r="J55" i="10" s="1"/>
  <c r="C5" i="38"/>
  <c r="C6" i="38" s="1"/>
  <c r="I26" i="38"/>
  <c r="E27" i="38" s="1"/>
  <c r="D3" i="38"/>
  <c r="E3" i="38"/>
  <c r="F4" i="39"/>
  <c r="H54" i="10"/>
  <c r="H55" i="10" s="1"/>
  <c r="D21" i="38"/>
  <c r="D26" i="38"/>
  <c r="D16" i="38"/>
  <c r="D15" i="38"/>
  <c r="D25" i="38"/>
  <c r="D18" i="38"/>
  <c r="D24" i="38"/>
  <c r="D22" i="38"/>
  <c r="D17" i="38"/>
  <c r="D19" i="38"/>
  <c r="D20" i="38"/>
  <c r="P22" i="4"/>
  <c r="E19" i="38"/>
  <c r="E26" i="38"/>
  <c r="E24" i="38"/>
  <c r="E16" i="38"/>
  <c r="E17" i="38"/>
  <c r="E18" i="38"/>
  <c r="E22" i="38"/>
  <c r="E15" i="38"/>
  <c r="E25" i="38"/>
  <c r="E21" i="38"/>
  <c r="E23" i="38"/>
  <c r="M4" i="38"/>
  <c r="O21" i="4"/>
  <c r="B237" i="10"/>
  <c r="Q10" i="35" s="1"/>
  <c r="O26" i="4"/>
  <c r="D26" i="10"/>
  <c r="E121" i="10"/>
  <c r="D121" i="10"/>
  <c r="C121" i="10"/>
  <c r="F121" i="10"/>
  <c r="H115" i="10"/>
  <c r="A37" i="27"/>
  <c r="G115" i="10"/>
  <c r="L141" i="10"/>
  <c r="C10" i="33"/>
  <c r="C8" i="33"/>
  <c r="L139" i="10"/>
  <c r="I54" i="10" l="1"/>
  <c r="I55" i="10" s="1"/>
  <c r="K55" i="10" s="1"/>
  <c r="D27" i="38"/>
  <c r="G4" i="39"/>
  <c r="H4" i="39"/>
  <c r="C7" i="38"/>
  <c r="O27" i="4"/>
  <c r="B243" i="10"/>
  <c r="P26" i="4"/>
  <c r="H103" i="34"/>
  <c r="P21" i="4"/>
  <c r="H98" i="34"/>
  <c r="S4" i="10"/>
  <c r="C8" i="38" l="1"/>
  <c r="I4" i="39"/>
  <c r="P27" i="4"/>
  <c r="H104" i="34"/>
  <c r="I89" i="34" s="1"/>
  <c r="O28" i="4"/>
  <c r="C9" i="38" l="1"/>
  <c r="J4" i="39"/>
  <c r="P36" i="4"/>
  <c r="V6" i="10" s="1"/>
  <c r="S6" i="10" s="1"/>
  <c r="X3" i="10" s="1"/>
  <c r="I7" i="35" s="1"/>
  <c r="S9" i="35" s="1"/>
  <c r="L17" i="35"/>
  <c r="L19" i="35" s="1"/>
  <c r="C10" i="38" l="1"/>
  <c r="K4" i="39"/>
  <c r="Y2" i="10"/>
  <c r="X7" i="10"/>
  <c r="X4" i="10"/>
  <c r="M5" i="17" s="1"/>
  <c r="L4" i="39" l="1"/>
  <c r="C11" i="38"/>
  <c r="M4" i="39" l="1"/>
  <c r="C12" i="38"/>
  <c r="C13" i="38" l="1"/>
  <c r="N4" i="39"/>
  <c r="C14" i="38" l="1"/>
  <c r="O4" i="39"/>
  <c r="C15" i="38" l="1"/>
  <c r="P4" i="39"/>
  <c r="C16" i="38" l="1"/>
  <c r="Q4" i="39"/>
  <c r="R4" i="39" l="1"/>
  <c r="C17" i="38"/>
  <c r="C18" i="38" l="1"/>
  <c r="S4" i="39"/>
  <c r="T4" i="39" l="1"/>
  <c r="C19" i="38"/>
  <c r="C20" i="38" l="1"/>
  <c r="U4" i="39"/>
  <c r="V4" i="39" l="1"/>
  <c r="C21" i="38"/>
  <c r="W4" i="39" l="1"/>
  <c r="C22" i="38"/>
  <c r="C23" i="38" l="1"/>
  <c r="X4" i="39"/>
  <c r="C24" i="38" l="1"/>
  <c r="Y4" i="39"/>
  <c r="Z4" i="39" l="1"/>
  <c r="C25" i="38"/>
  <c r="AA4" i="39" l="1"/>
  <c r="C26" i="38"/>
  <c r="C27" i="38" l="1"/>
  <c r="AB4" i="39"/>
  <c r="AC4" i="39" l="1"/>
  <c r="C28" i="38"/>
  <c r="C29" i="38" l="1"/>
  <c r="AD4" i="39"/>
  <c r="C30" i="38" l="1"/>
  <c r="AE4" i="39"/>
  <c r="C31" i="38" l="1"/>
  <c r="AF4" i="39"/>
  <c r="C32" i="38" l="1"/>
  <c r="AG4" i="39"/>
  <c r="AH4" i="39" l="1"/>
  <c r="C33" i="38"/>
  <c r="AI4" i="39" l="1"/>
  <c r="C34" i="38"/>
  <c r="C35" i="38" l="1"/>
  <c r="AJ4" i="39"/>
  <c r="AK4" i="39" l="1"/>
  <c r="C36" i="38"/>
  <c r="AL4" i="39" l="1"/>
  <c r="C37" i="38"/>
  <c r="C38" i="38" l="1"/>
  <c r="AM4" i="39"/>
  <c r="C39" i="38" l="1"/>
  <c r="H4" i="38" s="1"/>
  <c r="AN4" i="39"/>
  <c r="G6" i="38" l="1"/>
  <c r="H3" i="38"/>
  <c r="H6" i="38"/>
  <c r="H5" i="38"/>
  <c r="G7" i="38"/>
  <c r="G5" i="38"/>
  <c r="H7" i="38"/>
  <c r="G3" i="38"/>
  <c r="G4" i="38"/>
  <c r="H8" i="38" l="1"/>
  <c r="H21" i="34" s="1"/>
  <c r="G8" i="38"/>
  <c r="H20" i="34" s="1"/>
  <c r="I116" i="34" s="1"/>
</calcChain>
</file>

<file path=xl/sharedStrings.xml><?xml version="1.0" encoding="utf-8"?>
<sst xmlns="http://schemas.openxmlformats.org/spreadsheetml/2006/main" count="944" uniqueCount="629">
  <si>
    <t>Eingruppierung</t>
  </si>
  <si>
    <t>Wochenstunden</t>
  </si>
  <si>
    <t>monatl. Zuschläge</t>
  </si>
  <si>
    <t>Personalstelle 1</t>
  </si>
  <si>
    <t>Ggf. Personalstelle 2</t>
  </si>
  <si>
    <t>Summe</t>
  </si>
  <si>
    <t>Hinweis:</t>
  </si>
  <si>
    <t>Geschäftsbedarf (Pos. F0839)</t>
  </si>
  <si>
    <t>Ausgaben in Euro</t>
  </si>
  <si>
    <t>Literatur (Pos. F0840)</t>
  </si>
  <si>
    <t>Art der Dienstreise</t>
  </si>
  <si>
    <t>Zweck der Dienstreise</t>
  </si>
  <si>
    <t>Bundesreisekostengesetz</t>
  </si>
  <si>
    <t>Landesreisekostengesetz</t>
  </si>
  <si>
    <t>Summe:</t>
  </si>
  <si>
    <t>Betrag</t>
  </si>
  <si>
    <t>Personal</t>
  </si>
  <si>
    <t>Literatur</t>
  </si>
  <si>
    <t>Geschäftsbedarf</t>
  </si>
  <si>
    <t>F0831</t>
  </si>
  <si>
    <t>F0839</t>
  </si>
  <si>
    <t>F0840</t>
  </si>
  <si>
    <t>F0841</t>
  </si>
  <si>
    <t>F0850</t>
  </si>
  <si>
    <t>F0844</t>
  </si>
  <si>
    <t>F0835</t>
  </si>
  <si>
    <t>F0812</t>
  </si>
  <si>
    <t>F0817</t>
  </si>
  <si>
    <t>Dauer der Dienstreise in Tagen</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</si>
  <si>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</si>
  <si>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</si>
  <si>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</si>
  <si>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</si>
  <si>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</si>
  <si>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</si>
  <si>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</si>
  <si>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</si>
  <si>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</si>
  <si>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</si>
  <si>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</si>
  <si>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</si>
  <si>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</si>
  <si>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</si>
  <si>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</si>
  <si>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</si>
  <si>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</si>
  <si>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</si>
  <si>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</si>
  <si>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</si>
  <si>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</si>
  <si>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</si>
  <si>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</si>
  <si>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</si>
  <si>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</si>
  <si>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</si>
  <si>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</si>
  <si>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</si>
  <si>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</si>
  <si>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</si>
  <si>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</si>
  <si>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Druckerpatronen, -toner</t>
  </si>
  <si>
    <t>Kopierpapier</t>
  </si>
  <si>
    <t>bitte auswählen</t>
  </si>
  <si>
    <t>Nach welchem Tarifvertrag soll das beantragte Personal vergütet werden?</t>
  </si>
  <si>
    <t>Tarife:</t>
  </si>
  <si>
    <t>TV-L</t>
  </si>
  <si>
    <t>BAT</t>
  </si>
  <si>
    <t>Haustarifvertrag</t>
  </si>
  <si>
    <t>Sonstige</t>
  </si>
  <si>
    <t>Genaue Bezeichnung:</t>
  </si>
  <si>
    <t>Einzelpreis</t>
  </si>
  <si>
    <t>Gesamtpreis</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</si>
  <si>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</si>
  <si>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</si>
  <si>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</si>
  <si>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</si>
  <si>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</si>
  <si>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</si>
  <si>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</si>
  <si>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</si>
  <si>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</si>
  <si>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</si>
  <si>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</si>
  <si>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Dienstreisen und Qualifizierung</t>
  </si>
  <si>
    <t>Summe der Ausgaben</t>
  </si>
  <si>
    <t>Bezeichnung (Detail)</t>
  </si>
  <si>
    <t>DuQ_cb1:</t>
  </si>
  <si>
    <t>DuQ_cb2:</t>
  </si>
  <si>
    <t>Akteursbeteiligung</t>
  </si>
  <si>
    <t>CB_Ak_1:</t>
  </si>
  <si>
    <t>Konzeptfertigstellung</t>
  </si>
  <si>
    <t>Begleitende Öffentlichkeitsarbeit</t>
  </si>
  <si>
    <t>Begl_Öffentlichkeitsarbeit</t>
  </si>
  <si>
    <t>CB_Oe_1:</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</si>
  <si>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</si>
  <si>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</si>
  <si>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</si>
  <si>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</si>
  <si>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</si>
  <si>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</si>
  <si>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</si>
  <si>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</si>
  <si>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</si>
  <si>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</si>
  <si>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</si>
  <si>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</si>
  <si>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</si>
  <si>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</si>
  <si>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</si>
  <si>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</si>
  <si>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</si>
  <si>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</si>
  <si>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</si>
  <si>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</si>
  <si>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</si>
  <si>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</si>
  <si>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</si>
  <si>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</si>
  <si>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</si>
  <si>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</si>
  <si>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</si>
  <si>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</si>
  <si>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</si>
  <si>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</si>
  <si>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</si>
  <si>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</si>
  <si>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</si>
  <si>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</si>
  <si>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</si>
  <si>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</si>
  <si>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</si>
  <si>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</si>
  <si>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</si>
  <si>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</si>
  <si>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</si>
  <si>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</si>
  <si>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</si>
  <si>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</si>
  <si>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t>Datum, Unterschrift einer Zeichnungsberechtigten Person</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</si>
  <si>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</si>
  <si>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</si>
  <si>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</si>
  <si>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</si>
  <si>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</si>
  <si>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</si>
  <si>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</si>
  <si>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</si>
  <si>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</si>
  <si>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</si>
  <si>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</si>
  <si>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</si>
  <si>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</si>
  <si>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</si>
  <si>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</si>
  <si>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</si>
  <si>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</si>
  <si>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</si>
  <si>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</si>
  <si>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</si>
  <si>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</si>
  <si>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</si>
  <si>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</si>
  <si>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</si>
  <si>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</si>
  <si>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</si>
  <si>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</si>
  <si>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</si>
  <si>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</si>
  <si>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t>
  </si>
  <si>
    <t>Dienstreisen Inland (Pos. F0844)</t>
  </si>
  <si>
    <t>Beschäftigte TVöD/TV-L E12-E15</t>
  </si>
  <si>
    <t>Beschäftigte TVöD/TV-L E1-E11</t>
  </si>
  <si>
    <t>Vergabe von Aufträgen</t>
  </si>
  <si>
    <t>Vergabe von Aufträgen (Position F0835)</t>
  </si>
  <si>
    <t>TVöD</t>
  </si>
  <si>
    <t>Stufe</t>
  </si>
  <si>
    <t>Personalausgaben  (Pos. F0812 / F0817)</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</si>
  <si>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</si>
  <si>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</si>
  <si>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</si>
  <si>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</si>
  <si>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</si>
  <si>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</si>
  <si>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</si>
  <si>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</si>
  <si>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</si>
  <si>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</si>
  <si>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</si>
  <si>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</si>
  <si>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</si>
  <si>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</si>
  <si>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</si>
  <si>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</si>
  <si>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</si>
  <si>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</si>
  <si>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Weitere Sachausgaben (Pos. F0841)</t>
  </si>
  <si>
    <t>Art des Verkehrsmittels</t>
  </si>
  <si>
    <t>Anzahl</t>
  </si>
  <si>
    <t>Stückpreis</t>
  </si>
  <si>
    <t>Ja</t>
  </si>
  <si>
    <t>Nein</t>
  </si>
  <si>
    <t xml:space="preserve"> </t>
  </si>
  <si>
    <t>Personal1</t>
  </si>
  <si>
    <t>ÖPNV</t>
  </si>
  <si>
    <t>privater PKW</t>
  </si>
  <si>
    <t>Jahr2</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</si>
  <si>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</si>
  <si>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</si>
  <si>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</si>
  <si>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</si>
  <si>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</si>
  <si>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</si>
  <si>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</si>
  <si>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</si>
  <si>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</si>
  <si>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</si>
  <si>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</si>
  <si>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</si>
  <si>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</si>
  <si>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</si>
  <si>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</si>
  <si>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</si>
  <si>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</si>
  <si>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</si>
  <si>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</si>
  <si>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</si>
  <si>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</si>
  <si>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</si>
  <si>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</si>
  <si>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</si>
  <si>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</si>
  <si>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</si>
  <si>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</si>
  <si>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</si>
  <si>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</si>
  <si>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</si>
  <si>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</si>
  <si>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</si>
  <si>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</si>
  <si>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</si>
  <si>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</si>
  <si>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</si>
  <si>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</si>
  <si>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Name des Antragstellers:</t>
  </si>
  <si>
    <t>Dienstwagen</t>
  </si>
  <si>
    <t>Förderquoten:</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</si>
  <si>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</si>
  <si>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</si>
  <si>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</si>
  <si>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</si>
  <si>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</si>
  <si>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</si>
  <si>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</si>
  <si>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</si>
  <si>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</si>
  <si>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</si>
  <si>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</si>
  <si>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</si>
  <si>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</si>
  <si>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</si>
  <si>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</si>
  <si>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</si>
  <si>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</si>
  <si>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</si>
  <si>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</si>
  <si>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</si>
  <si>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</si>
  <si>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</si>
  <si>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</si>
  <si>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</si>
  <si>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t xml:space="preserve">Wir beantragen die Förderung der Ausgaben für eine </t>
  </si>
  <si>
    <t>in Höhe von (aktueller Preis):</t>
  </si>
  <si>
    <t>Ausgaben für Verkehrsmittel je Reise</t>
  </si>
  <si>
    <t xml:space="preserve">Ausgaben für Übernachtung u. Tagegeld je Reise </t>
  </si>
  <si>
    <t>Ausgaben für Teilnahmegebühren je Veranstaltung</t>
  </si>
  <si>
    <t>Monatssatz</t>
  </si>
  <si>
    <t>Hiermit bestätigen wir, dass nur Ausgaben für Geschäftsbedarf, Literatur und weitere Sachausgaben einkalkuliert werden, die in der Abrechnung direkt dem Vorhaben zugeordnet werden können und für die ein Zahlungsfluss nach extern nachgewiesen werden kann.</t>
  </si>
  <si>
    <t>easy-Online-Formular</t>
  </si>
  <si>
    <t>Finanzposition</t>
  </si>
  <si>
    <t>Projektjahr 1</t>
  </si>
  <si>
    <t>Projektjahr 2</t>
  </si>
  <si>
    <t>Projektjahr 3</t>
  </si>
  <si>
    <t>Bitte geben Sie beispielhaft die Bezeichnung eines Buchtitels an</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</si>
  <si>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</si>
  <si>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</si>
  <si>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</si>
  <si>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</si>
  <si>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</si>
  <si>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</si>
  <si>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</si>
  <si>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</si>
  <si>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</si>
  <si>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</si>
  <si>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</si>
  <si>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t>Projektzeitraum:</t>
  </si>
  <si>
    <t>besetzt bis:</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</si>
  <si>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</si>
  <si>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</si>
  <si>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</si>
  <si>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</si>
  <si>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</si>
  <si>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</si>
  <si>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</si>
  <si>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</si>
  <si>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</si>
  <si>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</si>
  <si>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</si>
  <si>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</si>
  <si>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</si>
  <si>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</si>
  <si>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</si>
  <si>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</si>
  <si>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</si>
  <si>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</si>
  <si>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</si>
  <si>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</si>
  <si>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</si>
  <si>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</si>
  <si>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</si>
  <si>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</si>
  <si>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</si>
  <si>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</si>
  <si>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</si>
  <si>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</si>
  <si>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</si>
  <si>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</si>
  <si>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</si>
  <si>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</si>
  <si>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</si>
  <si>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</si>
  <si>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</si>
  <si>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</si>
  <si>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</si>
  <si>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</si>
  <si>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</si>
  <si>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</si>
  <si>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</si>
  <si>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</si>
  <si>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</si>
  <si>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</si>
  <si>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</si>
  <si>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</si>
  <si>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</si>
  <si>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</si>
  <si>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</si>
  <si>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</si>
  <si>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</si>
  <si>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</si>
  <si>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</si>
  <si>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</si>
  <si>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</si>
  <si>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</si>
  <si>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</si>
  <si>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</si>
  <si>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</si>
  <si>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</si>
  <si>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</si>
  <si>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</si>
  <si>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</si>
  <si>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</si>
  <si>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Schule/Kita</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</si>
  <si>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</si>
  <si>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</si>
  <si>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</si>
  <si>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</si>
  <si>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</si>
  <si>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</si>
  <si>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</si>
  <si>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</si>
  <si>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</si>
  <si>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</si>
  <si>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</si>
  <si>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</si>
  <si>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</si>
  <si>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</si>
  <si>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</si>
  <si>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</si>
  <si>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</si>
  <si>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</si>
  <si>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Handlungsfelder:</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</si>
  <si>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</si>
  <si>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</si>
  <si>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</si>
  <si>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</si>
  <si>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</si>
  <si>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</si>
  <si>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</si>
  <si>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</si>
  <si>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</si>
  <si>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</si>
  <si>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</si>
  <si>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</si>
  <si>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</si>
  <si>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</si>
  <si>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</si>
  <si>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</si>
  <si>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</si>
  <si>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</si>
  <si>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</si>
  <si>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</si>
  <si>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</si>
  <si>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</si>
  <si>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</si>
  <si>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</si>
  <si>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</si>
  <si>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</si>
  <si>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</si>
  <si>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</si>
  <si>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Bitte beachten Sie, dass je nach Konzept- und Vorhabenart bestimmte Tabellenblätter ein- oder ausgeblendet werden. Ausgeblendete und nicht befüllte Tabellenblätter müssen nicht ausgedruckt und eingereicht werden.</t>
  </si>
  <si>
    <t>1. Schritt:</t>
  </si>
  <si>
    <t>2. Schritt:</t>
  </si>
  <si>
    <t>3. Schritt:</t>
  </si>
  <si>
    <t>4. Schritt:</t>
  </si>
  <si>
    <t>Konzepterstellung und externe Unterstützung</t>
  </si>
  <si>
    <t>Basisdaten Text Projektstart</t>
  </si>
  <si>
    <t>Hilfreiche Links:</t>
  </si>
  <si>
    <t>Bitte planen Sie den Projektstart frühestens 6 Monate nach Antragstellung ein. Der Projektstart sollte möglichst immer der Monatserste sein. Das Enddatum errechnet sich je nach beantragtem Vorhabentyp automatisch.</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</si>
  <si>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</si>
  <si>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</si>
  <si>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</si>
  <si>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</si>
  <si>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</si>
  <si>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</si>
  <si>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</si>
  <si>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</si>
  <si>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</si>
  <si>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</si>
  <si>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</si>
  <si>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</si>
  <si>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</si>
  <si>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</si>
  <si>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</si>
  <si>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</si>
  <si>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</si>
  <si>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</si>
  <si>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</si>
  <si>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Personalstelle:</t>
  </si>
  <si>
    <t xml:space="preserve">nicht bekanntes (N.N.-) Personal </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</si>
  <si>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</si>
  <si>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</si>
  <si>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</si>
  <si>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</si>
  <si>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</si>
  <si>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</si>
  <si>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</si>
  <si>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</si>
  <si>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</si>
  <si>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</si>
  <si>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</si>
  <si>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</si>
  <si>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</si>
  <si>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</si>
  <si>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</si>
  <si>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</si>
  <si>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</si>
  <si>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</si>
  <si>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</si>
  <si>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</si>
  <si>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</si>
  <si>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</si>
  <si>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</si>
  <si>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</si>
  <si>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</si>
  <si>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</si>
  <si>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</si>
  <si>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</si>
  <si>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Wir bestätigen, dass alle gemachten Angaben korrekt sind und das Formular vollständig ausgefüllt ist.</t>
  </si>
  <si>
    <t xml:space="preserve">Wir bestätigen, dass nur Ausgaben für im Rahmen des Vorhabens ständig benötigte Literatur sowie maximal ein Fach-zeitschriftenabonnement pro Jahr einkalkuliert werden. </t>
  </si>
  <si>
    <t>Alt:Wir bestätigen, dass im Rahmen des Förderantrages eine neue befristete Projektstelle geschaffen wird, bei der uns zusätzliche Personalausgaben entstehen und dass die Einstellung von namentlich nicht bekanntem Personal (sog. N.N.-Personal) erfolgt.</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</si>
  <si>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</si>
  <si>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</si>
  <si>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</si>
  <si>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</si>
  <si>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</si>
  <si>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</si>
  <si>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</si>
  <si>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</si>
  <si>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</si>
  <si>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</si>
  <si>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Bahncard</t>
  </si>
  <si>
    <t>Summe (Mtl.)</t>
  </si>
  <si>
    <t>Ausgaben insg.</t>
  </si>
  <si>
    <t>Antragsteller:</t>
  </si>
  <si>
    <t>Landkreis:</t>
  </si>
  <si>
    <t>Gesamteinwohner:</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</si>
  <si>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</si>
  <si>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</si>
  <si>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</si>
  <si>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</si>
  <si>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</si>
  <si>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</si>
  <si>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</si>
  <si>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</si>
  <si>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</si>
  <si>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</si>
  <si>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</si>
  <si>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</si>
  <si>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</si>
  <si>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</si>
  <si>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</si>
  <si>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</si>
  <si>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für die begleitende Öffentlichkeitsarbeit im Umfang von maximal 20.000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</si>
  <si>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</si>
  <si>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</si>
  <si>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</si>
  <si>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</si>
  <si>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bis 10.000</t>
  </si>
  <si>
    <t>5. Schritt:</t>
  </si>
  <si>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</si>
  <si>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</si>
  <si>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</si>
  <si>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</si>
  <si>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</si>
  <si>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</si>
  <si>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</si>
  <si>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</si>
  <si>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</si>
  <si>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</si>
  <si>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</si>
  <si>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</si>
  <si>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</si>
  <si>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</si>
  <si>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</si>
  <si>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</si>
  <si>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</si>
  <si>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</si>
  <si>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</si>
  <si>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</si>
  <si>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</si>
  <si>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</si>
  <si>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</si>
  <si>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</si>
  <si>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</si>
  <si>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</si>
  <si>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</si>
  <si>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</si>
  <si>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</si>
  <si>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</si>
  <si>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</si>
  <si>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</si>
  <si>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</si>
  <si>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</si>
  <si>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Gegenstände &lt; 800€ Einzelpreis (Position F0831)</t>
  </si>
  <si>
    <t>Achtung: Übliche Tagessätze liegen zwischen 750-980 € Brutto. Bitte erläutern Sie Ihre Angaben im Tabellenblatt Anmerkungen.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</si>
  <si>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</si>
  <si>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 xml:space="preserve">Bitte füllen Sie alle für Ihr Vorhabentyp angezeigten Tabellenblätter aus. In dringenden Notfällen können Sie sich auch an die Beratungshotline kommunalrichtlinie-nki@z-u-g.org oder telefonisch an die 030 700 181-880 wenden. </t>
  </si>
  <si>
    <t>Pflegeeinrichtung</t>
  </si>
  <si>
    <t>Fokus-/Teilkonzept</t>
  </si>
  <si>
    <t>Wärme- und Kältenutzung</t>
  </si>
  <si>
    <t>Abfallwirtschaft</t>
  </si>
  <si>
    <t xml:space="preserve">• Tabellenblatt „Personal“ ausfüllen
</t>
  </si>
  <si>
    <t>4.1.10 a) Erstellung von Fokuskonzepten</t>
  </si>
  <si>
    <t>4.1.8. a) Erstvorhaben Klimaschutzkonzept und Klimaschutzmanagement</t>
  </si>
  <si>
    <t>Gefördert werden die erstmalige Erstellung eines integrierten Klimaschutzkonzepts und die Umsetzung erster Maßnahmen durch ein Klimaschutzmanagement. Ein integriertes Klimaschutzkonzept umfasst alle klimarelevanten Handlungsfelder einer Organisation und adressiert die unterschiedlichen Handlungsmöglichkeiten des Antragstellers als Verbraucher/Vorbild, Versorger/Anbieter, ggf. Regulierer und Berater/Motivierender.
Der Bewilligungszeitraum beträgt in der Regel 24 Monate.</t>
  </si>
  <si>
    <t>Gefördert wird die Erstellung von Fokuskonzepten durch fachkundige externe Dienstleister für die sektoralen Handlungsfelder
- Wärme- und Kältenutzung
- Mobilität
- Abfallwirtschaft
Der Bewilligungszeitraum beträgt in der Regel zwölf Monate.</t>
  </si>
  <si>
    <t>Konzepterstellung:</t>
  </si>
  <si>
    <t>THG-Minderungsstrategien und priorisierte Handlungsfelder</t>
  </si>
  <si>
    <r>
      <t xml:space="preserve">Richtlinie zur Förderung von Klimaschutzprojekten im kommunalen Umfeld
</t>
    </r>
    <r>
      <rPr>
        <b/>
        <i/>
        <sz val="9"/>
        <color theme="1" tint="0.499984740745262"/>
        <rFont val="Arial"/>
        <family val="2"/>
      </rPr>
      <t>Kommunalrichtlinie</t>
    </r>
  </si>
  <si>
    <t>Bürokleinmaterial &lt; 5,00 € Einzelwert (z. B. Stifte, Radiergummi, Lineal, Ordner, …)</t>
  </si>
  <si>
    <t>Bürokleinmaterial &lt; 25,00 € Einzelwert (z. B. Locher, Hefter, Stempelkissen, Taschenrechner, ...)</t>
  </si>
  <si>
    <r>
      <rPr>
        <b/>
        <sz val="9"/>
        <color theme="1"/>
        <rFont val="Arial"/>
        <family val="2"/>
      </rPr>
      <t>Hinweis zu Pos. F0839:</t>
    </r>
    <r>
      <rPr>
        <sz val="9"/>
        <color theme="1"/>
        <rFont val="Arial"/>
        <family val="2"/>
      </rPr>
      <t xml:space="preserve">
Es dürfen lediglich Ausgaben für im Rahmen des Vorhabens benötigte Büromaterialien (Papier, Toner, Stifte, Briefumschläge etc.) angesetzt werden. Generell nicht zuwendungsfähig sind Ausgabenansätze, die zur Grundausstattung des Büroarbeitsplatzes gehören (PC, Telefon, Büromöbel etc.), sowie anfallende Mietausgaben, Ausgaben für Software und pauschale Ansätze gemäß der Kommunalen Gemeinschaftsstelle für Verwaltungsmanagement (KGSt). </t>
    </r>
  </si>
  <si>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 a. Kranken- und Pflegeversicherung, Rentenversicherung, Arbeitgeberanteile usw.) ansetzen. Das Monatsgehalt ist getrennt von den monatlichen Zuschlägen (s. 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 20 Abs. 1 TVöD und die Zahlung eines Leistungsentgeltes (LOV) gem. §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</si>
  <si>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Eingetragener Verein im Status der Gemeinnützigkeit</t>
  </si>
  <si>
    <t>Einrichtung des Gesundheitswesens</t>
  </si>
  <si>
    <t>Kulturelle Einrichtung</t>
  </si>
  <si>
    <t>Seit dem 01.01.2022 ist für Landkreise nur noch eine Erstellung eines integrierten Klimaschutzkonzeptes für deren eigene Zuständigkeiten möglich. Zur Koordination der Klimaschutzbemühungen mit den kreisangehörigen Gemeinden kann stattdessen eine Klimaschutzkoordination im Förderschwerpunkt 4.1.7 der Kommunalrichtlinie vom 01.01.2022 beantragt werden.</t>
  </si>
  <si>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</si>
  <si>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</si>
  <si>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t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t>
  </si>
  <si>
    <t>Aktuersbeteiligung Geschäftsbedarf Extra</t>
  </si>
  <si>
    <t>Vorhabenbeschreibung Förderschwerpunkt 4.1.2 Implementierung und Erweiterung eines Energiemangements</t>
  </si>
  <si>
    <t>Hilfestellung zum Ausfüllen dieser Vorhabenbeschreibung</t>
  </si>
  <si>
    <r>
      <t xml:space="preserve">• </t>
    </r>
    <r>
      <rPr>
        <b/>
        <u/>
        <sz val="9"/>
        <rFont val="Arial"/>
        <family val="2"/>
      </rPr>
      <t>zuerst</t>
    </r>
    <r>
      <rPr>
        <sz val="9"/>
        <rFont val="Arial"/>
        <family val="2"/>
      </rPr>
      <t xml:space="preserve"> Felder im Tabellenblatt „Basisdaten“ der Reihe nach vollständig befüllen
• geplanten Projektstart angeben (entspricht dem Dienstantritt für die geplante Personalstelle)
• bitte beachten Sie die Hinweistexte (auch in allen anderen Tabellenblättern)
</t>
    </r>
  </si>
  <si>
    <t>Gefördert werden die erstmalige Einrichtung sowie die Erweiterung eines Energiemanagements (EM). Das EM soll durch das stetige Erfassen und Steuern von Energie-Verbrauchsdaten die Energieverbräuche kontinuierlich reduzieren. Mithilfe externer Dienstleister und/oder einer zusätzlichen Personalstelle sollen dafür die organisatorischen Strukturen in der Verwaltung verankert werden.
Der Bewilligungszeitraum beträgt i. d. R. drei Jahre (36 Monate).</t>
  </si>
  <si>
    <t>4.1.2 Implementierung und Erweiterung eines Energiemanagements</t>
  </si>
  <si>
    <t xml:space="preserve"> Art des Vorhabens (Implementierung oder Erweiterung eines EMS)</t>
  </si>
  <si>
    <t>Bitte erläutern Sie, anhand welcher Datengrundlage Sie diese Ermittlung durchgeführt haben.</t>
  </si>
  <si>
    <r>
      <t xml:space="preserve">Gesetzliche Vorgaben
</t>
    </r>
    <r>
      <rPr>
        <sz val="10"/>
        <rFont val="Arial"/>
        <family val="2"/>
      </rPr>
      <t>Liegt für den Antragsteller eine gesetzliche Vorgabe zur Einführung eines Energiemanagements und/ oder zur Erstellung eines Energieberichts vor (z. B. Klimaschutzgesetz des Bundeslandes)?</t>
    </r>
  </si>
  <si>
    <r>
      <t xml:space="preserve">Bei dem Vorhaben handelt es sich um eine </t>
    </r>
    <r>
      <rPr>
        <b/>
        <sz val="9"/>
        <rFont val="Arial"/>
        <family val="2"/>
      </rPr>
      <t>erstmalige Implementierung eines EMS</t>
    </r>
    <r>
      <rPr>
        <sz val="9"/>
        <rFont val="Arial"/>
        <family val="2"/>
      </rPr>
      <t>. Wir bestätigen, dass bis heute kein EMS gemäß den Anforderungen des Technischen Annex zur Kommunalrichtlinie vorliegt.</t>
    </r>
  </si>
  <si>
    <r>
      <t xml:space="preserve">Bei dem Vorhaben handelt es sich um eine </t>
    </r>
    <r>
      <rPr>
        <b/>
        <sz val="9"/>
        <rFont val="Arial"/>
        <family val="2"/>
      </rPr>
      <t>Erweiterung eines EMS</t>
    </r>
    <r>
      <rPr>
        <sz val="9"/>
        <rFont val="Arial"/>
        <family val="2"/>
      </rPr>
      <t xml:space="preserve">. Wir bestätigen, dass das bisherige EMS nur rund ein Drittel des Wärmeverbrauchs der Liegenschaften abdeckt. </t>
    </r>
  </si>
  <si>
    <r>
      <rPr>
        <b/>
        <sz val="10"/>
        <rFont val="Arial"/>
        <family val="2"/>
      </rPr>
      <t>Wenn ja:</t>
    </r>
    <r>
      <rPr>
        <sz val="10"/>
        <rFont val="Arial"/>
        <family val="2"/>
      </rPr>
      <t xml:space="preserve"> Eine Förderung gemäß Abschnitt 6 der Kommunalrichtlinie ist nur zulässig, sofern Ihr Vorhaben über die gesetzlichen Anforderungen hinausgeht. 
Bitte erläutern Sie daher, inwiefern ihr geplantes Vorhaben über die gesetzlichen Anforderungen hinausgeht.</t>
    </r>
  </si>
  <si>
    <t>Fördervoraussetzungen</t>
  </si>
  <si>
    <t>Kurze Beschreibung der geplanten Maßnahme:</t>
  </si>
  <si>
    <t>Arbeitsplanung</t>
  </si>
  <si>
    <t>Arbeitsplanung externer Dienstleister / zusätzliches Fachpersonal</t>
  </si>
  <si>
    <t>Nr.</t>
  </si>
  <si>
    <t>Maßnahme (Beschreibung Tätigkeit)</t>
  </si>
  <si>
    <t>Externer Dienstleister - Anzahl Arbeitstage</t>
  </si>
  <si>
    <t>Zusätzliches Fachpersonal 1</t>
  </si>
  <si>
    <t>Zusätzliches Fachpersonal 2</t>
  </si>
  <si>
    <t>Etablierung organisatorischer Strukturen für das EMS</t>
  </si>
  <si>
    <t>Monatliches Energiecontrolling</t>
  </si>
  <si>
    <t>Diskussion und Beschluss jährlicher Energiebericht</t>
  </si>
  <si>
    <t>Erarbeitung und jährliche Aktualisierung Energiebericht</t>
  </si>
  <si>
    <t>Summen</t>
  </si>
  <si>
    <t>Tagessatz externer Dienstleister</t>
  </si>
  <si>
    <t>Ausgaben externer Dienstleiser gesamt</t>
  </si>
  <si>
    <r>
      <rPr>
        <b/>
        <sz val="9"/>
        <color theme="1"/>
        <rFont val="Arial"/>
        <family val="2"/>
      </rPr>
      <t>Hinweis:</t>
    </r>
    <r>
      <rPr>
        <sz val="9"/>
        <color theme="1"/>
        <rFont val="Arial"/>
        <family val="2"/>
      </rPr>
      <t xml:space="preserve">
Bitte beachten Sie, dass für Dienstreisen ein Ansatz von maximal 15 Tagen im Bewilligungszeitraum möglich ist.
Weiterqualifizierungen zum Energiemanager oder Energieberater sind nicht förderfähig. </t>
    </r>
  </si>
  <si>
    <r>
      <rPr>
        <b/>
        <sz val="9"/>
        <color theme="1"/>
        <rFont val="Arial"/>
        <family val="2"/>
      </rPr>
      <t>Hinweis:</t>
    </r>
    <r>
      <rPr>
        <sz val="9"/>
        <color theme="1"/>
        <rFont val="Arial"/>
        <family val="2"/>
      </rPr>
      <t xml:space="preserve">
Sollten Ausgaben für eine Bahncard beantragt werden, </t>
    </r>
    <r>
      <rPr>
        <u/>
        <sz val="9"/>
        <color theme="1"/>
        <rFont val="Arial"/>
        <family val="2"/>
      </rPr>
      <t>reichen Sie bitte eine gesonderte Vergleichsrechnung ein</t>
    </r>
    <r>
      <rPr>
        <sz val="9"/>
        <color theme="1"/>
        <rFont val="Arial"/>
        <family val="2"/>
      </rPr>
      <t>. Aus dieser muss hervorgehen, dass sich die Ausgaben für die beantragte Bahncard innerhalb der Projektlaufzeit amortisieren.</t>
    </r>
  </si>
  <si>
    <t>nachvollziehbare Angaben zur Art der Messtechnik</t>
  </si>
  <si>
    <t>Technische Ausgaben</t>
  </si>
  <si>
    <t>Messtechnik, Software, Gebäudebewertungen, Erst-Zertifizierung</t>
  </si>
  <si>
    <t>Ausgaben Erst-Zertifizierung EMS</t>
  </si>
  <si>
    <t>Installation Messtechnik</t>
  </si>
  <si>
    <t>Gebäudebwertung - Gebäude bis zu 1.000 Quadratmeter Bruttogeschossfläche (BGF) (bis max. 1.200€ pro Gebäude)</t>
  </si>
  <si>
    <t>Gebäudebewertung - Gebäude von 1.000 bis 3.000 Quadratmeter BGF (bis max. 1.800 € pro Gebäude)</t>
  </si>
  <si>
    <t>Gebäudebewertung - Gebäude über 3.000 Quadratmeter BGF (bis max. 2.400 € pro Gebäude)</t>
  </si>
  <si>
    <t>nachvollziehbare Angaben zu den Ausgaben</t>
  </si>
  <si>
    <t>Software gemäß Anforderungen laut Technischem Annex</t>
  </si>
  <si>
    <t>Zusammenfassung Ausgabenübersicht</t>
  </si>
  <si>
    <t>Gegenstände &lt; 800€ Einzelpreis</t>
  </si>
  <si>
    <t>Gegenstände &gt; 800€ Einzelpreis</t>
  </si>
  <si>
    <t>Projektjahr 1 (12 Monate)</t>
  </si>
  <si>
    <t xml:space="preserve">• Tabellenblätter "Fördervoraussetzungen" und „Vorhabenbeschreibung“ ausfüllen
</t>
  </si>
  <si>
    <t xml:space="preserve">• Die nachfolgenden Tabellenblätter (Arbeitsplanung eigenes Personal und externer Dienstleister, technische Ausgaben, Sachausgaben und Dienstreisen) ausfüllen
</t>
  </si>
  <si>
    <t xml:space="preserve">• Eingabe der Ausgabenplanung in easy-online gemäß der Positionssummen wie im Tabellenblatt "Ausgabenübersicht"
</t>
  </si>
  <si>
    <r>
      <rPr>
        <b/>
        <sz val="10"/>
        <color theme="1"/>
        <rFont val="Arial"/>
        <family val="2"/>
      </rPr>
      <t>Easy-Online-Antrag</t>
    </r>
    <r>
      <rPr>
        <sz val="10"/>
        <color theme="1"/>
        <rFont val="Arial"/>
        <family val="2"/>
      </rPr>
      <t xml:space="preserve"> (mit übereinstimmenden Ausgaben) ausgedruckt und mit der Unterschrift des Antragstellers (erste Seite). Zusätzlich muss diese Vorhabenbeschreibung bei der Antragstellung bei easy-Online </t>
    </r>
    <r>
      <rPr>
        <b/>
        <sz val="10"/>
        <color theme="1"/>
        <rFont val="Arial"/>
        <family val="2"/>
      </rPr>
      <t>hochgeladen</t>
    </r>
    <r>
      <rPr>
        <sz val="10"/>
        <color theme="1"/>
        <rFont val="Arial"/>
        <family val="2"/>
      </rPr>
      <t xml:space="preserve"> werden.
</t>
    </r>
    <r>
      <rPr>
        <b/>
        <sz val="10"/>
        <color theme="1"/>
        <rFont val="Arial"/>
        <family val="2"/>
      </rPr>
      <t>Bitte halten Sie dieses Dokument bereit, wenn Sie den Antrag in Easy-Online ausfüllen!</t>
    </r>
  </si>
  <si>
    <r>
      <t xml:space="preserve">Den </t>
    </r>
    <r>
      <rPr>
        <b/>
        <sz val="10"/>
        <color theme="1"/>
        <rFont val="Arial"/>
        <family val="2"/>
      </rPr>
      <t>Beschluss des obersten Entscheidungsgremiums</t>
    </r>
    <r>
      <rPr>
        <sz val="10"/>
        <color theme="1"/>
        <rFont val="Arial"/>
        <family val="2"/>
      </rPr>
      <t xml:space="preserve"> üner die Einführungen und den dauerhaften Betrieb eines Energiemanagementsystems.</t>
    </r>
  </si>
  <si>
    <t>Weitere Anlagen sind optional; bspw. eine ausführlichere Beschreibung der geplanten Arbeitsschritte oder Erläuterungen zur Kalkulation bestimmter Ausgaben</t>
  </si>
  <si>
    <t>Bei Eingruppierung E 7 - E 9b: Bitte erläutern Sie, inwiefern das Fachpersonal ggfs. inhaltliche Unterstützung im Bereich der Berichterstellung und der verwaltungsinternen Abläufe hierzu (Diskussion und Beschluss des Energieberichts) erhält.</t>
  </si>
  <si>
    <r>
      <rPr>
        <sz val="10"/>
        <color theme="1"/>
        <rFont val="Arial"/>
        <family val="2"/>
      </rPr>
      <t xml:space="preserve">Bitte beachten Sie, dass </t>
    </r>
    <r>
      <rPr>
        <b/>
        <sz val="10"/>
        <color theme="1"/>
        <rFont val="Arial"/>
        <family val="2"/>
      </rPr>
      <t>Ausgaben für Messtechnik im Umfang bis maximal 50.000,00 Euro</t>
    </r>
    <r>
      <rPr>
        <sz val="10"/>
        <color theme="1"/>
        <rFont val="Arial"/>
        <family val="2"/>
      </rPr>
      <t xml:space="preserve"> beantragt werden können. </t>
    </r>
    <r>
      <rPr>
        <b/>
        <sz val="10"/>
        <color theme="1"/>
        <rFont val="Arial"/>
        <family val="2"/>
      </rPr>
      <t>Ausgaben für Software (einschl. Lizenzen) können im Umfang bis max. 20.000,00 Euro</t>
    </r>
    <r>
      <rPr>
        <sz val="10"/>
        <color theme="1"/>
        <rFont val="Arial"/>
        <family val="2"/>
      </rPr>
      <t xml:space="preserve"> beantragt werden.</t>
    </r>
  </si>
  <si>
    <t>bekanntes Personal</t>
  </si>
  <si>
    <t>EG 7</t>
  </si>
  <si>
    <t>EG 8</t>
  </si>
  <si>
    <t>EG 9a</t>
  </si>
  <si>
    <t>tehnische Ausgaben</t>
  </si>
  <si>
    <t>a) Welche relevanten Bereiche sollen durch das Energiemanagementsystem (EMS) betrachtet werden?
b) Ist eine Zertifizierung des EMS geplant? Falls bekannt, nach welchem Zertifizierungssystem?
c) Soll die Umsetzung des Vorhabens durch neu eingestelltes Personal und/oder einen externen Dienstleister 
    erfolgen?
d) Wenn mit Hilfe neu eingestellten Personals: wie viele Personalstellen sind geplant?
    (Hinweis :mindestens eine 50 % Teilzeitstelle)
e) Welche Anschaffungen zur Implementierung des EMS sind geplant (Messtechnik, Software, etc.)?</t>
  </si>
  <si>
    <t>Grundsätzlich werden im Rahmen von Fördervorhaben zusätzliche Personalausgaben gefördert für eine neu zu schaffende, auf den Förderzeitraum befristete Personalstelle. Sofern bestehendes Personal für diesen Aufgabenbereich eingesetzt werden soll, sind die Personalausgaben nur dann zuwendungsfähig, wenn die dann frei gewordene Stelle adäquat nachbesetzt wird. Wir bestätigen die Einhaltung oben genannter Fördergrundsätze</t>
  </si>
  <si>
    <r>
      <t xml:space="preserve">Hinweise:
</t>
    </r>
    <r>
      <rPr>
        <sz val="9"/>
        <color theme="1"/>
        <rFont val="Arial"/>
        <family val="2"/>
      </rPr>
      <t>Bitte beachten Sie, dass Ausgaben für fachkundige externe Dienstleister im Rahmen der Implementierung eines Energiemanagements bis zu 45 Beratertagen und im Rahmen der Erweiterung eines Energiemanagements bis zu 20 Beratertagen zuwendungsfähig sind. 
Summe der Arbeitstage für zusätzliches Fachpersonal: je Vollzeitäquivalent sind 220 Arbeitstage / Jahr einzuplanen (dies entspricht 660 Tage für eine Vollzeitstelle über den gesamten Bewilligungszeitraum).
Bitte füllen Sie die Felder der Tabelle so aus, dass sich ein plausibler und nachvollziehbarer Arbeitsplan ergibt. Die Maßnahmen 1 bis 4 sind obligatorisch.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</si>
</sst>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s>
  <fonts count="6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1"/>
      <color rgb="FF00589C"/>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14"/>
      <color rgb="FF008540"/>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9"/>
      <color theme="1" tint="0.499984740745262"/>
      <name val="Arial"/>
      <family val="2"/>
    </font>
    <font>
      <b/>
      <i/>
      <sz val="9"/>
      <color theme="1" tint="0.499984740745262"/>
      <name val="Arial"/>
      <family val="2"/>
    </font>
    <font>
      <b/>
      <sz val="10"/>
      <color rgb="FF008540"/>
      <name val="Arial"/>
      <family val="2"/>
    </font>
    <font>
      <u/>
      <sz val="9"/>
      <color theme="1"/>
      <name val="Arial"/>
      <family val="2"/>
    </font>
    <font>
      <sz val="11"/>
      <color rgb="FF000000"/>
      <name val="Calibri"/>
      <family val="2"/>
    </font>
    <font>
      <b/>
      <u/>
      <sz val="11"/>
      <color theme="10"/>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928">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Alignment="1">
      <alignment horizontal="left" vertical="top"/>
    </xf>
    <xf numFmtId="0" fontId="5" fillId="0" borderId="0" xfId="0" applyFont="1" applyBorder="1" applyAlignment="1">
      <alignment horizontal="left" vertical="top" wrapText="1"/>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3" borderId="0" xfId="0" applyNumberFormat="1" applyFont="1" applyFill="1" applyBorder="1" applyAlignment="1" applyProtection="1">
      <alignment horizontal="left" vertical="top"/>
    </xf>
    <xf numFmtId="44" fontId="18" fillId="2" borderId="1" xfId="1" applyFont="1" applyFill="1" applyBorder="1" applyAlignment="1" applyProtection="1">
      <alignment vertical="center" wrapText="1" shrinkToFit="1"/>
    </xf>
    <xf numFmtId="44" fontId="18" fillId="4" borderId="1" xfId="1" applyFont="1" applyFill="1" applyBorder="1" applyAlignment="1" applyProtection="1">
      <alignment vertical="center" wrapText="1" shrinkToFit="1"/>
    </xf>
    <xf numFmtId="0" fontId="18" fillId="5" borderId="1" xfId="0" applyFont="1" applyFill="1" applyBorder="1" applyAlignment="1" applyProtection="1">
      <alignment vertical="top" wrapText="1"/>
    </xf>
    <xf numFmtId="0" fontId="8" fillId="8" borderId="1" xfId="0" applyFont="1" applyFill="1" applyBorder="1" applyAlignment="1">
      <alignment horizontal="center" vertical="center"/>
    </xf>
    <xf numFmtId="0" fontId="5" fillId="7" borderId="12" xfId="0" applyFont="1" applyFill="1" applyBorder="1" applyAlignment="1">
      <alignment horizontal="center" vertical="center"/>
    </xf>
    <xf numFmtId="7" fontId="5" fillId="6"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2" fillId="3" borderId="0" xfId="0" applyNumberFormat="1" applyFont="1" applyFill="1" applyBorder="1" applyAlignment="1" applyProtection="1">
      <alignment horizontal="left" vertical="top" wrapText="1"/>
    </xf>
    <xf numFmtId="0" fontId="5" fillId="4" borderId="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7" fontId="21" fillId="6" borderId="0" xfId="1" applyNumberFormat="1" applyFont="1" applyFill="1" applyBorder="1" applyAlignment="1" applyProtection="1">
      <alignment horizontal="center" vertical="center" wrapText="1"/>
      <protection hidden="1"/>
    </xf>
    <xf numFmtId="0" fontId="5" fillId="6" borderId="0" xfId="0" applyFont="1" applyFill="1" applyBorder="1"/>
    <xf numFmtId="0" fontId="5" fillId="7" borderId="23" xfId="0" applyFont="1" applyFill="1" applyBorder="1" applyAlignment="1">
      <alignment horizontal="center" vertical="center"/>
    </xf>
    <xf numFmtId="0" fontId="5" fillId="0" borderId="31" xfId="0" applyFont="1" applyBorder="1"/>
    <xf numFmtId="0" fontId="9" fillId="3" borderId="0" xfId="0" applyNumberFormat="1" applyFont="1" applyFill="1" applyBorder="1" applyAlignment="1" applyProtection="1">
      <alignment horizontal="left" vertical="center"/>
    </xf>
    <xf numFmtId="14" fontId="5" fillId="6" borderId="18" xfId="0" applyNumberFormat="1" applyFont="1" applyFill="1" applyBorder="1" applyAlignment="1" applyProtection="1">
      <alignment horizontal="center" vertical="center"/>
    </xf>
    <xf numFmtId="39" fontId="5" fillId="6" borderId="0" xfId="1" applyNumberFormat="1" applyFont="1" applyFill="1" applyBorder="1" applyAlignment="1" applyProtection="1">
      <alignment horizontal="center" vertical="center"/>
      <protection hidden="1"/>
    </xf>
    <xf numFmtId="7" fontId="9" fillId="6"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0" fillId="5" borderId="0" xfId="0" applyFill="1" applyBorder="1"/>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164" fontId="10" fillId="0" borderId="0" xfId="0" applyNumberFormat="1" applyFont="1" applyBorder="1" applyAlignment="1">
      <alignment horizontal="right"/>
    </xf>
    <xf numFmtId="0" fontId="6" fillId="0" borderId="0" xfId="0" applyFont="1"/>
    <xf numFmtId="0" fontId="24"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14" fontId="0" fillId="0" borderId="0" xfId="0" applyNumberFormat="1" applyFont="1"/>
    <xf numFmtId="0" fontId="5" fillId="0" borderId="0" xfId="0" applyFont="1" applyBorder="1" applyAlignment="1">
      <alignment horizontal="left" wrapText="1"/>
    </xf>
    <xf numFmtId="0" fontId="5" fillId="0" borderId="0" xfId="0" applyFont="1" applyBorder="1" applyAlignment="1">
      <alignment horizontal="left" vertical="center" wrapText="1"/>
    </xf>
    <xf numFmtId="164" fontId="5" fillId="0" borderId="0" xfId="1"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protection hidden="1"/>
    </xf>
    <xf numFmtId="164" fontId="5" fillId="4" borderId="45" xfId="0" applyNumberFormat="1" applyFont="1" applyFill="1" applyBorder="1" applyAlignment="1" applyProtection="1">
      <alignment horizontal="right"/>
      <protection locked="0"/>
    </xf>
    <xf numFmtId="0" fontId="5" fillId="0" borderId="0" xfId="0" applyFont="1" applyFill="1" applyBorder="1" applyAlignment="1" applyProtection="1">
      <alignment horizontal="center" vertical="center"/>
      <protection hidden="1"/>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3" borderId="0" xfId="0" applyNumberFormat="1" applyFont="1" applyFill="1" applyBorder="1" applyAlignment="1" applyProtection="1">
      <alignment horizontal="left" vertical="center"/>
      <protection hidden="1"/>
    </xf>
    <xf numFmtId="44" fontId="18" fillId="2" borderId="1" xfId="1" applyFont="1" applyFill="1" applyBorder="1" applyAlignment="1" applyProtection="1">
      <alignment vertical="center" wrapText="1" shrinkToFit="1"/>
      <protection hidden="1"/>
    </xf>
    <xf numFmtId="44" fontId="18" fillId="4" borderId="1" xfId="1" applyFont="1" applyFill="1" applyBorder="1" applyAlignment="1" applyProtection="1">
      <alignment vertical="center" wrapText="1" shrinkToFit="1"/>
      <protection hidden="1"/>
    </xf>
    <xf numFmtId="0" fontId="18" fillId="5" borderId="1" xfId="0" applyFont="1" applyFill="1" applyBorder="1" applyAlignment="1" applyProtection="1">
      <alignment vertical="top" wrapText="1"/>
      <protection hidden="1"/>
    </xf>
    <xf numFmtId="0" fontId="5" fillId="0" borderId="31" xfId="0" applyFont="1" applyBorder="1" applyProtection="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5" fillId="7" borderId="43" xfId="0" applyFont="1" applyFill="1" applyBorder="1" applyAlignment="1" applyProtection="1">
      <alignment horizontal="center" vertical="center"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vertical="center"/>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0" fontId="9" fillId="0" borderId="34" xfId="0" applyFont="1" applyBorder="1" applyProtection="1">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33" xfId="0" applyFont="1" applyBorder="1" applyAlignment="1" applyProtection="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164" fontId="9" fillId="0" borderId="44" xfId="0" applyNumberFormat="1"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164" fontId="10" fillId="0" borderId="0" xfId="1" applyNumberFormat="1" applyFont="1" applyFill="1" applyBorder="1" applyAlignment="1" applyProtection="1">
      <alignment horizontal="center" vertical="center"/>
      <protection hidden="1"/>
    </xf>
    <xf numFmtId="14" fontId="5" fillId="0" borderId="0" xfId="0" applyNumberFormat="1" applyFont="1" applyBorder="1" applyAlignment="1">
      <alignment horizontal="center"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14" fontId="5" fillId="6"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0"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9" borderId="0" xfId="0" applyFill="1"/>
    <xf numFmtId="0" fontId="5"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top"/>
    </xf>
    <xf numFmtId="0" fontId="5" fillId="0" borderId="33" xfId="0" applyFont="1" applyBorder="1"/>
    <xf numFmtId="0" fontId="5" fillId="0" borderId="0" xfId="0" applyFont="1" applyBorder="1" applyAlignment="1" applyProtection="1">
      <alignment horizontal="center" vertical="center"/>
    </xf>
    <xf numFmtId="0" fontId="26" fillId="0" borderId="31" xfId="0" applyFont="1" applyBorder="1" applyAlignment="1">
      <alignment vertical="center" wrapText="1"/>
    </xf>
    <xf numFmtId="0" fontId="28" fillId="0" borderId="0" xfId="0" applyFont="1" applyAlignment="1">
      <alignment vertical="top"/>
    </xf>
    <xf numFmtId="0" fontId="5" fillId="11" borderId="14" xfId="0" applyFont="1" applyFill="1" applyBorder="1"/>
    <xf numFmtId="0" fontId="5" fillId="11" borderId="11" xfId="0" applyFont="1" applyFill="1" applyBorder="1"/>
    <xf numFmtId="44" fontId="18" fillId="11" borderId="1" xfId="1" applyFont="1" applyFill="1" applyBorder="1" applyAlignment="1" applyProtection="1">
      <alignment vertical="center" wrapText="1" shrinkToFit="1"/>
    </xf>
    <xf numFmtId="44" fontId="18" fillId="11"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top" wrapText="1"/>
      <protection hidden="1"/>
    </xf>
    <xf numFmtId="164" fontId="5" fillId="6" borderId="0" xfId="1" applyNumberFormat="1" applyFont="1" applyFill="1" applyBorder="1" applyAlignment="1" applyProtection="1">
      <alignment horizontal="center" vertical="center"/>
      <protection hidden="1"/>
    </xf>
    <xf numFmtId="164" fontId="9" fillId="6" borderId="0" xfId="1" applyNumberFormat="1" applyFont="1" applyFill="1" applyBorder="1" applyAlignment="1" applyProtection="1">
      <alignment horizontal="center" vertical="center"/>
      <protection hidden="1"/>
    </xf>
    <xf numFmtId="0" fontId="29" fillId="0" borderId="0" xfId="0" applyFont="1" applyAlignment="1">
      <alignment vertical="top"/>
    </xf>
    <xf numFmtId="0" fontId="8" fillId="0" borderId="0" xfId="0" applyFont="1" applyAlignment="1" applyProtection="1">
      <alignment vertical="center"/>
      <protection hidden="1"/>
    </xf>
    <xf numFmtId="0" fontId="21" fillId="0" borderId="0" xfId="0" applyFont="1" applyAlignment="1" applyProtection="1">
      <protection hidden="1"/>
    </xf>
    <xf numFmtId="0" fontId="18" fillId="0" borderId="0" xfId="0" applyFont="1" applyFill="1" applyBorder="1" applyAlignment="1" applyProtection="1">
      <alignment vertical="top" wrapText="1"/>
      <protection hidden="1"/>
    </xf>
    <xf numFmtId="0" fontId="30" fillId="0" borderId="0" xfId="0" applyFont="1"/>
    <xf numFmtId="0" fontId="2" fillId="0" borderId="0" xfId="0" applyFont="1"/>
    <xf numFmtId="0" fontId="2" fillId="0" borderId="0" xfId="0" applyFont="1" applyAlignment="1"/>
    <xf numFmtId="0" fontId="31" fillId="10"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14" fontId="5" fillId="0" borderId="0" xfId="0" applyNumberFormat="1" applyFont="1" applyBorder="1" applyAlignment="1">
      <alignment vertical="center"/>
    </xf>
    <xf numFmtId="0" fontId="32" fillId="0" borderId="0" xfId="0" applyFont="1" applyBorder="1" applyAlignment="1">
      <alignment vertical="center" wrapText="1"/>
    </xf>
    <xf numFmtId="0" fontId="32" fillId="0" borderId="55" xfId="0" applyFont="1" applyBorder="1" applyAlignment="1">
      <alignment vertical="center" wrapText="1"/>
    </xf>
    <xf numFmtId="0" fontId="32" fillId="0" borderId="55" xfId="0" applyFont="1" applyFill="1" applyBorder="1" applyAlignment="1">
      <alignment vertical="center"/>
    </xf>
    <xf numFmtId="0" fontId="32"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164" fontId="5" fillId="4" borderId="44" xfId="0" applyNumberFormat="1" applyFont="1" applyFill="1" applyBorder="1" applyAlignment="1" applyProtection="1">
      <alignment horizontal="right"/>
      <protection locked="0"/>
    </xf>
    <xf numFmtId="0" fontId="0" fillId="0" borderId="56" xfId="0" applyBorder="1"/>
    <xf numFmtId="0" fontId="0" fillId="10" borderId="57"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0" borderId="41" xfId="0" applyFont="1" applyBorder="1" applyAlignment="1">
      <alignment horizontal="center" vertical="center"/>
    </xf>
    <xf numFmtId="0" fontId="20" fillId="0" borderId="0" xfId="0" applyFont="1" applyAlignment="1" applyProtection="1">
      <alignment horizontal="left" vertical="center"/>
      <protection hidden="1"/>
    </xf>
    <xf numFmtId="0" fontId="5" fillId="7" borderId="12" xfId="0" applyFont="1" applyFill="1" applyBorder="1" applyAlignment="1" applyProtection="1">
      <alignment horizontal="center" vertical="center" wrapText="1"/>
      <protection hidden="1"/>
    </xf>
    <xf numFmtId="0" fontId="5" fillId="5" borderId="39" xfId="0" applyFont="1" applyFill="1" applyBorder="1" applyAlignment="1">
      <alignment vertical="center" wrapText="1"/>
    </xf>
    <xf numFmtId="0" fontId="5" fillId="5" borderId="40" xfId="0" applyFont="1" applyFill="1" applyBorder="1" applyAlignment="1">
      <alignment vertical="center" wrapText="1"/>
    </xf>
    <xf numFmtId="164" fontId="5" fillId="4" borderId="2" xfId="0" applyNumberFormat="1" applyFont="1" applyFill="1" applyBorder="1" applyAlignment="1" applyProtection="1">
      <alignment vertical="center" wrapText="1"/>
      <protection locked="0"/>
    </xf>
    <xf numFmtId="164" fontId="9" fillId="4" borderId="5"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3" fillId="0" borderId="0" xfId="0" applyFont="1"/>
    <xf numFmtId="14" fontId="5" fillId="0" borderId="0" xfId="0" applyNumberFormat="1" applyFont="1" applyBorder="1" applyAlignment="1">
      <alignment horizontal="center"/>
    </xf>
    <xf numFmtId="0" fontId="31" fillId="0" borderId="0" xfId="0" applyFont="1"/>
    <xf numFmtId="0" fontId="0" fillId="0" borderId="0" xfId="0" applyAlignment="1">
      <alignment horizontal="right"/>
    </xf>
    <xf numFmtId="0" fontId="0" fillId="0" borderId="59" xfId="0" applyBorder="1"/>
    <xf numFmtId="0" fontId="0" fillId="0" borderId="3" xfId="0" applyBorder="1"/>
    <xf numFmtId="0" fontId="31" fillId="0" borderId="0" xfId="0" applyNumberFormat="1" applyFont="1"/>
    <xf numFmtId="0" fontId="20" fillId="0" borderId="0" xfId="0" applyFont="1" applyAlignment="1" applyProtection="1">
      <alignment horizontal="left" vertical="center"/>
      <protection hidden="1"/>
    </xf>
    <xf numFmtId="0" fontId="5" fillId="6" borderId="0" xfId="0" applyFont="1" applyFill="1" applyBorder="1" applyAlignment="1" applyProtection="1">
      <alignment vertical="center" wrapText="1"/>
      <protection hidden="1"/>
    </xf>
    <xf numFmtId="0" fontId="31" fillId="10" borderId="9" xfId="0" applyFont="1" applyFill="1" applyBorder="1" applyAlignment="1"/>
    <xf numFmtId="0" fontId="0" fillId="10" borderId="0" xfId="0" applyFill="1"/>
    <xf numFmtId="0" fontId="28" fillId="0" borderId="0" xfId="0" applyFont="1"/>
    <xf numFmtId="0" fontId="9" fillId="4" borderId="2" xfId="0" applyFont="1" applyFill="1" applyBorder="1" applyAlignment="1" applyProtection="1">
      <alignment horizontal="center" vertical="center" wrapText="1"/>
      <protection locked="0"/>
    </xf>
    <xf numFmtId="0" fontId="19" fillId="0" borderId="0" xfId="0" applyFont="1" applyAlignment="1">
      <alignment horizontal="left" vertical="top" wrapText="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1" fillId="0" borderId="0" xfId="0" applyFont="1" applyAlignment="1">
      <alignment horizontal="center" wrapText="1"/>
    </xf>
    <xf numFmtId="0" fontId="9" fillId="4" borderId="54" xfId="0" applyFont="1" applyFill="1" applyBorder="1" applyAlignment="1" applyProtection="1">
      <alignment vertical="center"/>
      <protection hidden="1"/>
    </xf>
    <xf numFmtId="2" fontId="9" fillId="4"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center" vertical="center"/>
    </xf>
    <xf numFmtId="0" fontId="5" fillId="7" borderId="51" xfId="0" applyFont="1" applyFill="1" applyBorder="1" applyAlignment="1" applyProtection="1">
      <alignment vertical="center"/>
      <protection hidden="1"/>
    </xf>
    <xf numFmtId="0" fontId="5" fillId="7" borderId="30" xfId="0" applyFont="1" applyFill="1" applyBorder="1" applyAlignment="1" applyProtection="1">
      <alignment vertical="center"/>
      <protection hidden="1"/>
    </xf>
    <xf numFmtId="0" fontId="0" fillId="10" borderId="58" xfId="0" applyFill="1" applyBorder="1"/>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6" fillId="0" borderId="0" xfId="0" applyFont="1" applyBorder="1" applyAlignment="1">
      <alignment vertical="center" wrapText="1"/>
    </xf>
    <xf numFmtId="0" fontId="5" fillId="7" borderId="55" xfId="0" applyFont="1" applyFill="1" applyBorder="1" applyAlignment="1">
      <alignment vertical="center" wrapText="1"/>
    </xf>
    <xf numFmtId="3" fontId="0" fillId="10" borderId="60" xfId="0" applyNumberFormat="1" applyFill="1" applyBorder="1"/>
    <xf numFmtId="0" fontId="0" fillId="0" borderId="43" xfId="0" applyBorder="1"/>
    <xf numFmtId="3" fontId="0" fillId="10" borderId="21" xfId="0" applyNumberFormat="1" applyFill="1" applyBorder="1"/>
    <xf numFmtId="0" fontId="0" fillId="0" borderId="44" xfId="0" applyBorder="1"/>
    <xf numFmtId="3" fontId="0" fillId="10" borderId="22" xfId="0" applyNumberFormat="1" applyFill="1" applyBorder="1"/>
    <xf numFmtId="0" fontId="0" fillId="0" borderId="45" xfId="0" applyBorder="1"/>
    <xf numFmtId="14" fontId="31" fillId="0" borderId="0" xfId="0" applyNumberFormat="1" applyFont="1" applyBorder="1"/>
    <xf numFmtId="164" fontId="0" fillId="10" borderId="1" xfId="0" applyNumberFormat="1" applyFill="1" applyBorder="1"/>
    <xf numFmtId="0" fontId="31" fillId="0" borderId="0" xfId="0" applyFont="1" applyAlignment="1">
      <alignment horizontal="left"/>
    </xf>
    <xf numFmtId="0" fontId="0" fillId="13" borderId="0" xfId="0" applyFill="1" applyBorder="1"/>
    <xf numFmtId="0" fontId="0" fillId="0" borderId="39" xfId="0" applyBorder="1"/>
    <xf numFmtId="0" fontId="0" fillId="0" borderId="34" xfId="0" applyBorder="1"/>
    <xf numFmtId="0" fontId="0" fillId="0" borderId="35" xfId="0" applyBorder="1"/>
    <xf numFmtId="0" fontId="31" fillId="0" borderId="40" xfId="0" applyFont="1" applyBorder="1"/>
    <xf numFmtId="0" fontId="31" fillId="0" borderId="33" xfId="0" applyFont="1" applyBorder="1"/>
    <xf numFmtId="0" fontId="31" fillId="0" borderId="38" xfId="0" applyFont="1" applyBorder="1"/>
    <xf numFmtId="0" fontId="0" fillId="0" borderId="4" xfId="0" applyBorder="1"/>
    <xf numFmtId="0" fontId="0" fillId="0" borderId="26" xfId="0" applyBorder="1"/>
    <xf numFmtId="0" fontId="0" fillId="0" borderId="30" xfId="0" applyBorder="1"/>
    <xf numFmtId="0" fontId="31" fillId="0" borderId="41" xfId="0" applyFont="1" applyBorder="1"/>
    <xf numFmtId="0" fontId="31" fillId="0" borderId="0" xfId="0" applyFont="1" applyBorder="1"/>
    <xf numFmtId="164" fontId="0" fillId="10" borderId="28" xfId="0" applyNumberFormat="1" applyFill="1" applyBorder="1"/>
    <xf numFmtId="0" fontId="0" fillId="0" borderId="41" xfId="0" applyBorder="1" applyAlignment="1">
      <alignment horizontal="left" indent="2"/>
    </xf>
    <xf numFmtId="0" fontId="0" fillId="14" borderId="0" xfId="0" applyFill="1" applyBorder="1"/>
    <xf numFmtId="0" fontId="0" fillId="14" borderId="44" xfId="0" applyFill="1" applyBorder="1"/>
    <xf numFmtId="164" fontId="0" fillId="10" borderId="44" xfId="0" applyNumberFormat="1" applyFill="1" applyBorder="1"/>
    <xf numFmtId="0" fontId="39" fillId="0" borderId="0" xfId="0" applyFont="1" applyFill="1" applyBorder="1"/>
    <xf numFmtId="0" fontId="39" fillId="14"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39" fillId="0" borderId="0" xfId="0" applyFont="1" applyBorder="1"/>
    <xf numFmtId="0" fontId="0" fillId="0" borderId="9" xfId="0" applyFill="1" applyBorder="1"/>
    <xf numFmtId="0" fontId="31" fillId="10" borderId="9" xfId="0" applyFont="1" applyFill="1" applyBorder="1"/>
    <xf numFmtId="0" fontId="31" fillId="10" borderId="0" xfId="0" applyFont="1" applyFill="1" applyAlignment="1">
      <alignment horizontal="left"/>
    </xf>
    <xf numFmtId="0" fontId="8" fillId="0" borderId="34" xfId="0" applyFont="1" applyBorder="1" applyAlignment="1" applyProtection="1">
      <alignment horizontal="left" vertical="center" wrapText="1"/>
      <protection hidden="1"/>
    </xf>
    <xf numFmtId="164" fontId="8" fillId="0" borderId="34" xfId="0" applyNumberFormat="1" applyFont="1" applyFill="1" applyBorder="1" applyAlignment="1" applyProtection="1">
      <alignment horizontal="center" vertical="center"/>
      <protection hidden="1"/>
    </xf>
    <xf numFmtId="0" fontId="8" fillId="0" borderId="33" xfId="0" applyFont="1" applyBorder="1" applyAlignment="1">
      <alignment horizontal="left" vertical="center"/>
    </xf>
    <xf numFmtId="0" fontId="5" fillId="7" borderId="22" xfId="0" applyFont="1" applyFill="1" applyBorder="1" applyAlignment="1">
      <alignment horizontal="left" vertical="center"/>
    </xf>
    <xf numFmtId="0" fontId="9" fillId="0" borderId="0" xfId="0" applyFont="1" applyBorder="1" applyAlignment="1" applyProtection="1">
      <alignment vertical="top" wrapText="1"/>
      <protection hidden="1"/>
    </xf>
    <xf numFmtId="0" fontId="5" fillId="7" borderId="50" xfId="0" applyFont="1" applyFill="1" applyBorder="1" applyAlignment="1"/>
    <xf numFmtId="164" fontId="5" fillId="4" borderId="44" xfId="0" applyNumberFormat="1" applyFont="1" applyFill="1" applyBorder="1" applyAlignment="1" applyProtection="1">
      <alignment horizontal="center" vertical="center"/>
      <protection locked="0"/>
    </xf>
    <xf numFmtId="164" fontId="9" fillId="0" borderId="45" xfId="0" applyNumberFormat="1" applyFont="1" applyFill="1" applyBorder="1" applyAlignment="1">
      <alignment horizontal="center" vertical="center"/>
    </xf>
    <xf numFmtId="0" fontId="5" fillId="7" borderId="51" xfId="0" applyFont="1" applyFill="1" applyBorder="1" applyAlignment="1">
      <alignment vertical="center"/>
    </xf>
    <xf numFmtId="164" fontId="9" fillId="4" borderId="44" xfId="0" applyNumberFormat="1" applyFont="1" applyFill="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hidden="1"/>
    </xf>
    <xf numFmtId="164" fontId="5" fillId="7" borderId="51" xfId="0" applyNumberFormat="1" applyFont="1" applyFill="1" applyBorder="1" applyAlignment="1">
      <alignment horizontal="left" vertical="center" wrapText="1"/>
    </xf>
    <xf numFmtId="0" fontId="5" fillId="7" borderId="14" xfId="0" applyFont="1" applyFill="1" applyBorder="1" applyAlignment="1">
      <alignment horizontal="left" vertical="center"/>
    </xf>
    <xf numFmtId="0" fontId="5" fillId="7" borderId="11" xfId="0" applyFont="1" applyFill="1" applyBorder="1" applyAlignment="1">
      <alignment horizontal="left" vertical="center"/>
    </xf>
    <xf numFmtId="164" fontId="15" fillId="0" borderId="57" xfId="0" applyNumberFormat="1" applyFont="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locked="0"/>
    </xf>
    <xf numFmtId="0" fontId="5" fillId="7" borderId="10" xfId="0" applyFont="1" applyFill="1" applyBorder="1" applyAlignment="1" applyProtection="1">
      <alignment horizontal="center" vertical="center" wrapText="1"/>
      <protection hidden="1"/>
    </xf>
    <xf numFmtId="0" fontId="5" fillId="7" borderId="3" xfId="0" applyFont="1" applyFill="1" applyBorder="1" applyAlignment="1" applyProtection="1">
      <alignment horizontal="center" vertical="center" wrapText="1"/>
      <protection hidden="1"/>
    </xf>
    <xf numFmtId="0" fontId="31" fillId="0" borderId="39" xfId="0" applyFont="1" applyFill="1" applyBorder="1"/>
    <xf numFmtId="0" fontId="31" fillId="0" borderId="34" xfId="0" applyFont="1" applyFill="1" applyBorder="1" applyAlignment="1">
      <alignment horizontal="center"/>
    </xf>
    <xf numFmtId="0" fontId="31" fillId="0" borderId="35" xfId="0" applyFont="1" applyFill="1" applyBorder="1" applyAlignment="1">
      <alignment horizontal="center"/>
    </xf>
    <xf numFmtId="0" fontId="0" fillId="7" borderId="41" xfId="0" applyFill="1" applyBorder="1"/>
    <xf numFmtId="0" fontId="0" fillId="7" borderId="0" xfId="0" applyFill="1" applyBorder="1"/>
    <xf numFmtId="0" fontId="0" fillId="7" borderId="31" xfId="0" applyFill="1" applyBorder="1"/>
    <xf numFmtId="0" fontId="0" fillId="6" borderId="41" xfId="0" applyFill="1" applyBorder="1"/>
    <xf numFmtId="0" fontId="0" fillId="6" borderId="0" xfId="0" applyFill="1" applyBorder="1"/>
    <xf numFmtId="0" fontId="0" fillId="0" borderId="41" xfId="0" applyFill="1" applyBorder="1"/>
    <xf numFmtId="0" fontId="0" fillId="0" borderId="31" xfId="0" applyFill="1" applyBorder="1"/>
    <xf numFmtId="0" fontId="31" fillId="0" borderId="41" xfId="0" applyFont="1" applyFill="1" applyBorder="1"/>
    <xf numFmtId="0" fontId="31"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7" borderId="0" xfId="0" applyFill="1" applyBorder="1" applyAlignment="1"/>
    <xf numFmtId="0" fontId="0" fillId="0" borderId="0" xfId="0" applyFill="1" applyBorder="1" applyAlignment="1"/>
    <xf numFmtId="2" fontId="0" fillId="7" borderId="0" xfId="0" applyNumberFormat="1" applyFill="1" applyBorder="1"/>
    <xf numFmtId="0" fontId="0" fillId="7" borderId="40" xfId="0" applyFill="1" applyBorder="1"/>
    <xf numFmtId="0" fontId="0" fillId="7" borderId="33" xfId="0" applyFill="1" applyBorder="1" applyAlignment="1"/>
    <xf numFmtId="0" fontId="0" fillId="0" borderId="34" xfId="0" applyFill="1" applyBorder="1" applyAlignment="1"/>
    <xf numFmtId="0" fontId="0" fillId="7"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2" fillId="0" borderId="34" xfId="0" applyFont="1" applyFill="1" applyBorder="1" applyAlignment="1">
      <alignment vertical="center"/>
    </xf>
    <xf numFmtId="0" fontId="34"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37" fillId="0" borderId="0" xfId="0" applyFont="1" applyAlignment="1">
      <alignment horizontal="left" vertical="top" wrapText="1"/>
    </xf>
    <xf numFmtId="0" fontId="0" fillId="0" borderId="0" xfId="0" applyAlignment="1"/>
    <xf numFmtId="0" fontId="5" fillId="5" borderId="54" xfId="0" applyFont="1" applyFill="1" applyBorder="1" applyAlignment="1">
      <alignment vertical="center" wrapText="1"/>
    </xf>
    <xf numFmtId="0" fontId="5" fillId="0" borderId="41"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1" fillId="10" borderId="0" xfId="0" applyFont="1" applyFill="1"/>
    <xf numFmtId="0" fontId="41" fillId="0" borderId="0" xfId="0" applyFont="1"/>
    <xf numFmtId="0" fontId="31" fillId="0" borderId="0" xfId="0" applyFont="1" applyAlignment="1">
      <alignment horizontal="center"/>
    </xf>
    <xf numFmtId="0" fontId="0" fillId="0" borderId="0" xfId="0" applyNumberFormat="1"/>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4" fillId="0" borderId="0" xfId="0" applyFont="1" applyAlignment="1">
      <alignment horizontal="left" vertical="top"/>
    </xf>
    <xf numFmtId="0" fontId="5" fillId="0" borderId="0" xfId="0" applyFont="1" applyAlignment="1" applyProtection="1">
      <alignment vertical="top"/>
    </xf>
    <xf numFmtId="0" fontId="34" fillId="0" borderId="0" xfId="0" applyFont="1" applyAlignment="1" applyProtection="1">
      <alignment horizontal="left" vertical="top" wrapText="1"/>
    </xf>
    <xf numFmtId="0" fontId="37" fillId="0" borderId="0" xfId="0" applyFont="1" applyAlignment="1" applyProtection="1">
      <alignment horizontal="left" vertical="top"/>
    </xf>
    <xf numFmtId="0" fontId="37"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4" fillId="0" borderId="0" xfId="2" applyAlignment="1"/>
    <xf numFmtId="0" fontId="9" fillId="0" borderId="33" xfId="0" applyFont="1" applyFill="1" applyBorder="1" applyAlignment="1" applyProtection="1">
      <alignment horizontal="center" vertical="center"/>
    </xf>
    <xf numFmtId="0" fontId="5" fillId="0" borderId="31" xfId="0" applyFont="1" applyBorder="1" applyProtection="1"/>
    <xf numFmtId="0" fontId="5" fillId="0" borderId="0" xfId="0" applyFont="1" applyFill="1" applyBorder="1" applyAlignment="1" applyProtection="1">
      <alignment vertical="top" wrapText="1"/>
    </xf>
    <xf numFmtId="0" fontId="9" fillId="0" borderId="0" xfId="0" applyFont="1" applyBorder="1" applyAlignment="1" applyProtection="1">
      <alignment horizontal="left" vertical="top" wrapText="1"/>
      <protection hidden="1"/>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47" fillId="11" borderId="8" xfId="0" applyFont="1" applyFill="1" applyBorder="1" applyAlignment="1">
      <alignment horizontal="center" vertical="center"/>
    </xf>
    <xf numFmtId="0" fontId="5" fillId="11" borderId="0" xfId="0" applyFont="1" applyFill="1" applyBorder="1" applyAlignment="1"/>
    <xf numFmtId="0" fontId="5" fillId="11" borderId="9" xfId="0" applyFont="1" applyFill="1" applyBorder="1" applyAlignment="1"/>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1" fillId="0" borderId="0" xfId="0" applyNumberFormat="1" applyFont="1"/>
    <xf numFmtId="44" fontId="0" fillId="0" borderId="0" xfId="0" applyNumberFormat="1"/>
    <xf numFmtId="164" fontId="31"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49" fillId="0" borderId="15" xfId="0" applyNumberFormat="1" applyFont="1" applyBorder="1"/>
    <xf numFmtId="0" fontId="48" fillId="0" borderId="15" xfId="0" applyFont="1" applyBorder="1"/>
    <xf numFmtId="166" fontId="49" fillId="0" borderId="15" xfId="0" applyNumberFormat="1" applyFont="1" applyBorder="1"/>
    <xf numFmtId="0" fontId="31" fillId="0" borderId="1" xfId="0" applyFont="1" applyBorder="1"/>
    <xf numFmtId="164" fontId="31" fillId="10" borderId="0" xfId="0" applyNumberFormat="1" applyFont="1" applyFill="1"/>
    <xf numFmtId="0" fontId="50" fillId="0" borderId="0" xfId="0" applyFont="1"/>
    <xf numFmtId="0" fontId="46" fillId="6"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51" fillId="0" borderId="0" xfId="0" applyFont="1" applyFill="1" applyAlignment="1">
      <alignment vertical="center"/>
    </xf>
    <xf numFmtId="0" fontId="36" fillId="0" borderId="0" xfId="0" applyFont="1" applyFill="1"/>
    <xf numFmtId="0" fontId="36"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0" fillId="0" borderId="34" xfId="0" applyFont="1" applyFill="1" applyBorder="1"/>
    <xf numFmtId="0" fontId="40" fillId="0" borderId="35" xfId="0" applyFont="1" applyFill="1" applyBorder="1"/>
    <xf numFmtId="0" fontId="0" fillId="7" borderId="33" xfId="0" applyFill="1" applyBorder="1"/>
    <xf numFmtId="0" fontId="0" fillId="7" borderId="38" xfId="0" applyFill="1" applyBorder="1"/>
    <xf numFmtId="2" fontId="0" fillId="7" borderId="33" xfId="0" applyNumberFormat="1" applyFill="1" applyBorder="1"/>
    <xf numFmtId="0" fontId="36" fillId="0" borderId="31" xfId="0" applyFont="1" applyFill="1" applyBorder="1"/>
    <xf numFmtId="3" fontId="0" fillId="0" borderId="0" xfId="0" applyNumberFormat="1"/>
    <xf numFmtId="0" fontId="0" fillId="0" borderId="0" xfId="0" applyAlignment="1"/>
    <xf numFmtId="0" fontId="5" fillId="0" borderId="0" xfId="0" applyFont="1" applyBorder="1" applyAlignment="1">
      <alignment horizontal="center" vertical="center"/>
    </xf>
    <xf numFmtId="0" fontId="10" fillId="0" borderId="0" xfId="0" applyFont="1" applyBorder="1" applyAlignment="1" applyProtection="1">
      <alignment vertical="center" wrapText="1"/>
      <protection hidden="1"/>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Fill="1" applyBorder="1" applyProtection="1">
      <protection hidden="1"/>
    </xf>
    <xf numFmtId="0" fontId="52" fillId="0" borderId="0" xfId="0" applyFont="1"/>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xf numFmtId="0" fontId="43" fillId="0" borderId="0" xfId="0" applyFont="1" applyAlignment="1">
      <alignment vertical="center" wrapText="1"/>
    </xf>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164" fontId="5" fillId="0" borderId="0" xfId="0" applyNumberFormat="1" applyFont="1" applyBorder="1" applyAlignment="1" applyProtection="1">
      <alignment vertical="center"/>
      <protection hidden="1"/>
    </xf>
    <xf numFmtId="0" fontId="59" fillId="5" borderId="54" xfId="0" applyFont="1" applyFill="1" applyBorder="1" applyAlignment="1">
      <alignment horizontal="left" vertical="top" wrapText="1"/>
    </xf>
    <xf numFmtId="0" fontId="59" fillId="5" borderId="55" xfId="0" applyFont="1" applyFill="1" applyBorder="1" applyAlignment="1">
      <alignment horizontal="left" vertical="top" wrapText="1"/>
    </xf>
    <xf numFmtId="0" fontId="5" fillId="15" borderId="0" xfId="0" applyFont="1" applyFill="1"/>
    <xf numFmtId="0" fontId="5" fillId="15" borderId="0" xfId="0" applyFont="1" applyFill="1" applyAlignment="1">
      <alignment vertical="top"/>
    </xf>
    <xf numFmtId="0" fontId="5" fillId="15" borderId="0" xfId="0" applyFont="1" applyFill="1" applyAlignment="1" applyProtection="1">
      <alignment vertical="top"/>
    </xf>
    <xf numFmtId="0" fontId="15" fillId="15" borderId="0" xfId="0" applyFont="1" applyFill="1" applyAlignment="1">
      <alignment vertical="top"/>
    </xf>
    <xf numFmtId="0" fontId="5" fillId="15" borderId="0" xfId="0" applyFont="1" applyFill="1" applyAlignment="1">
      <alignment vertical="center"/>
    </xf>
    <xf numFmtId="0" fontId="5" fillId="15" borderId="0" xfId="0" applyFont="1" applyFill="1" applyBorder="1" applyAlignment="1">
      <alignment vertical="top"/>
    </xf>
    <xf numFmtId="0" fontId="5" fillId="15" borderId="0" xfId="0" applyFont="1" applyFill="1" applyBorder="1" applyAlignment="1">
      <alignment vertical="center" wrapText="1"/>
    </xf>
    <xf numFmtId="0" fontId="5" fillId="15" borderId="0" xfId="0" applyFont="1" applyFill="1" applyProtection="1"/>
    <xf numFmtId="0" fontId="5" fillId="15" borderId="0" xfId="0" applyFont="1" applyFill="1" applyAlignment="1" applyProtection="1">
      <alignment horizontal="right" vertical="center"/>
    </xf>
    <xf numFmtId="0" fontId="4" fillId="15" borderId="0" xfId="2" applyFill="1" applyBorder="1" applyAlignment="1" applyProtection="1">
      <alignment horizontal="left" vertical="center"/>
    </xf>
    <xf numFmtId="0" fontId="5" fillId="15" borderId="0" xfId="0" applyFont="1" applyFill="1" applyAlignment="1" applyProtection="1">
      <alignment vertical="top" wrapText="1"/>
    </xf>
    <xf numFmtId="0" fontId="15" fillId="15" borderId="0" xfId="0" applyFont="1" applyFill="1" applyAlignment="1" applyProtection="1">
      <alignment vertical="top"/>
    </xf>
    <xf numFmtId="0" fontId="5" fillId="15" borderId="0" xfId="0" applyFont="1" applyFill="1" applyBorder="1"/>
    <xf numFmtId="0" fontId="9" fillId="15" borderId="0" xfId="0" applyFont="1" applyFill="1" applyBorder="1" applyAlignment="1">
      <alignment vertical="center" wrapText="1"/>
    </xf>
    <xf numFmtId="0" fontId="4" fillId="15" borderId="0" xfId="2" applyFill="1" applyBorder="1" applyAlignment="1">
      <alignment horizontal="left" vertical="center"/>
    </xf>
    <xf numFmtId="14" fontId="5" fillId="15" borderId="0" xfId="0" applyNumberFormat="1" applyFont="1" applyFill="1"/>
    <xf numFmtId="14" fontId="5" fillId="15" borderId="0" xfId="0" applyNumberFormat="1" applyFont="1" applyFill="1" applyBorder="1"/>
    <xf numFmtId="0" fontId="45" fillId="15" borderId="0" xfId="0" applyFont="1" applyFill="1"/>
    <xf numFmtId="0" fontId="5" fillId="15" borderId="0" xfId="0" applyNumberFormat="1" applyFont="1" applyFill="1"/>
    <xf numFmtId="0" fontId="5" fillId="15" borderId="0" xfId="0" applyFont="1" applyFill="1" applyBorder="1" applyAlignment="1">
      <alignment vertical="top" wrapText="1"/>
    </xf>
    <xf numFmtId="0" fontId="5" fillId="15" borderId="0" xfId="0" applyFont="1" applyFill="1" applyBorder="1" applyAlignment="1">
      <alignment horizontal="center"/>
    </xf>
    <xf numFmtId="39" fontId="5" fillId="15" borderId="0" xfId="1" applyNumberFormat="1" applyFont="1" applyFill="1" applyBorder="1" applyAlignment="1">
      <alignment horizontal="center" vertical="center"/>
    </xf>
    <xf numFmtId="0" fontId="12" fillId="15" borderId="0" xfId="0" applyFont="1" applyFill="1" applyAlignment="1">
      <alignment vertical="top" wrapText="1"/>
    </xf>
    <xf numFmtId="0" fontId="10" fillId="15" borderId="0" xfId="0" applyFont="1" applyFill="1" applyAlignment="1">
      <alignment vertical="top" wrapText="1"/>
    </xf>
    <xf numFmtId="0" fontId="5" fillId="15" borderId="0" xfId="0" applyFont="1" applyFill="1" applyProtection="1">
      <protection hidden="1"/>
    </xf>
    <xf numFmtId="0" fontId="5" fillId="15" borderId="0" xfId="0" applyFont="1" applyFill="1" applyBorder="1" applyProtection="1">
      <protection hidden="1"/>
    </xf>
    <xf numFmtId="0" fontId="8" fillId="15" borderId="0" xfId="0" applyFont="1" applyFill="1" applyBorder="1" applyAlignment="1" applyProtection="1">
      <alignment vertical="center"/>
      <protection hidden="1"/>
    </xf>
    <xf numFmtId="0" fontId="9" fillId="15" borderId="0" xfId="0" applyFont="1" applyFill="1" applyBorder="1" applyAlignment="1" applyProtection="1">
      <alignment vertical="center"/>
    </xf>
    <xf numFmtId="0" fontId="22" fillId="15" borderId="0" xfId="0" applyNumberFormat="1" applyFont="1" applyFill="1" applyBorder="1" applyAlignment="1" applyProtection="1">
      <alignment horizontal="left" vertical="top" wrapText="1"/>
    </xf>
    <xf numFmtId="0" fontId="13" fillId="15" borderId="0" xfId="0" applyFont="1" applyFill="1" applyBorder="1" applyAlignment="1">
      <alignment horizontal="left"/>
    </xf>
    <xf numFmtId="0" fontId="5" fillId="15" borderId="0" xfId="0" applyFont="1" applyFill="1" applyBorder="1" applyAlignment="1">
      <alignment horizontal="center" vertical="center" wrapText="1"/>
    </xf>
    <xf numFmtId="0" fontId="5" fillId="15" borderId="0" xfId="0" applyFont="1" applyFill="1" applyBorder="1" applyAlignment="1">
      <alignment vertical="center"/>
    </xf>
    <xf numFmtId="0" fontId="5" fillId="15" borderId="0" xfId="0" applyFont="1" applyFill="1" applyBorder="1" applyAlignment="1">
      <alignment horizontal="center" vertical="center"/>
    </xf>
    <xf numFmtId="0" fontId="5" fillId="15" borderId="0" xfId="0" applyFont="1" applyFill="1" applyBorder="1" applyAlignment="1">
      <alignment horizontal="left" vertical="center"/>
    </xf>
    <xf numFmtId="0" fontId="8" fillId="15" borderId="0" xfId="0" applyFont="1" applyFill="1" applyBorder="1" applyAlignment="1">
      <alignment vertical="top"/>
    </xf>
    <xf numFmtId="0" fontId="5" fillId="15" borderId="0" xfId="0" applyFont="1" applyFill="1" applyBorder="1" applyAlignment="1"/>
    <xf numFmtId="0" fontId="5" fillId="15" borderId="0" xfId="0" applyFont="1" applyFill="1" applyAlignment="1">
      <alignment horizontal="left" vertical="top"/>
    </xf>
    <xf numFmtId="0" fontId="11" fillId="15" borderId="0" xfId="0" applyFont="1" applyFill="1" applyAlignment="1">
      <alignment vertical="center"/>
    </xf>
    <xf numFmtId="0" fontId="5" fillId="15" borderId="0" xfId="0" applyFont="1" applyFill="1" applyBorder="1" applyAlignment="1" applyProtection="1">
      <alignment vertical="center" wrapText="1"/>
      <protection hidden="1"/>
    </xf>
    <xf numFmtId="0" fontId="4" fillId="15" borderId="0" xfId="2" applyFill="1" applyAlignment="1">
      <alignment vertical="top"/>
    </xf>
    <xf numFmtId="0" fontId="9" fillId="15" borderId="0" xfId="0" applyFont="1" applyFill="1" applyBorder="1" applyAlignment="1">
      <alignment horizontal="left" vertical="center" wrapText="1"/>
    </xf>
    <xf numFmtId="0" fontId="5" fillId="15" borderId="0" xfId="0" applyFont="1" applyFill="1" applyBorder="1" applyAlignment="1">
      <alignment horizontal="left" vertical="center" wrapText="1"/>
    </xf>
    <xf numFmtId="0" fontId="46" fillId="15" borderId="0" xfId="2" applyFont="1" applyFill="1" applyBorder="1" applyAlignment="1" applyProtection="1">
      <alignment vertical="center"/>
    </xf>
    <xf numFmtId="0" fontId="18" fillId="15" borderId="0" xfId="0" applyFont="1" applyFill="1" applyBorder="1" applyAlignment="1">
      <alignment vertical="top"/>
    </xf>
    <xf numFmtId="0" fontId="0" fillId="15" borderId="0" xfId="0" applyFill="1"/>
    <xf numFmtId="0" fontId="5" fillId="15" borderId="0" xfId="0" applyFont="1" applyFill="1" applyBorder="1" applyAlignment="1" applyProtection="1"/>
    <xf numFmtId="0" fontId="20" fillId="15" borderId="0" xfId="0" applyFont="1" applyFill="1" applyAlignment="1" applyProtection="1">
      <alignment vertical="center"/>
      <protection hidden="1"/>
    </xf>
    <xf numFmtId="0" fontId="5" fillId="15" borderId="0" xfId="0" applyFont="1" applyFill="1" applyBorder="1" applyAlignment="1" applyProtection="1">
      <alignment horizontal="center" vertical="center" wrapText="1"/>
      <protection hidden="1"/>
    </xf>
    <xf numFmtId="164" fontId="9" fillId="15" borderId="0" xfId="0" applyNumberFormat="1" applyFont="1" applyFill="1" applyBorder="1" applyAlignment="1" applyProtection="1">
      <alignment horizontal="center" vertical="center" wrapText="1"/>
    </xf>
    <xf numFmtId="0" fontId="5" fillId="15" borderId="0" xfId="0" applyFont="1" applyFill="1" applyBorder="1" applyAlignment="1" applyProtection="1">
      <alignment horizontal="center" vertical="center"/>
    </xf>
    <xf numFmtId="164" fontId="9" fillId="15" borderId="0" xfId="0" applyNumberFormat="1" applyFont="1" applyFill="1" applyBorder="1" applyAlignment="1" applyProtection="1">
      <alignment vertical="top"/>
      <protection hidden="1"/>
    </xf>
    <xf numFmtId="0" fontId="5" fillId="15" borderId="0" xfId="0" applyFont="1" applyFill="1" applyBorder="1" applyAlignment="1" applyProtection="1">
      <alignment horizontal="center" vertical="center"/>
      <protection hidden="1"/>
    </xf>
    <xf numFmtId="164" fontId="10" fillId="15" borderId="0" xfId="0" applyNumberFormat="1" applyFont="1" applyFill="1" applyBorder="1" applyAlignment="1" applyProtection="1">
      <alignment horizontal="right" vertical="top"/>
      <protection hidden="1"/>
    </xf>
    <xf numFmtId="164" fontId="9" fillId="15" borderId="0" xfId="0" applyNumberFormat="1" applyFont="1" applyFill="1" applyBorder="1" applyAlignment="1" applyProtection="1">
      <alignment horizontal="center" vertical="center"/>
      <protection hidden="1"/>
    </xf>
    <xf numFmtId="0" fontId="7" fillId="15" borderId="0" xfId="0" applyFont="1" applyFill="1" applyBorder="1" applyAlignment="1" applyProtection="1">
      <protection hidden="1"/>
    </xf>
    <xf numFmtId="0" fontId="0" fillId="7" borderId="31" xfId="0" applyFill="1" applyBorder="1" applyAlignment="1"/>
    <xf numFmtId="0" fontId="0" fillId="7" borderId="38" xfId="0" applyFill="1" applyBorder="1" applyAlignment="1"/>
    <xf numFmtId="0" fontId="5"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wrapText="1"/>
      <protection hidden="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5" fillId="7" borderId="19" xfId="0" applyFont="1" applyFill="1" applyBorder="1" applyAlignment="1" applyProtection="1">
      <alignment horizontal="center" vertical="center" wrapText="1"/>
      <protection hidden="1"/>
    </xf>
    <xf numFmtId="0" fontId="5" fillId="7" borderId="24"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32" fillId="0" borderId="34" xfId="0" applyFont="1" applyBorder="1" applyAlignment="1">
      <alignment vertical="center" wrapText="1"/>
    </xf>
    <xf numFmtId="0" fontId="62" fillId="0" borderId="0" xfId="0" applyFont="1" applyAlignment="1" applyProtection="1">
      <alignment horizontal="left" vertical="top"/>
    </xf>
    <xf numFmtId="0" fontId="44" fillId="0" borderId="33" xfId="0" applyFont="1" applyFill="1" applyBorder="1" applyAlignment="1" applyProtection="1">
      <alignment horizontal="left" vertical="center"/>
    </xf>
    <xf numFmtId="0" fontId="0" fillId="0" borderId="0" xfId="0" applyAlignment="1">
      <alignment horizontal="left" vertical="center" wrapText="1"/>
    </xf>
    <xf numFmtId="0" fontId="9" fillId="7" borderId="60" xfId="0" applyFont="1" applyFill="1" applyBorder="1" applyAlignment="1" applyProtection="1">
      <alignment horizontal="center" vertical="center" wrapText="1"/>
      <protection hidden="1"/>
    </xf>
    <xf numFmtId="0" fontId="9" fillId="0" borderId="21" xfId="0" applyFont="1" applyBorder="1" applyAlignment="1" applyProtection="1">
      <alignment horizontal="left" vertical="center" wrapText="1"/>
      <protection hidden="1"/>
    </xf>
    <xf numFmtId="0" fontId="9" fillId="0" borderId="22" xfId="0" applyFont="1" applyBorder="1" applyAlignment="1" applyProtection="1">
      <alignment horizontal="left" vertical="center" wrapText="1"/>
      <protection hidden="1"/>
    </xf>
    <xf numFmtId="0" fontId="9" fillId="0" borderId="64" xfId="0" applyFont="1" applyBorder="1" applyAlignment="1" applyProtection="1">
      <alignment horizontal="left" vertical="center" wrapText="1"/>
      <protection hidden="1"/>
    </xf>
    <xf numFmtId="0" fontId="0" fillId="0" borderId="0" xfId="0" applyAlignment="1">
      <alignment horizontal="right" vertical="center" wrapText="1"/>
    </xf>
    <xf numFmtId="0" fontId="5" fillId="0" borderId="0" xfId="0" applyFont="1" applyAlignment="1" applyProtection="1">
      <alignment vertical="top"/>
      <protection hidden="1"/>
    </xf>
    <xf numFmtId="0" fontId="9" fillId="0" borderId="22"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9" fillId="0" borderId="41" xfId="0" applyFont="1" applyFill="1" applyBorder="1" applyAlignment="1">
      <alignment horizontal="center" vertical="center" wrapText="1"/>
    </xf>
    <xf numFmtId="0" fontId="9" fillId="0" borderId="0" xfId="0" applyFont="1" applyFill="1" applyBorder="1" applyAlignment="1">
      <alignment horizontal="center" vertical="center" wrapText="1"/>
    </xf>
    <xf numFmtId="7" fontId="8" fillId="0" borderId="41" xfId="0" applyNumberFormat="1" applyFont="1" applyFill="1" applyBorder="1" applyAlignment="1" applyProtection="1">
      <alignment horizontal="right" vertical="center" wrapText="1"/>
      <protection hidden="1"/>
    </xf>
    <xf numFmtId="7" fontId="8" fillId="0" borderId="0" xfId="0" applyNumberFormat="1" applyFont="1" applyFill="1" applyBorder="1" applyAlignment="1" applyProtection="1">
      <alignment horizontal="right" vertical="center" wrapText="1"/>
      <protection hidden="1"/>
    </xf>
    <xf numFmtId="7" fontId="8" fillId="0" borderId="0" xfId="0" applyNumberFormat="1" applyFont="1" applyFill="1" applyBorder="1" applyAlignment="1" applyProtection="1">
      <alignment horizontal="right" wrapText="1"/>
      <protection hidden="1"/>
    </xf>
    <xf numFmtId="7" fontId="27" fillId="0" borderId="41" xfId="0" applyNumberFormat="1" applyFont="1" applyFill="1" applyBorder="1" applyAlignment="1" applyProtection="1">
      <alignment horizontal="right" vertical="center"/>
      <protection hidden="1"/>
    </xf>
    <xf numFmtId="7" fontId="27" fillId="0" borderId="0" xfId="0" applyNumberFormat="1" applyFont="1" applyFill="1" applyBorder="1" applyAlignment="1" applyProtection="1">
      <alignment horizontal="right" vertical="center"/>
      <protection hidden="1"/>
    </xf>
    <xf numFmtId="7" fontId="27" fillId="0" borderId="0" xfId="0" applyNumberFormat="1" applyFont="1" applyFill="1" applyBorder="1" applyAlignment="1" applyProtection="1">
      <alignment horizontal="right" wrapText="1"/>
      <protection hidden="1"/>
    </xf>
    <xf numFmtId="7" fontId="8" fillId="0" borderId="41" xfId="0" applyNumberFormat="1" applyFont="1" applyFill="1" applyBorder="1" applyAlignment="1" applyProtection="1">
      <alignment horizontal="right" vertical="center"/>
      <protection hidden="1"/>
    </xf>
    <xf numFmtId="7" fontId="8" fillId="0" borderId="0" xfId="0" applyNumberFormat="1" applyFont="1" applyFill="1" applyBorder="1" applyAlignment="1" applyProtection="1">
      <alignment horizontal="right" vertical="center"/>
      <protection hidden="1"/>
    </xf>
    <xf numFmtId="7" fontId="5" fillId="0" borderId="41" xfId="0" applyNumberFormat="1" applyFont="1" applyFill="1" applyBorder="1" applyAlignment="1">
      <alignment horizontal="right" vertical="center"/>
    </xf>
    <xf numFmtId="7" fontId="5" fillId="0" borderId="0" xfId="0" applyNumberFormat="1" applyFont="1" applyFill="1" applyBorder="1" applyAlignment="1">
      <alignment horizontal="right" vertical="center"/>
    </xf>
    <xf numFmtId="0" fontId="8" fillId="0" borderId="15" xfId="0" applyFont="1" applyBorder="1"/>
    <xf numFmtId="0" fontId="5" fillId="0" borderId="15" xfId="0" applyFont="1" applyBorder="1"/>
    <xf numFmtId="0" fontId="5" fillId="0" borderId="12" xfId="0" applyFont="1" applyFill="1" applyBorder="1" applyAlignment="1" applyProtection="1">
      <alignment horizontal="center" vertical="center"/>
    </xf>
    <xf numFmtId="0" fontId="7" fillId="4" borderId="13" xfId="0"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0" fontId="0" fillId="0" borderId="41" xfId="0" applyBorder="1" applyAlignment="1">
      <alignment horizontal="left" vertical="top" wrapText="1"/>
    </xf>
    <xf numFmtId="0" fontId="47" fillId="11" borderId="10" xfId="0" applyFont="1" applyFill="1" applyBorder="1" applyAlignment="1">
      <alignment horizontal="center" vertical="center"/>
    </xf>
    <xf numFmtId="0" fontId="5" fillId="11" borderId="14" xfId="0" applyFont="1" applyFill="1" applyBorder="1" applyAlignment="1"/>
    <xf numFmtId="0" fontId="5" fillId="11" borderId="11" xfId="0" applyFont="1" applyFill="1" applyBorder="1" applyAlignment="1"/>
    <xf numFmtId="0" fontId="8" fillId="0" borderId="0" xfId="0" applyFont="1" applyBorder="1" applyAlignment="1">
      <alignment horizontal="left" vertical="center"/>
    </xf>
    <xf numFmtId="7" fontId="5" fillId="0" borderId="0" xfId="0" applyNumberFormat="1" applyFont="1" applyBorder="1" applyAlignment="1">
      <alignment horizontal="right" vertical="center"/>
    </xf>
    <xf numFmtId="0" fontId="44" fillId="0" borderId="41" xfId="0" applyFont="1" applyFill="1" applyBorder="1" applyAlignment="1" applyProtection="1">
      <alignment horizontal="left" vertical="center" wrapText="1"/>
    </xf>
    <xf numFmtId="0" fontId="8" fillId="0" borderId="0" xfId="0" applyFont="1" applyBorder="1" applyAlignment="1" applyProtection="1">
      <alignment vertical="center"/>
      <protection hidden="1"/>
    </xf>
    <xf numFmtId="164" fontId="9" fillId="0" borderId="0" xfId="0" applyNumberFormat="1" applyFont="1" applyBorder="1" applyAlignment="1" applyProtection="1">
      <alignment vertical="center"/>
      <protection hidden="1"/>
    </xf>
    <xf numFmtId="164" fontId="0" fillId="4" borderId="23" xfId="0" applyNumberFormat="1" applyFill="1" applyBorder="1" applyAlignment="1" applyProtection="1">
      <alignment horizontal="center" vertical="center" wrapText="1"/>
      <protection locked="0"/>
    </xf>
    <xf numFmtId="0" fontId="5" fillId="15" borderId="0" xfId="0" applyFont="1" applyFill="1" applyAlignment="1" applyProtection="1">
      <alignment vertical="top"/>
      <protection hidden="1"/>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wrapText="1"/>
    </xf>
    <xf numFmtId="0" fontId="8" fillId="11" borderId="58" xfId="0" applyFont="1" applyFill="1" applyBorder="1" applyAlignment="1" applyProtection="1">
      <alignment horizontal="left" vertical="center" wrapText="1"/>
      <protection hidden="1"/>
    </xf>
    <xf numFmtId="0" fontId="15" fillId="0" borderId="0" xfId="0" applyFont="1" applyBorder="1" applyAlignment="1">
      <alignment horizontal="left" wrapText="1"/>
    </xf>
    <xf numFmtId="0" fontId="15" fillId="0" borderId="33" xfId="0" applyFont="1" applyBorder="1" applyAlignment="1">
      <alignment horizontal="left" vertical="center" wrapText="1"/>
    </xf>
    <xf numFmtId="0" fontId="9" fillId="7" borderId="54" xfId="0" applyFont="1" applyFill="1" applyBorder="1" applyAlignment="1">
      <alignment horizontal="left" vertical="center" wrapText="1"/>
    </xf>
    <xf numFmtId="0" fontId="9" fillId="7" borderId="55" xfId="0" applyFont="1" applyFill="1" applyBorder="1" applyAlignment="1">
      <alignment horizontal="left" vertical="center" wrapText="1"/>
    </xf>
    <xf numFmtId="0" fontId="9" fillId="7" borderId="32" xfId="0" applyFont="1" applyFill="1" applyBorder="1" applyAlignment="1">
      <alignment horizontal="left" vertical="center" wrapText="1"/>
    </xf>
    <xf numFmtId="0" fontId="19" fillId="0" borderId="0" xfId="0" applyFont="1" applyBorder="1" applyAlignment="1">
      <alignment horizontal="left" vertical="top" wrapText="1"/>
    </xf>
    <xf numFmtId="0" fontId="8" fillId="15" borderId="0" xfId="0" applyFont="1" applyFill="1" applyAlignment="1">
      <alignment horizontal="left" vertical="top" wrapText="1"/>
    </xf>
    <xf numFmtId="0" fontId="9" fillId="12" borderId="55" xfId="0" applyFont="1" applyFill="1" applyBorder="1" applyAlignment="1" applyProtection="1">
      <alignment vertical="center"/>
      <protection locked="0"/>
    </xf>
    <xf numFmtId="0" fontId="9" fillId="12" borderId="16" xfId="0" applyFont="1" applyFill="1" applyBorder="1" applyAlignment="1" applyProtection="1">
      <alignment vertical="center"/>
      <protection locked="0"/>
    </xf>
    <xf numFmtId="0" fontId="54" fillId="0" borderId="0" xfId="0" applyFont="1" applyAlignment="1">
      <alignment horizontal="left" vertical="top" wrapText="1"/>
    </xf>
    <xf numFmtId="0" fontId="57" fillId="0" borderId="0" xfId="0" applyFont="1" applyAlignment="1">
      <alignment horizontal="left" vertical="top" wrapText="1"/>
    </xf>
    <xf numFmtId="0" fontId="9" fillId="12" borderId="48" xfId="0" applyFont="1" applyFill="1" applyBorder="1" applyAlignment="1" applyProtection="1">
      <alignment horizontal="left" vertical="center"/>
      <protection locked="0"/>
    </xf>
    <xf numFmtId="0" fontId="9" fillId="12" borderId="55" xfId="0" applyFont="1" applyFill="1" applyBorder="1" applyAlignment="1" applyProtection="1">
      <alignment horizontal="left" vertical="center"/>
      <protection locked="0"/>
    </xf>
    <xf numFmtId="0" fontId="9" fillId="12" borderId="16" xfId="0" applyFont="1" applyFill="1" applyBorder="1" applyAlignment="1" applyProtection="1">
      <alignment horizontal="left" vertical="center"/>
      <protection locked="0"/>
    </xf>
    <xf numFmtId="0" fontId="9" fillId="12" borderId="48" xfId="0" applyFont="1" applyFill="1" applyBorder="1" applyAlignment="1" applyProtection="1">
      <alignment vertical="center" wrapText="1"/>
      <protection locked="0"/>
    </xf>
    <xf numFmtId="0" fontId="9" fillId="12" borderId="55" xfId="0" applyFont="1" applyFill="1" applyBorder="1" applyAlignment="1" applyProtection="1">
      <alignment vertical="center" wrapText="1"/>
      <protection locked="0"/>
    </xf>
    <xf numFmtId="0" fontId="9" fillId="12" borderId="16" xfId="0" applyFont="1" applyFill="1" applyBorder="1" applyAlignment="1" applyProtection="1">
      <alignment vertical="center" wrapText="1"/>
      <protection locked="0"/>
    </xf>
    <xf numFmtId="0" fontId="4" fillId="15" borderId="0" xfId="2" applyFill="1" applyBorder="1" applyAlignment="1" applyProtection="1">
      <alignment horizontal="left" vertical="center"/>
    </xf>
    <xf numFmtId="0" fontId="60" fillId="0" borderId="0" xfId="0" applyFont="1" applyAlignment="1">
      <alignment horizontal="left" vertical="top" wrapText="1"/>
    </xf>
    <xf numFmtId="0" fontId="46" fillId="15" borderId="0" xfId="2" applyFont="1" applyFill="1" applyAlignment="1" applyProtection="1">
      <alignment horizontal="left" vertical="center"/>
      <protection locked="0"/>
    </xf>
    <xf numFmtId="0" fontId="9" fillId="11" borderId="3" xfId="0" applyFont="1" applyFill="1" applyBorder="1" applyAlignment="1">
      <alignment horizontal="left" vertical="top" wrapText="1"/>
    </xf>
    <xf numFmtId="0" fontId="8" fillId="11" borderId="6" xfId="0" applyFont="1" applyFill="1" applyBorder="1" applyAlignment="1" applyProtection="1">
      <alignment horizontal="left" vertical="center" wrapText="1"/>
      <protection hidden="1"/>
    </xf>
    <xf numFmtId="0" fontId="8" fillId="11" borderId="15" xfId="0" applyFont="1" applyFill="1" applyBorder="1" applyAlignment="1" applyProtection="1">
      <alignment horizontal="left" vertical="center" wrapText="1"/>
      <protection hidden="1"/>
    </xf>
    <xf numFmtId="0" fontId="8" fillId="11" borderId="7" xfId="0" applyFont="1" applyFill="1" applyBorder="1" applyAlignment="1" applyProtection="1">
      <alignment horizontal="left" vertical="center" wrapText="1"/>
      <protection hidden="1"/>
    </xf>
    <xf numFmtId="0" fontId="5" fillId="11" borderId="10" xfId="0" applyFont="1" applyFill="1" applyBorder="1" applyAlignment="1" applyProtection="1">
      <alignment horizontal="left" vertical="top" wrapText="1"/>
      <protection hidden="1"/>
    </xf>
    <xf numFmtId="0" fontId="5" fillId="11" borderId="14" xfId="0" applyFont="1" applyFill="1" applyBorder="1" applyAlignment="1" applyProtection="1">
      <alignment horizontal="left" vertical="top" wrapText="1"/>
      <protection hidden="1"/>
    </xf>
    <xf numFmtId="0" fontId="5" fillId="11" borderId="11" xfId="0" applyFont="1" applyFill="1" applyBorder="1" applyAlignment="1" applyProtection="1">
      <alignment horizontal="left" vertical="top" wrapText="1"/>
      <protection hidden="1"/>
    </xf>
    <xf numFmtId="0" fontId="38" fillId="0" borderId="0" xfId="0" applyFont="1" applyAlignment="1">
      <alignment horizontal="left" vertical="center" wrapText="1"/>
    </xf>
    <xf numFmtId="0" fontId="15" fillId="0" borderId="0" xfId="0" applyFont="1" applyBorder="1" applyAlignment="1">
      <alignment horizontal="left" vertical="center" wrapText="1"/>
    </xf>
    <xf numFmtId="14" fontId="9" fillId="7" borderId="54" xfId="0" applyNumberFormat="1" applyFont="1" applyFill="1" applyBorder="1" applyAlignment="1" applyProtection="1">
      <alignment horizontal="left" vertical="center"/>
    </xf>
    <xf numFmtId="14" fontId="9" fillId="7" borderId="55"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5" borderId="48" xfId="0" applyNumberFormat="1" applyFont="1" applyFill="1" applyBorder="1" applyAlignment="1" applyProtection="1">
      <alignment horizontal="center" vertical="center"/>
      <protection locked="0"/>
    </xf>
    <xf numFmtId="0" fontId="5" fillId="5" borderId="32" xfId="0" applyFont="1" applyFill="1" applyBorder="1" applyAlignment="1" applyProtection="1">
      <alignment horizontal="center" vertical="center"/>
      <protection locked="0"/>
    </xf>
    <xf numFmtId="0" fontId="5" fillId="0" borderId="0" xfId="0" applyFont="1" applyAlignment="1">
      <alignment horizontal="left" wrapText="1"/>
    </xf>
    <xf numFmtId="14" fontId="17" fillId="0" borderId="0" xfId="0" applyNumberFormat="1" applyFont="1" applyAlignment="1">
      <alignment horizontal="center"/>
    </xf>
    <xf numFmtId="0" fontId="4" fillId="15" borderId="0" xfId="2" applyFill="1" applyBorder="1" applyAlignment="1" applyProtection="1">
      <alignment horizontal="left" vertical="center"/>
      <protection locked="0"/>
    </xf>
    <xf numFmtId="0" fontId="0" fillId="0" borderId="0" xfId="0" applyAlignment="1">
      <alignment horizontal="center"/>
    </xf>
    <xf numFmtId="0" fontId="5" fillId="8" borderId="2" xfId="0" applyFont="1" applyFill="1" applyBorder="1" applyAlignment="1">
      <alignment horizontal="left" vertical="top" wrapText="1"/>
    </xf>
    <xf numFmtId="0" fontId="5" fillId="8" borderId="4" xfId="0" applyFont="1" applyFill="1" applyBorder="1" applyAlignment="1">
      <alignment horizontal="left" vertical="top" wrapText="1"/>
    </xf>
    <xf numFmtId="0" fontId="5" fillId="8"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0" xfId="0" applyBorder="1" applyAlignment="1">
      <alignment horizontal="center"/>
    </xf>
    <xf numFmtId="0" fontId="31" fillId="0" borderId="0" xfId="0" applyFont="1" applyAlignment="1">
      <alignment horizontal="center"/>
    </xf>
    <xf numFmtId="0" fontId="0" fillId="0" borderId="9" xfId="0" applyBorder="1" applyAlignment="1">
      <alignment horizontal="center"/>
    </xf>
    <xf numFmtId="0" fontId="31" fillId="0" borderId="6" xfId="0" applyFont="1" applyBorder="1" applyAlignment="1">
      <alignment horizontal="left"/>
    </xf>
    <xf numFmtId="0" fontId="31" fillId="0" borderId="15" xfId="0" applyFont="1" applyBorder="1" applyAlignment="1">
      <alignment horizontal="left"/>
    </xf>
    <xf numFmtId="0" fontId="31" fillId="0" borderId="7" xfId="0" applyFont="1" applyBorder="1" applyAlignment="1">
      <alignment horizontal="left"/>
    </xf>
    <xf numFmtId="0" fontId="0" fillId="0" borderId="0" xfId="0" applyAlignment="1">
      <alignment horizontal="center" wrapText="1"/>
    </xf>
    <xf numFmtId="0" fontId="31" fillId="0" borderId="0" xfId="0" applyFont="1" applyAlignment="1">
      <alignment horizontal="center" wrapText="1"/>
    </xf>
    <xf numFmtId="14" fontId="17" fillId="0" borderId="0" xfId="0" applyNumberFormat="1" applyFont="1" applyAlignment="1" applyProtection="1">
      <alignment horizontal="center"/>
    </xf>
    <xf numFmtId="0" fontId="9" fillId="15" borderId="0" xfId="0" applyFont="1" applyFill="1" applyBorder="1" applyAlignment="1">
      <alignment horizontal="left" vertical="center" wrapText="1"/>
    </xf>
    <xf numFmtId="0" fontId="58" fillId="0" borderId="0" xfId="0" applyFont="1" applyAlignment="1" applyProtection="1">
      <alignment horizontal="left" vertical="top" wrapText="1"/>
    </xf>
    <xf numFmtId="0" fontId="44" fillId="7" borderId="46" xfId="0" applyFont="1" applyFill="1" applyBorder="1" applyAlignment="1" applyProtection="1">
      <alignment horizontal="left" vertical="center" wrapText="1"/>
    </xf>
    <xf numFmtId="0" fontId="44" fillId="7" borderId="26" xfId="0" applyFont="1" applyFill="1" applyBorder="1" applyAlignment="1" applyProtection="1">
      <alignment horizontal="left" vertical="center" wrapText="1"/>
    </xf>
    <xf numFmtId="0" fontId="44" fillId="7" borderId="30" xfId="0" applyFont="1" applyFill="1" applyBorder="1" applyAlignment="1" applyProtection="1">
      <alignment horizontal="left" vertical="center" wrapText="1"/>
    </xf>
    <xf numFmtId="0" fontId="55" fillId="0" borderId="0" xfId="0" applyFont="1" applyAlignment="1" applyProtection="1">
      <alignment horizontal="left" vertical="top" wrapText="1"/>
    </xf>
    <xf numFmtId="0" fontId="18" fillId="7" borderId="61" xfId="0" applyFont="1" applyFill="1" applyBorder="1" applyAlignment="1" applyProtection="1">
      <alignment horizontal="left" vertical="center" wrapText="1"/>
    </xf>
    <xf numFmtId="0" fontId="18" fillId="7" borderId="62" xfId="0" applyFont="1" applyFill="1" applyBorder="1" applyAlignment="1" applyProtection="1">
      <alignment horizontal="left" vertical="center" wrapText="1"/>
    </xf>
    <xf numFmtId="0" fontId="18" fillId="7" borderId="63" xfId="0" applyFont="1" applyFill="1" applyBorder="1" applyAlignment="1" applyProtection="1">
      <alignment horizontal="left" vertical="center" wrapText="1"/>
    </xf>
    <xf numFmtId="0" fontId="15" fillId="11" borderId="6" xfId="0" applyFont="1" applyFill="1" applyBorder="1" applyAlignment="1" applyProtection="1">
      <alignment horizontal="left" vertical="top"/>
    </xf>
    <xf numFmtId="0" fontId="15" fillId="11" borderId="15" xfId="0" applyFont="1" applyFill="1" applyBorder="1" applyAlignment="1" applyProtection="1">
      <alignment horizontal="left" vertical="top"/>
    </xf>
    <xf numFmtId="0" fontId="15" fillId="11" borderId="7" xfId="0" applyFont="1" applyFill="1" applyBorder="1" applyAlignment="1" applyProtection="1">
      <alignment horizontal="left" vertical="top"/>
    </xf>
    <xf numFmtId="0" fontId="9" fillId="11" borderId="10" xfId="0" applyFont="1" applyFill="1" applyBorder="1" applyAlignment="1" applyProtection="1">
      <alignment horizontal="left" vertical="top"/>
    </xf>
    <xf numFmtId="0" fontId="9" fillId="11" borderId="14" xfId="0" applyFont="1" applyFill="1" applyBorder="1" applyAlignment="1" applyProtection="1">
      <alignment horizontal="left" vertical="top"/>
    </xf>
    <xf numFmtId="0" fontId="9" fillId="11" borderId="11" xfId="0" applyFont="1" applyFill="1" applyBorder="1" applyAlignment="1" applyProtection="1">
      <alignment horizontal="left" vertical="top"/>
    </xf>
    <xf numFmtId="0" fontId="9" fillId="5" borderId="55" xfId="0" applyFont="1" applyFill="1" applyBorder="1" applyAlignment="1" applyProtection="1">
      <alignment horizontal="left" vertical="center" wrapText="1"/>
      <protection locked="0"/>
    </xf>
    <xf numFmtId="0" fontId="9" fillId="5" borderId="16" xfId="0" applyFont="1" applyFill="1" applyBorder="1" applyAlignment="1" applyProtection="1">
      <alignment horizontal="left" vertical="center" wrapText="1"/>
      <protection locked="0"/>
    </xf>
    <xf numFmtId="0" fontId="9" fillId="5" borderId="55"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5" fillId="0" borderId="42" xfId="0" applyFon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44" fillId="7" borderId="54" xfId="0" applyFont="1" applyFill="1" applyBorder="1" applyAlignment="1" applyProtection="1">
      <alignment horizontal="left" vertical="center" wrapText="1"/>
    </xf>
    <xf numFmtId="0" fontId="44" fillId="7" borderId="55" xfId="0" applyFont="1" applyFill="1" applyBorder="1" applyAlignment="1" applyProtection="1">
      <alignment horizontal="left" vertical="center" wrapText="1"/>
    </xf>
    <xf numFmtId="0" fontId="44" fillId="7" borderId="16" xfId="0" applyFont="1" applyFill="1" applyBorder="1" applyAlignment="1" applyProtection="1">
      <alignment horizontal="left" vertical="center" wrapText="1"/>
    </xf>
    <xf numFmtId="0" fontId="5" fillId="0" borderId="39"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0" fillId="0" borderId="41" xfId="0" applyBorder="1" applyAlignment="1">
      <alignment horizontal="left" vertical="top" wrapText="1"/>
    </xf>
    <xf numFmtId="0" fontId="0" fillId="0" borderId="40" xfId="0" applyBorder="1" applyAlignment="1">
      <alignment horizontal="left" vertical="top" wrapText="1"/>
    </xf>
    <xf numFmtId="0" fontId="0" fillId="0" borderId="33" xfId="0" applyBorder="1" applyAlignment="1">
      <alignment horizontal="left" vertical="top" wrapText="1"/>
    </xf>
    <xf numFmtId="0" fontId="54" fillId="0" borderId="0" xfId="0" applyFont="1" applyAlignment="1" applyProtection="1">
      <alignment horizontal="left" vertical="top" wrapText="1"/>
    </xf>
    <xf numFmtId="0" fontId="6" fillId="7" borderId="39" xfId="0" applyFont="1" applyFill="1" applyBorder="1" applyAlignment="1" applyProtection="1">
      <alignment horizontal="left" vertical="center" wrapText="1"/>
    </xf>
    <xf numFmtId="0" fontId="6" fillId="7" borderId="34" xfId="0" applyFont="1" applyFill="1" applyBorder="1" applyAlignment="1" applyProtection="1">
      <alignment horizontal="left" vertical="center"/>
    </xf>
    <xf numFmtId="0" fontId="6" fillId="7" borderId="35" xfId="0" applyFont="1" applyFill="1" applyBorder="1" applyAlignment="1" applyProtection="1">
      <alignment horizontal="left" vertical="center"/>
    </xf>
    <xf numFmtId="164" fontId="0" fillId="10" borderId="2" xfId="0" applyNumberFormat="1" applyFill="1" applyBorder="1" applyAlignment="1">
      <alignment horizontal="center"/>
    </xf>
    <xf numFmtId="164" fontId="0" fillId="10" borderId="4" xfId="0" applyNumberFormat="1" applyFill="1" applyBorder="1" applyAlignment="1">
      <alignment horizontal="center"/>
    </xf>
    <xf numFmtId="0" fontId="31" fillId="0" borderId="0" xfId="0" applyFont="1" applyAlignment="1">
      <alignment horizontal="left"/>
    </xf>
    <xf numFmtId="0" fontId="0" fillId="0" borderId="26" xfId="0" applyBorder="1" applyAlignment="1">
      <alignment horizontal="center"/>
    </xf>
    <xf numFmtId="0" fontId="31" fillId="10" borderId="0" xfId="0" applyFont="1" applyFill="1" applyAlignment="1">
      <alignment horizontal="center"/>
    </xf>
    <xf numFmtId="0" fontId="5" fillId="0" borderId="41" xfId="0" applyFont="1" applyBorder="1" applyAlignment="1">
      <alignment horizontal="center" vertical="center"/>
    </xf>
    <xf numFmtId="0" fontId="25" fillId="0" borderId="0" xfId="0" applyFont="1" applyFill="1" applyBorder="1" applyAlignment="1" applyProtection="1">
      <alignment horizontal="center" vertical="center"/>
      <protection hidden="1"/>
    </xf>
    <xf numFmtId="0" fontId="5" fillId="11" borderId="6"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4" fillId="11" borderId="10" xfId="2" applyFill="1" applyBorder="1" applyAlignment="1" applyProtection="1">
      <alignment horizontal="left" vertical="top"/>
      <protection locked="0" hidden="1"/>
    </xf>
    <xf numFmtId="0" fontId="4" fillId="11" borderId="14" xfId="2" applyFill="1" applyBorder="1" applyAlignment="1" applyProtection="1">
      <alignment horizontal="left" vertical="top"/>
      <protection locked="0" hidden="1"/>
    </xf>
    <xf numFmtId="0" fontId="56" fillId="0" borderId="0" xfId="0" applyFont="1" applyAlignment="1">
      <alignment horizontal="left" vertical="center"/>
    </xf>
    <xf numFmtId="0" fontId="18" fillId="0" borderId="0" xfId="0" applyFont="1" applyAlignment="1">
      <alignment horizontal="center" vertical="center"/>
    </xf>
    <xf numFmtId="14" fontId="9" fillId="5" borderId="55" xfId="0" applyNumberFormat="1" applyFont="1" applyFill="1" applyBorder="1" applyAlignment="1" applyProtection="1">
      <alignment horizontal="left" vertical="center"/>
      <protection locked="0"/>
    </xf>
    <xf numFmtId="14" fontId="9" fillId="5" borderId="16" xfId="0" applyNumberFormat="1" applyFont="1" applyFill="1" applyBorder="1" applyAlignment="1" applyProtection="1">
      <alignment horizontal="left" vertical="center"/>
      <protection locked="0"/>
    </xf>
    <xf numFmtId="0" fontId="5" fillId="7" borderId="17" xfId="0" applyFont="1" applyFill="1" applyBorder="1" applyAlignment="1">
      <alignment horizontal="left" vertical="center"/>
    </xf>
    <xf numFmtId="0" fontId="5" fillId="7" borderId="23" xfId="0" applyFont="1" applyFill="1" applyBorder="1" applyAlignment="1">
      <alignment horizontal="left" vertical="center"/>
    </xf>
    <xf numFmtId="0" fontId="8" fillId="0" borderId="33" xfId="0" applyFont="1" applyBorder="1" applyAlignment="1">
      <alignment horizontal="left" vertical="center"/>
    </xf>
    <xf numFmtId="0" fontId="5" fillId="7" borderId="54" xfId="0" applyFont="1" applyFill="1" applyBorder="1" applyAlignment="1">
      <alignment horizontal="left" vertical="center"/>
    </xf>
    <xf numFmtId="0" fontId="5" fillId="7" borderId="32" xfId="0" applyFont="1" applyFill="1" applyBorder="1" applyAlignment="1">
      <alignment horizontal="left" vertical="center"/>
    </xf>
    <xf numFmtId="0" fontId="25" fillId="0" borderId="41" xfId="0" applyFont="1" applyBorder="1" applyAlignment="1">
      <alignment horizontal="left" vertical="center"/>
    </xf>
    <xf numFmtId="0" fontId="25" fillId="0" borderId="0" xfId="0" applyFont="1" applyAlignment="1">
      <alignment horizontal="left" vertical="center"/>
    </xf>
    <xf numFmtId="0" fontId="6" fillId="5" borderId="55"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horizontal="left" vertical="center" wrapText="1"/>
    </xf>
    <xf numFmtId="14" fontId="7" fillId="0" borderId="0" xfId="0" applyNumberFormat="1" applyFont="1" applyAlignment="1">
      <alignment horizontal="center"/>
    </xf>
    <xf numFmtId="0" fontId="7" fillId="0" borderId="0" xfId="0" applyFont="1" applyAlignment="1">
      <alignment horizontal="center"/>
    </xf>
    <xf numFmtId="0" fontId="9" fillId="5" borderId="6"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0" fontId="9" fillId="5" borderId="36" xfId="0" applyFont="1" applyFill="1" applyBorder="1" applyAlignment="1" applyProtection="1">
      <alignment horizontal="center" vertical="center" wrapText="1"/>
      <protection locked="0"/>
    </xf>
    <xf numFmtId="0" fontId="9" fillId="5" borderId="37" xfId="0" applyFont="1" applyFill="1" applyBorder="1" applyAlignment="1" applyProtection="1">
      <alignment horizontal="center" vertical="center" wrapText="1"/>
      <protection locked="0"/>
    </xf>
    <xf numFmtId="0" fontId="9" fillId="5" borderId="33" xfId="0" applyFont="1" applyFill="1" applyBorder="1" applyAlignment="1" applyProtection="1">
      <alignment horizontal="center" vertical="center" wrapText="1"/>
      <protection locked="0"/>
    </xf>
    <xf numFmtId="0" fontId="9" fillId="5" borderId="38" xfId="0" applyFont="1" applyFill="1" applyBorder="1" applyAlignment="1" applyProtection="1">
      <alignment horizontal="center" vertical="center" wrapText="1"/>
      <protection locked="0"/>
    </xf>
    <xf numFmtId="39" fontId="5" fillId="7" borderId="19" xfId="1" applyNumberFormat="1" applyFont="1" applyFill="1" applyBorder="1" applyAlignment="1">
      <alignment horizontal="center" vertical="center"/>
    </xf>
    <xf numFmtId="39" fontId="5" fillId="7" borderId="26" xfId="1" applyNumberFormat="1" applyFont="1" applyFill="1" applyBorder="1" applyAlignment="1">
      <alignment horizontal="center" vertical="center"/>
    </xf>
    <xf numFmtId="39" fontId="5" fillId="7" borderId="30" xfId="1" applyNumberFormat="1" applyFont="1" applyFill="1" applyBorder="1" applyAlignment="1">
      <alignment horizontal="center" vertical="center"/>
    </xf>
    <xf numFmtId="0" fontId="11" fillId="0" borderId="0" xfId="0" applyFont="1" applyAlignment="1">
      <alignment horizontal="center"/>
    </xf>
    <xf numFmtId="0" fontId="5" fillId="7" borderId="39"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5" borderId="42"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5" fillId="5" borderId="38" xfId="0" applyFont="1" applyFill="1" applyBorder="1" applyAlignment="1" applyProtection="1">
      <alignment horizontal="center" vertical="center" wrapText="1"/>
      <protection locked="0"/>
    </xf>
    <xf numFmtId="39" fontId="5" fillId="7" borderId="39" xfId="1" applyNumberFormat="1" applyFont="1" applyFill="1" applyBorder="1" applyAlignment="1">
      <alignment horizontal="center" vertical="center"/>
    </xf>
    <xf numFmtId="39" fontId="5" fillId="7" borderId="34" xfId="1" applyNumberFormat="1" applyFont="1" applyFill="1" applyBorder="1" applyAlignment="1">
      <alignment horizontal="center" vertical="center"/>
    </xf>
    <xf numFmtId="39" fontId="5" fillId="7" borderId="35" xfId="1" applyNumberFormat="1" applyFont="1" applyFill="1" applyBorder="1" applyAlignment="1">
      <alignment horizontal="center" vertical="center"/>
    </xf>
    <xf numFmtId="164" fontId="5" fillId="4" borderId="20" xfId="0" applyNumberFormat="1" applyFont="1" applyFill="1" applyBorder="1" applyAlignment="1" applyProtection="1">
      <alignment horizontal="center" vertical="center"/>
      <protection locked="0"/>
    </xf>
    <xf numFmtId="164" fontId="5" fillId="4" borderId="25" xfId="0" applyNumberFormat="1" applyFont="1" applyFill="1" applyBorder="1" applyAlignment="1" applyProtection="1">
      <alignment horizontal="center" vertical="center"/>
      <protection locked="0"/>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7" borderId="21" xfId="0" applyFont="1" applyFill="1" applyBorder="1" applyAlignment="1">
      <alignment horizontal="left" vertical="center"/>
    </xf>
    <xf numFmtId="0" fontId="5" fillId="7" borderId="1" xfId="0" applyFont="1" applyFill="1" applyBorder="1" applyAlignment="1">
      <alignment horizontal="left" vertical="center"/>
    </xf>
    <xf numFmtId="164" fontId="5" fillId="4" borderId="19" xfId="0" applyNumberFormat="1" applyFont="1" applyFill="1" applyBorder="1" applyAlignment="1" applyProtection="1">
      <alignment horizontal="center" vertical="center"/>
      <protection locked="0"/>
    </xf>
    <xf numFmtId="164" fontId="5" fillId="4" borderId="26" xfId="0" applyNumberFormat="1" applyFont="1" applyFill="1" applyBorder="1" applyAlignment="1" applyProtection="1">
      <alignment horizontal="center" vertical="center"/>
      <protection locked="0"/>
    </xf>
    <xf numFmtId="164" fontId="5" fillId="4" borderId="24" xfId="0" applyNumberFormat="1" applyFont="1" applyFill="1" applyBorder="1" applyAlignment="1" applyProtection="1">
      <alignment horizontal="center" vertical="center"/>
      <protection locked="0"/>
    </xf>
    <xf numFmtId="164" fontId="5" fillId="4" borderId="2"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protection locked="0"/>
    </xf>
    <xf numFmtId="164" fontId="5" fillId="0" borderId="14" xfId="0" applyNumberFormat="1" applyFont="1" applyBorder="1" applyAlignment="1">
      <alignment horizontal="center" vertical="center"/>
    </xf>
    <xf numFmtId="164" fontId="5" fillId="0" borderId="53" xfId="0" applyNumberFormat="1" applyFont="1" applyBorder="1" applyAlignment="1">
      <alignment horizontal="center" vertical="center"/>
    </xf>
    <xf numFmtId="0" fontId="8" fillId="7" borderId="46" xfId="0" applyFont="1" applyFill="1" applyBorder="1" applyAlignment="1">
      <alignment horizontal="left" vertical="center"/>
    </xf>
    <xf numFmtId="0" fontId="8" fillId="7" borderId="30" xfId="0" applyFont="1" applyFill="1" applyBorder="1" applyAlignment="1">
      <alignment horizontal="left" vertical="center"/>
    </xf>
    <xf numFmtId="0" fontId="5" fillId="7" borderId="22" xfId="0" applyFont="1" applyFill="1" applyBorder="1" applyAlignment="1">
      <alignment horizontal="left" vertical="center"/>
    </xf>
    <xf numFmtId="0" fontId="5" fillId="7" borderId="13" xfId="0" applyFont="1" applyFill="1" applyBorder="1" applyAlignment="1">
      <alignment horizontal="left" vertical="center"/>
    </xf>
    <xf numFmtId="164" fontId="5" fillId="4" borderId="27" xfId="0" applyNumberFormat="1" applyFont="1" applyFill="1" applyBorder="1" applyAlignment="1" applyProtection="1">
      <alignment horizontal="center" vertical="center"/>
      <protection locked="0"/>
    </xf>
    <xf numFmtId="0" fontId="8" fillId="0" borderId="0" xfId="0" applyFont="1" applyBorder="1" applyAlignment="1">
      <alignment horizontal="left"/>
    </xf>
    <xf numFmtId="0" fontId="5" fillId="7" borderId="19" xfId="0" applyFont="1" applyFill="1" applyBorder="1" applyAlignment="1">
      <alignment horizontal="center" vertical="center"/>
    </xf>
    <xf numFmtId="0" fontId="5" fillId="7" borderId="26" xfId="0" applyFont="1" applyFill="1" applyBorder="1" applyAlignment="1">
      <alignment horizontal="center" vertical="center"/>
    </xf>
    <xf numFmtId="164" fontId="5" fillId="5" borderId="2" xfId="0" applyNumberFormat="1" applyFont="1" applyFill="1" applyBorder="1" applyAlignment="1" applyProtection="1">
      <alignment horizontal="center" vertical="center"/>
      <protection locked="0"/>
    </xf>
    <xf numFmtId="164" fontId="5" fillId="5" borderId="4" xfId="0" applyNumberFormat="1" applyFont="1" applyFill="1" applyBorder="1" applyAlignment="1" applyProtection="1">
      <alignment horizontal="center" vertical="center"/>
      <protection locked="0"/>
    </xf>
    <xf numFmtId="164" fontId="5" fillId="5" borderId="5" xfId="0" applyNumberFormat="1" applyFont="1" applyFill="1" applyBorder="1" applyAlignment="1" applyProtection="1">
      <alignment horizontal="center" vertical="center"/>
      <protection locked="0"/>
    </xf>
    <xf numFmtId="0" fontId="8" fillId="7" borderId="24" xfId="0" applyFont="1" applyFill="1" applyBorder="1" applyAlignment="1">
      <alignment horizontal="left" vertical="center"/>
    </xf>
    <xf numFmtId="0" fontId="5" fillId="15" borderId="0" xfId="0" applyFont="1" applyFill="1" applyBorder="1" applyAlignment="1">
      <alignment horizontal="left" vertical="top" wrapText="1"/>
    </xf>
    <xf numFmtId="0" fontId="5" fillId="0" borderId="39" xfId="0" applyFont="1" applyFill="1" applyBorder="1" applyAlignment="1">
      <alignment horizontal="center" wrapText="1"/>
    </xf>
    <xf numFmtId="0" fontId="0" fillId="0" borderId="34" xfId="0" applyBorder="1" applyAlignment="1">
      <alignment horizontal="center" wrapText="1"/>
    </xf>
    <xf numFmtId="0" fontId="0" fillId="0" borderId="49" xfId="0" applyBorder="1" applyAlignment="1">
      <alignment horizontal="center" wrapText="1"/>
    </xf>
    <xf numFmtId="0" fontId="0" fillId="0" borderId="52" xfId="0" applyBorder="1" applyAlignment="1">
      <alignment horizontal="center" wrapText="1"/>
    </xf>
    <xf numFmtId="0" fontId="0" fillId="0" borderId="14" xfId="0" applyBorder="1" applyAlignment="1">
      <alignment horizontal="center" wrapText="1"/>
    </xf>
    <xf numFmtId="0" fontId="0" fillId="0" borderId="11" xfId="0" applyBorder="1" applyAlignment="1">
      <alignment horizontal="center" wrapText="1"/>
    </xf>
    <xf numFmtId="0" fontId="5" fillId="0" borderId="50" xfId="0" applyFont="1" applyFill="1" applyBorder="1" applyAlignment="1">
      <alignment horizontal="center" vertical="center" wrapText="1"/>
    </xf>
    <xf numFmtId="0" fontId="0" fillId="0" borderId="27" xfId="0" applyBorder="1" applyAlignment="1">
      <alignment horizontal="center" wrapText="1"/>
    </xf>
    <xf numFmtId="0" fontId="0" fillId="0" borderId="25" xfId="0" applyBorder="1" applyAlignment="1">
      <alignment horizontal="center" wrapText="1"/>
    </xf>
    <xf numFmtId="0" fontId="5" fillId="0" borderId="12" xfId="0" applyFont="1" applyFill="1" applyBorder="1" applyAlignment="1" applyProtection="1">
      <alignment horizontal="center" vertical="center" wrapText="1"/>
    </xf>
    <xf numFmtId="0" fontId="0" fillId="0" borderId="12" xfId="0" applyBorder="1" applyAlignment="1">
      <alignment horizontal="center" wrapText="1"/>
    </xf>
    <xf numFmtId="164" fontId="5" fillId="0" borderId="1" xfId="0" applyNumberFormat="1" applyFont="1" applyFill="1" applyBorder="1" applyAlignment="1" applyProtection="1">
      <alignment horizontal="center" wrapText="1"/>
    </xf>
    <xf numFmtId="0" fontId="0" fillId="0" borderId="1" xfId="0" applyBorder="1" applyAlignment="1">
      <alignment horizontal="center" wrapText="1"/>
    </xf>
    <xf numFmtId="0" fontId="0" fillId="0" borderId="43" xfId="0" applyBorder="1" applyAlignment="1">
      <alignment horizontal="center" wrapText="1"/>
    </xf>
    <xf numFmtId="164" fontId="5" fillId="0" borderId="1" xfId="0" applyNumberFormat="1" applyFont="1" applyFill="1" applyBorder="1" applyAlignment="1" applyProtection="1">
      <alignment horizontal="center" vertical="center" wrapText="1"/>
    </xf>
    <xf numFmtId="0" fontId="0" fillId="0" borderId="44" xfId="0" applyBorder="1" applyAlignment="1">
      <alignment horizontal="center" wrapText="1"/>
    </xf>
    <xf numFmtId="164" fontId="5" fillId="0" borderId="58" xfId="0" applyNumberFormat="1" applyFont="1" applyFill="1" applyBorder="1" applyAlignment="1" applyProtection="1">
      <alignment horizontal="center" vertical="center" wrapText="1"/>
    </xf>
    <xf numFmtId="0" fontId="0" fillId="0" borderId="68" xfId="0" applyBorder="1" applyAlignment="1">
      <alignment horizontal="center" wrapText="1"/>
    </xf>
    <xf numFmtId="0" fontId="5" fillId="0" borderId="34" xfId="0" applyFont="1" applyFill="1" applyBorder="1" applyAlignment="1">
      <alignment horizontal="right" vertical="center" wrapText="1"/>
    </xf>
    <xf numFmtId="0" fontId="0" fillId="0" borderId="34" xfId="0" applyBorder="1" applyAlignment="1">
      <alignment horizontal="right" wrapText="1"/>
    </xf>
    <xf numFmtId="164" fontId="5" fillId="0" borderId="13" xfId="0" applyNumberFormat="1" applyFont="1" applyFill="1" applyBorder="1" applyAlignment="1" applyProtection="1">
      <alignment horizontal="center" wrapText="1"/>
    </xf>
    <xf numFmtId="0" fontId="0" fillId="0" borderId="13" xfId="0" applyBorder="1" applyAlignment="1">
      <alignment horizontal="center" wrapText="1"/>
    </xf>
    <xf numFmtId="164" fontId="5" fillId="0" borderId="13" xfId="0" applyNumberFormat="1" applyFont="1" applyFill="1" applyBorder="1" applyAlignment="1" applyProtection="1">
      <alignment horizontal="center" vertical="center" wrapText="1"/>
    </xf>
    <xf numFmtId="0" fontId="0" fillId="0" borderId="45" xfId="0" applyBorder="1" applyAlignment="1">
      <alignment horizontal="center" wrapText="1"/>
    </xf>
    <xf numFmtId="0" fontId="0" fillId="0" borderId="26" xfId="0" applyBorder="1" applyAlignment="1">
      <alignment horizontal="left" vertical="center" wrapText="1"/>
    </xf>
    <xf numFmtId="0" fontId="5" fillId="0" borderId="42" xfId="0" applyFont="1" applyFill="1" applyBorder="1" applyAlignment="1" applyProtection="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5" fillId="15" borderId="0" xfId="0" applyFont="1" applyFill="1" applyBorder="1" applyAlignment="1">
      <alignment horizontal="left" wrapText="1"/>
    </xf>
    <xf numFmtId="0" fontId="5" fillId="15" borderId="0" xfId="0" applyFont="1" applyFill="1" applyBorder="1" applyAlignment="1">
      <alignment horizontal="left" vertical="center" wrapText="1"/>
    </xf>
    <xf numFmtId="0" fontId="5" fillId="7" borderId="24" xfId="0" applyFont="1" applyFill="1" applyBorder="1" applyAlignment="1">
      <alignment horizontal="center" vertical="center"/>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9" fillId="7" borderId="26" xfId="0" applyFont="1" applyFill="1" applyBorder="1" applyAlignment="1">
      <alignment horizontal="center" vertical="center"/>
    </xf>
    <xf numFmtId="0" fontId="9" fillId="7" borderId="30" xfId="0" applyFont="1" applyFill="1" applyBorder="1" applyAlignment="1">
      <alignment horizontal="center" vertical="center"/>
    </xf>
    <xf numFmtId="0" fontId="9" fillId="4" borderId="20" xfId="0" applyFont="1" applyFill="1" applyBorder="1" applyAlignment="1" applyProtection="1">
      <alignment horizontal="left" vertical="center" wrapText="1"/>
      <protection locked="0"/>
    </xf>
    <xf numFmtId="0" fontId="36" fillId="4" borderId="29"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36" fillId="4" borderId="4" xfId="0" applyFont="1" applyFill="1" applyBorder="1" applyAlignment="1" applyProtection="1">
      <alignment horizontal="left" vertical="center" wrapText="1"/>
      <protection locked="0"/>
    </xf>
    <xf numFmtId="0" fontId="36" fillId="4" borderId="28" xfId="0" applyFont="1" applyFill="1" applyBorder="1" applyAlignment="1" applyProtection="1">
      <alignment horizontal="left" vertical="center" wrapText="1"/>
      <protection locked="0"/>
    </xf>
    <xf numFmtId="165" fontId="0" fillId="0" borderId="65" xfId="0" applyNumberFormat="1" applyBorder="1" applyAlignment="1">
      <alignment horizontal="center" vertical="center" wrapText="1"/>
    </xf>
    <xf numFmtId="165" fontId="0" fillId="0" borderId="66" xfId="0" applyNumberFormat="1" applyBorder="1" applyAlignment="1">
      <alignment horizontal="center" vertical="center" wrapText="1"/>
    </xf>
    <xf numFmtId="165" fontId="0" fillId="0" borderId="67" xfId="0" applyNumberFormat="1" applyBorder="1" applyAlignment="1">
      <alignment horizontal="center" vertical="center" wrapText="1"/>
    </xf>
    <xf numFmtId="0" fontId="36" fillId="4" borderId="5" xfId="0" applyFont="1" applyFill="1" applyBorder="1" applyAlignment="1" applyProtection="1">
      <alignment horizontal="left" vertical="center" wrapText="1"/>
      <protection locked="0"/>
    </xf>
    <xf numFmtId="0" fontId="9" fillId="7" borderId="19" xfId="0" applyFont="1" applyFill="1" applyBorder="1" applyAlignment="1" applyProtection="1">
      <alignment horizontal="center" vertical="center" wrapText="1"/>
      <protection hidden="1"/>
    </xf>
    <xf numFmtId="0" fontId="0" fillId="7" borderId="30" xfId="0" applyFill="1" applyBorder="1" applyAlignment="1">
      <alignment horizontal="center" vertical="center" wrapText="1"/>
    </xf>
    <xf numFmtId="14" fontId="7" fillId="0" borderId="0" xfId="0" applyNumberFormat="1" applyFont="1" applyAlignment="1" applyProtection="1">
      <alignment horizontal="center"/>
      <protection hidden="1"/>
    </xf>
    <xf numFmtId="0" fontId="8" fillId="11" borderId="2" xfId="0" applyFont="1" applyFill="1" applyBorder="1" applyAlignment="1" applyProtection="1">
      <alignment horizontal="left" vertical="center" wrapText="1"/>
      <protection hidden="1"/>
    </xf>
    <xf numFmtId="0" fontId="5" fillId="11" borderId="4" xfId="0" applyFont="1" applyFill="1" applyBorder="1" applyAlignment="1" applyProtection="1">
      <alignment horizontal="left" vertical="center" wrapText="1"/>
      <protection hidden="1"/>
    </xf>
    <xf numFmtId="0" fontId="5" fillId="11" borderId="5"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4" fillId="15" borderId="0" xfId="2" applyFill="1" applyAlignment="1" applyProtection="1">
      <alignment horizontal="left" vertical="center"/>
      <protection locked="0" hidden="1"/>
    </xf>
    <xf numFmtId="0" fontId="56" fillId="0" borderId="0" xfId="0" applyFont="1" applyAlignment="1" applyProtection="1">
      <alignment horizontal="left" vertical="center"/>
      <protection hidden="1"/>
    </xf>
    <xf numFmtId="0" fontId="56" fillId="0" borderId="9" xfId="0" applyFont="1" applyBorder="1" applyAlignment="1" applyProtection="1">
      <alignment horizontal="left" vertical="center"/>
      <protection hidden="1"/>
    </xf>
    <xf numFmtId="0" fontId="8" fillId="0" borderId="54" xfId="0" applyFont="1" applyBorder="1" applyAlignment="1" applyProtection="1">
      <alignment horizontal="left" vertical="center" wrapText="1"/>
      <protection hidden="1"/>
    </xf>
    <xf numFmtId="0" fontId="8" fillId="0" borderId="55" xfId="0" applyFont="1" applyBorder="1" applyAlignment="1" applyProtection="1">
      <alignment horizontal="left" vertical="center" wrapText="1"/>
      <protection hidden="1"/>
    </xf>
    <xf numFmtId="0" fontId="8" fillId="0" borderId="55" xfId="0" applyFont="1" applyBorder="1" applyAlignment="1" applyProtection="1">
      <alignment horizontal="left" vertical="center"/>
      <protection hidden="1"/>
    </xf>
    <xf numFmtId="0" fontId="8"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wrapText="1"/>
      <protection hidden="1"/>
    </xf>
    <xf numFmtId="0" fontId="36" fillId="0" borderId="23" xfId="0" applyFont="1" applyBorder="1" applyAlignment="1">
      <alignment horizontal="left" vertical="center" wrapText="1"/>
    </xf>
    <xf numFmtId="0" fontId="9" fillId="0" borderId="54" xfId="0" applyFont="1" applyBorder="1" applyAlignment="1" applyProtection="1">
      <alignment horizontal="left" vertical="center" wrapText="1"/>
      <protection hidden="1"/>
    </xf>
    <xf numFmtId="0" fontId="36" fillId="0" borderId="55" xfId="0" applyFont="1" applyBorder="1" applyAlignment="1">
      <alignment horizontal="left" vertical="center" wrapText="1"/>
    </xf>
    <xf numFmtId="0" fontId="0" fillId="0" borderId="32" xfId="0" applyBorder="1" applyAlignment="1">
      <alignment horizontal="left" vertical="center" wrapText="1"/>
    </xf>
    <xf numFmtId="164" fontId="0" fillId="0" borderId="23" xfId="0" applyNumberFormat="1" applyBorder="1" applyAlignment="1">
      <alignment horizontal="center" vertical="center" wrapText="1"/>
    </xf>
    <xf numFmtId="164" fontId="0" fillId="0" borderId="18" xfId="0" applyNumberFormat="1" applyBorder="1" applyAlignment="1">
      <alignment horizontal="center" vertical="center" wrapText="1"/>
    </xf>
    <xf numFmtId="0" fontId="10" fillId="0" borderId="0" xfId="0" applyFont="1" applyBorder="1" applyAlignment="1" applyProtection="1">
      <alignment horizontal="left" vertical="center" wrapText="1"/>
      <protection hidden="1"/>
    </xf>
    <xf numFmtId="0" fontId="0" fillId="0" borderId="0" xfId="0" applyAlignment="1">
      <alignment horizontal="left" vertical="center" wrapText="1"/>
    </xf>
    <xf numFmtId="0" fontId="0" fillId="7" borderId="26" xfId="0" applyFill="1" applyBorder="1" applyAlignment="1">
      <alignment horizontal="center" vertical="center" wrapText="1"/>
    </xf>
    <xf numFmtId="0" fontId="0" fillId="7" borderId="24" xfId="0" applyFill="1" applyBorder="1" applyAlignment="1">
      <alignment horizontal="center" vertical="center" wrapText="1"/>
    </xf>
    <xf numFmtId="0" fontId="31" fillId="0" borderId="0" xfId="0" applyFont="1" applyFill="1" applyBorder="1" applyAlignment="1">
      <alignment horizontal="center"/>
    </xf>
    <xf numFmtId="0" fontId="9" fillId="4" borderId="4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38" fillId="11" borderId="6" xfId="0" applyFont="1" applyFill="1" applyBorder="1" applyAlignment="1" applyProtection="1">
      <alignment horizontal="left" vertical="center" wrapText="1"/>
      <protection hidden="1"/>
    </xf>
    <xf numFmtId="0" fontId="38" fillId="11" borderId="15" xfId="0" applyFont="1" applyFill="1" applyBorder="1" applyAlignment="1" applyProtection="1">
      <alignment horizontal="left" vertical="center" wrapText="1"/>
      <protection hidden="1"/>
    </xf>
    <xf numFmtId="0" fontId="38" fillId="11" borderId="7" xfId="0" applyFont="1" applyFill="1" applyBorder="1" applyAlignment="1" applyProtection="1">
      <alignment horizontal="left" vertical="center" wrapText="1"/>
      <protection hidden="1"/>
    </xf>
    <xf numFmtId="0" fontId="6" fillId="11" borderId="10" xfId="0" applyFont="1" applyFill="1" applyBorder="1" applyAlignment="1" applyProtection="1">
      <alignment horizontal="left" vertical="center" wrapText="1"/>
      <protection hidden="1"/>
    </xf>
    <xf numFmtId="0" fontId="5" fillId="11" borderId="14" xfId="0" applyFont="1" applyFill="1" applyBorder="1" applyAlignment="1" applyProtection="1">
      <alignment horizontal="left" vertical="center" wrapText="1"/>
      <protection hidden="1"/>
    </xf>
    <xf numFmtId="0" fontId="5" fillId="11" borderId="11" xfId="0" applyFont="1" applyFill="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5" fillId="7" borderId="46" xfId="0" applyFont="1" applyFill="1" applyBorder="1" applyAlignment="1" applyProtection="1">
      <alignment vertical="center" wrapText="1"/>
      <protection hidden="1"/>
    </xf>
    <xf numFmtId="0" fontId="5" fillId="7" borderId="26" xfId="0" applyFont="1" applyFill="1" applyBorder="1" applyAlignment="1" applyProtection="1">
      <alignment vertical="center" wrapText="1"/>
      <protection hidden="1"/>
    </xf>
    <xf numFmtId="0" fontId="9" fillId="4" borderId="50"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hidden="1"/>
    </xf>
    <xf numFmtId="0" fontId="5" fillId="7" borderId="46" xfId="0" applyFont="1" applyFill="1" applyBorder="1" applyAlignment="1" applyProtection="1">
      <alignment horizontal="left" vertical="center" wrapText="1"/>
      <protection hidden="1"/>
    </xf>
    <xf numFmtId="0" fontId="5" fillId="7" borderId="26" xfId="0" applyFont="1" applyFill="1" applyBorder="1" applyAlignment="1" applyProtection="1">
      <alignment horizontal="left" vertical="center" wrapText="1"/>
      <protection hidden="1"/>
    </xf>
    <xf numFmtId="0" fontId="5" fillId="7" borderId="24" xfId="0" applyFont="1" applyFill="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7" fillId="0" borderId="0" xfId="0" applyFont="1" applyAlignment="1" applyProtection="1">
      <alignment horizontal="center"/>
      <protection hidden="1"/>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0" borderId="0" xfId="0" applyFont="1" applyBorder="1" applyAlignment="1">
      <alignment horizontal="left"/>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5" fillId="4" borderId="27" xfId="0" applyFont="1" applyFill="1" applyBorder="1" applyAlignment="1" applyProtection="1">
      <alignment horizontal="left" vertical="center"/>
      <protection locked="0"/>
    </xf>
    <xf numFmtId="0" fontId="5" fillId="4" borderId="25" xfId="0" applyFont="1" applyFill="1" applyBorder="1" applyAlignment="1" applyProtection="1">
      <alignment horizontal="left" vertical="center"/>
      <protection locked="0"/>
    </xf>
    <xf numFmtId="0" fontId="5" fillId="15" borderId="0" xfId="0" applyFont="1" applyFill="1" applyBorder="1" applyAlignment="1">
      <alignment horizontal="left" vertical="center"/>
    </xf>
    <xf numFmtId="0" fontId="13" fillId="15" borderId="0" xfId="0" applyFont="1" applyFill="1" applyBorder="1" applyAlignment="1">
      <alignment horizontal="left"/>
    </xf>
    <xf numFmtId="0" fontId="5" fillId="11" borderId="2"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0" borderId="0" xfId="0" applyFont="1" applyFill="1" applyBorder="1" applyAlignment="1">
      <alignment horizontal="left"/>
    </xf>
    <xf numFmtId="0" fontId="5" fillId="7" borderId="14" xfId="0" applyFont="1" applyFill="1" applyBorder="1" applyAlignment="1">
      <alignment horizontal="left" vertical="center"/>
    </xf>
    <xf numFmtId="0" fontId="5" fillId="7" borderId="11" xfId="0" applyFont="1" applyFill="1" applyBorder="1" applyAlignment="1">
      <alignment horizontal="left" vertical="center"/>
    </xf>
    <xf numFmtId="0" fontId="5" fillId="4" borderId="4"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39"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5" fillId="4" borderId="15"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9" xfId="0" applyFont="1" applyBorder="1" applyAlignment="1">
      <alignment horizontal="center" vertical="center"/>
    </xf>
    <xf numFmtId="0" fontId="9" fillId="4" borderId="6" xfId="0" applyNumberFormat="1" applyFont="1" applyFill="1" applyBorder="1" applyAlignment="1" applyProtection="1">
      <alignment horizontal="left" vertical="center"/>
      <protection locked="0"/>
    </xf>
    <xf numFmtId="0" fontId="9" fillId="4" borderId="15" xfId="0" applyNumberFormat="1" applyFont="1" applyFill="1" applyBorder="1" applyAlignment="1" applyProtection="1">
      <alignment horizontal="left" vertical="center"/>
      <protection locked="0"/>
    </xf>
    <xf numFmtId="0" fontId="9" fillId="4" borderId="5" xfId="0" applyNumberFormat="1" applyFont="1" applyFill="1" applyBorder="1" applyAlignment="1" applyProtection="1">
      <alignment horizontal="left" vertical="center"/>
      <protection locked="0"/>
    </xf>
    <xf numFmtId="0" fontId="5" fillId="7" borderId="14"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4" borderId="39" xfId="0" applyFont="1" applyFill="1" applyBorder="1" applyAlignment="1" applyProtection="1">
      <alignment horizontal="left" vertical="center" wrapText="1"/>
      <protection hidden="1"/>
    </xf>
    <xf numFmtId="0" fontId="5" fillId="4" borderId="34" xfId="0" applyFont="1" applyFill="1" applyBorder="1" applyAlignment="1" applyProtection="1">
      <alignment horizontal="left" vertical="center" wrapText="1"/>
      <protection hidden="1"/>
    </xf>
    <xf numFmtId="0" fontId="5" fillId="4" borderId="35" xfId="0" applyFont="1" applyFill="1" applyBorder="1" applyAlignment="1" applyProtection="1">
      <alignment horizontal="left" vertical="center" wrapText="1"/>
      <protection hidden="1"/>
    </xf>
    <xf numFmtId="0" fontId="5" fillId="4" borderId="41" xfId="0" applyFont="1" applyFill="1" applyBorder="1" applyAlignment="1" applyProtection="1">
      <alignment horizontal="left" vertical="center" wrapText="1"/>
      <protection hidden="1"/>
    </xf>
    <xf numFmtId="0" fontId="5" fillId="4" borderId="0" xfId="0" applyFont="1" applyFill="1" applyBorder="1" applyAlignment="1" applyProtection="1">
      <alignment horizontal="left" vertical="center" wrapText="1"/>
      <protection hidden="1"/>
    </xf>
    <xf numFmtId="0" fontId="5" fillId="4" borderId="31" xfId="0" applyFont="1" applyFill="1" applyBorder="1" applyAlignment="1" applyProtection="1">
      <alignment horizontal="left" vertical="center" wrapText="1"/>
      <protection hidden="1"/>
    </xf>
    <xf numFmtId="0" fontId="5" fillId="4" borderId="52" xfId="0" applyFont="1" applyFill="1" applyBorder="1" applyAlignment="1" applyProtection="1">
      <alignment horizontal="left" vertical="center" wrapText="1"/>
      <protection hidden="1"/>
    </xf>
    <xf numFmtId="0" fontId="5" fillId="4" borderId="14" xfId="0" applyFont="1" applyFill="1" applyBorder="1" applyAlignment="1" applyProtection="1">
      <alignment horizontal="left" vertical="center" wrapText="1"/>
      <protection hidden="1"/>
    </xf>
    <xf numFmtId="0" fontId="5" fillId="4" borderId="53" xfId="0" applyFont="1" applyFill="1" applyBorder="1" applyAlignment="1" applyProtection="1">
      <alignment horizontal="left" vertical="center" wrapText="1"/>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8" fillId="4" borderId="15" xfId="0" applyFont="1" applyFill="1" applyBorder="1" applyAlignment="1" applyProtection="1">
      <alignment horizontal="center" vertical="center" wrapText="1"/>
      <protection hidden="1"/>
    </xf>
    <xf numFmtId="0" fontId="8" fillId="4" borderId="33"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left" vertical="center" wrapText="1" indent="1"/>
      <protection hidden="1"/>
    </xf>
    <xf numFmtId="0" fontId="8" fillId="4" borderId="36" xfId="0" applyFont="1" applyFill="1" applyBorder="1" applyAlignment="1" applyProtection="1">
      <alignment horizontal="left" vertical="center" wrapText="1" indent="1"/>
      <protection hidden="1"/>
    </xf>
    <xf numFmtId="0" fontId="8" fillId="4" borderId="33" xfId="0" applyFont="1" applyFill="1" applyBorder="1" applyAlignment="1" applyProtection="1">
      <alignment horizontal="left" vertical="center" wrapText="1" indent="1"/>
      <protection hidden="1"/>
    </xf>
    <xf numFmtId="0" fontId="8" fillId="4" borderId="38" xfId="0" applyFont="1" applyFill="1" applyBorder="1" applyAlignment="1" applyProtection="1">
      <alignment horizontal="left" vertical="center" wrapText="1" indent="1"/>
      <protection hidden="1"/>
    </xf>
    <xf numFmtId="0" fontId="5" fillId="7" borderId="54" xfId="0" applyFont="1" applyFill="1" applyBorder="1" applyAlignment="1" applyProtection="1">
      <alignment horizontal="center" vertical="center" wrapText="1"/>
      <protection hidden="1"/>
    </xf>
    <xf numFmtId="0" fontId="5" fillId="7" borderId="55" xfId="0" applyFont="1" applyFill="1" applyBorder="1" applyAlignment="1" applyProtection="1">
      <alignment horizontal="center" vertical="center" wrapText="1"/>
      <protection hidden="1"/>
    </xf>
    <xf numFmtId="0" fontId="5" fillId="7" borderId="32" xfId="0" applyFont="1" applyFill="1" applyBorder="1" applyAlignment="1" applyProtection="1">
      <alignment horizontal="center" vertical="center" wrapText="1"/>
      <protection hidden="1"/>
    </xf>
    <xf numFmtId="0" fontId="5" fillId="5" borderId="48" xfId="0" applyFont="1" applyFill="1" applyBorder="1" applyAlignment="1" applyProtection="1">
      <alignment horizontal="center" vertical="center"/>
      <protection locked="0"/>
    </xf>
    <xf numFmtId="0" fontId="5" fillId="5" borderId="55" xfId="0" applyFont="1" applyFill="1" applyBorder="1" applyAlignment="1" applyProtection="1">
      <alignment horizontal="center" vertical="center"/>
      <protection locked="0"/>
    </xf>
    <xf numFmtId="0" fontId="5" fillId="5" borderId="16" xfId="0" applyFont="1" applyFill="1" applyBorder="1" applyAlignment="1" applyProtection="1">
      <alignment horizontal="center" vertical="center"/>
      <protection locked="0"/>
    </xf>
    <xf numFmtId="0" fontId="14" fillId="4" borderId="47" xfId="0" applyFont="1" applyFill="1" applyBorder="1" applyAlignment="1" applyProtection="1">
      <alignment horizontal="center" vertical="center" wrapText="1"/>
      <protection hidden="1"/>
    </xf>
    <xf numFmtId="0" fontId="14" fillId="4" borderId="50" xfId="0" applyFont="1" applyFill="1" applyBorder="1" applyAlignment="1" applyProtection="1">
      <alignment horizontal="center" vertical="center" wrapText="1"/>
      <protection hidden="1"/>
    </xf>
    <xf numFmtId="0" fontId="7" fillId="4" borderId="47"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center" vertical="center" wrapText="1"/>
      <protection hidden="1"/>
    </xf>
    <xf numFmtId="0" fontId="5" fillId="7" borderId="24" xfId="0" applyFont="1" applyFill="1" applyBorder="1" applyAlignment="1" applyProtection="1">
      <alignment horizontal="center" vertical="center" wrapText="1"/>
      <protection hidden="1"/>
    </xf>
    <xf numFmtId="164" fontId="5" fillId="4" borderId="2" xfId="0" applyNumberFormat="1" applyFont="1" applyFill="1" applyBorder="1" applyAlignment="1" applyProtection="1">
      <alignment horizontal="center" vertical="center" wrapText="1"/>
      <protection locked="0"/>
    </xf>
    <xf numFmtId="164" fontId="5" fillId="4" borderId="5" xfId="0" applyNumberFormat="1" applyFont="1" applyFill="1" applyBorder="1" applyAlignment="1" applyProtection="1">
      <alignment horizontal="center" vertical="center" wrapText="1"/>
      <protection locked="0"/>
    </xf>
    <xf numFmtId="0" fontId="5" fillId="7" borderId="26" xfId="0" applyFont="1" applyFill="1" applyBorder="1" applyAlignment="1" applyProtection="1">
      <alignment horizontal="center" vertical="center" wrapText="1"/>
      <protection hidden="1"/>
    </xf>
    <xf numFmtId="164" fontId="5" fillId="4" borderId="4" xfId="0" applyNumberFormat="1" applyFont="1" applyFill="1" applyBorder="1" applyAlignment="1" applyProtection="1">
      <alignment horizontal="center" vertical="center" wrapText="1"/>
      <protection locked="0"/>
    </xf>
    <xf numFmtId="0" fontId="5" fillId="7" borderId="46" xfId="0" applyFont="1" applyFill="1" applyBorder="1" applyAlignment="1" applyProtection="1">
      <alignment horizontal="center" vertical="center" wrapText="1"/>
      <protection hidden="1"/>
    </xf>
    <xf numFmtId="0" fontId="5" fillId="11" borderId="2" xfId="0" applyFont="1" applyFill="1" applyBorder="1" applyAlignment="1" applyProtection="1">
      <alignment horizontal="left" vertical="top" wrapText="1"/>
      <protection hidden="1"/>
    </xf>
    <xf numFmtId="0" fontId="5" fillId="11" borderId="4" xfId="0" applyFont="1" applyFill="1" applyBorder="1" applyAlignment="1" applyProtection="1">
      <alignment horizontal="left" vertical="top" wrapText="1"/>
      <protection hidden="1"/>
    </xf>
    <xf numFmtId="0" fontId="5" fillId="11" borderId="5" xfId="0" applyFont="1" applyFill="1" applyBorder="1" applyAlignment="1" applyProtection="1">
      <alignment horizontal="left" vertical="top" wrapText="1"/>
      <protection hidden="1"/>
    </xf>
    <xf numFmtId="0" fontId="5" fillId="11" borderId="6" xfId="0" applyFont="1" applyFill="1" applyBorder="1" applyAlignment="1" applyProtection="1">
      <alignment horizontal="left" vertical="top" wrapText="1"/>
      <protection hidden="1"/>
    </xf>
    <xf numFmtId="0" fontId="5" fillId="11" borderId="15" xfId="0" applyFont="1" applyFill="1" applyBorder="1" applyAlignment="1" applyProtection="1">
      <alignment horizontal="left" vertical="top" wrapText="1"/>
      <protection hidden="1"/>
    </xf>
    <xf numFmtId="0" fontId="5" fillId="11" borderId="7" xfId="0" applyFont="1" applyFill="1" applyBorder="1" applyAlignment="1" applyProtection="1">
      <alignment horizontal="left" vertical="top" wrapText="1"/>
      <protection hidden="1"/>
    </xf>
    <xf numFmtId="164" fontId="15" fillId="0" borderId="34" xfId="0" applyNumberFormat="1" applyFont="1" applyBorder="1" applyAlignment="1" applyProtection="1">
      <alignment horizontal="center" vertical="center"/>
      <protection hidden="1"/>
    </xf>
    <xf numFmtId="0" fontId="9" fillId="4" borderId="55" xfId="0" applyFont="1" applyFill="1" applyBorder="1" applyAlignment="1" applyProtection="1">
      <alignment horizontal="right" vertical="center"/>
      <protection hidden="1"/>
    </xf>
    <xf numFmtId="0" fontId="15" fillId="4" borderId="55" xfId="0" applyFont="1" applyFill="1" applyBorder="1" applyAlignment="1" applyProtection="1">
      <alignment horizontal="center" vertical="center"/>
      <protection locked="0"/>
    </xf>
    <xf numFmtId="0" fontId="9" fillId="4" borderId="55" xfId="0" applyFont="1" applyFill="1" applyBorder="1" applyAlignment="1" applyProtection="1">
      <alignment horizontal="left" vertical="center"/>
      <protection hidden="1"/>
    </xf>
    <xf numFmtId="0" fontId="9" fillId="4" borderId="32" xfId="0" applyFont="1" applyFill="1" applyBorder="1" applyAlignment="1" applyProtection="1">
      <alignment horizontal="left" vertical="center"/>
      <protection hidden="1"/>
    </xf>
    <xf numFmtId="164" fontId="15" fillId="0" borderId="34" xfId="0" applyNumberFormat="1" applyFont="1" applyBorder="1" applyAlignment="1" applyProtection="1">
      <alignment horizontal="right" vertical="center"/>
      <protection hidden="1"/>
    </xf>
    <xf numFmtId="164" fontId="15" fillId="0" borderId="35" xfId="0" applyNumberFormat="1" applyFont="1" applyBorder="1" applyAlignment="1" applyProtection="1">
      <alignment horizontal="right" vertical="center"/>
      <protection hidden="1"/>
    </xf>
    <xf numFmtId="0" fontId="8" fillId="0" borderId="34" xfId="0" applyFont="1" applyBorder="1" applyAlignment="1" applyProtection="1">
      <alignment horizontal="center" vertical="center"/>
      <protection hidden="1"/>
    </xf>
    <xf numFmtId="0" fontId="8" fillId="0" borderId="50" xfId="0" applyFont="1" applyBorder="1" applyAlignment="1">
      <alignment horizontal="left" vertical="center"/>
    </xf>
    <xf numFmtId="0" fontId="8" fillId="0" borderId="27" xfId="0" applyFont="1" applyBorder="1" applyAlignment="1">
      <alignment horizontal="left" vertical="center"/>
    </xf>
    <xf numFmtId="0" fontId="8" fillId="0" borderId="25" xfId="0" applyFont="1" applyBorder="1" applyAlignment="1">
      <alignment horizontal="left" vertical="center"/>
    </xf>
    <xf numFmtId="0" fontId="8" fillId="15" borderId="0" xfId="0" applyFont="1" applyFill="1" applyBorder="1" applyAlignment="1" applyProtection="1">
      <alignment horizontal="left" vertical="top" wrapText="1"/>
      <protection hidden="1"/>
    </xf>
    <xf numFmtId="164" fontId="5" fillId="0" borderId="20" xfId="0" applyNumberFormat="1" applyFont="1" applyBorder="1" applyAlignment="1">
      <alignment horizontal="right" vertical="center" wrapText="1"/>
    </xf>
    <xf numFmtId="164" fontId="0" fillId="0" borderId="29" xfId="0" applyNumberFormat="1" applyBorder="1" applyAlignment="1">
      <alignment horizontal="right" vertical="center" wrapText="1"/>
    </xf>
    <xf numFmtId="0" fontId="6" fillId="11" borderId="0" xfId="0" applyFont="1" applyFill="1" applyBorder="1" applyAlignment="1">
      <alignment horizontal="left" vertical="center" wrapText="1"/>
    </xf>
    <xf numFmtId="0" fontId="42" fillId="0" borderId="0" xfId="0" applyFont="1" applyAlignment="1">
      <alignment horizontal="center" vertical="center"/>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47" xfId="0" applyFont="1" applyBorder="1" applyAlignment="1">
      <alignment horizontal="left" vertical="center"/>
    </xf>
    <xf numFmtId="0" fontId="0" fillId="0" borderId="5" xfId="0" applyBorder="1" applyAlignment="1">
      <alignment horizontal="left" vertical="center"/>
    </xf>
    <xf numFmtId="0" fontId="5" fillId="0" borderId="2" xfId="0" applyFont="1" applyBorder="1" applyAlignment="1">
      <alignment wrapText="1"/>
    </xf>
    <xf numFmtId="0" fontId="0" fillId="0" borderId="4" xfId="0" applyBorder="1" applyAlignment="1">
      <alignment wrapText="1"/>
    </xf>
    <xf numFmtId="0" fontId="0" fillId="0" borderId="5" xfId="0" applyBorder="1" applyAlignment="1">
      <alignment wrapText="1"/>
    </xf>
    <xf numFmtId="164" fontId="15" fillId="0" borderId="2" xfId="0" applyNumberFormat="1" applyFont="1" applyBorder="1" applyAlignment="1" applyProtection="1">
      <alignment horizontal="right" vertical="center" wrapText="1"/>
      <protection hidden="1"/>
    </xf>
    <xf numFmtId="164" fontId="36" fillId="0" borderId="28" xfId="0" applyNumberFormat="1" applyFont="1" applyBorder="1" applyAlignment="1">
      <alignment horizontal="right" vertical="center" wrapText="1"/>
    </xf>
    <xf numFmtId="0" fontId="5" fillId="11" borderId="14" xfId="0" applyFont="1" applyFill="1" applyBorder="1" applyAlignment="1">
      <alignment horizontal="left" vertical="center" wrapText="1"/>
    </xf>
    <xf numFmtId="0" fontId="65" fillId="11" borderId="0" xfId="2" applyFont="1" applyFill="1" applyBorder="1" applyAlignment="1" applyProtection="1">
      <alignment horizontal="center" vertical="center"/>
      <protection locked="0"/>
    </xf>
    <xf numFmtId="0" fontId="65" fillId="11" borderId="9" xfId="2" applyFont="1" applyFill="1" applyBorder="1" applyAlignment="1" applyProtection="1">
      <alignment horizontal="center" vertical="center"/>
      <protection locked="0"/>
    </xf>
    <xf numFmtId="0" fontId="38" fillId="11" borderId="6" xfId="0" applyFont="1" applyFill="1" applyBorder="1" applyAlignment="1">
      <alignment horizontal="left" vertical="center"/>
    </xf>
    <xf numFmtId="0" fontId="38" fillId="11" borderId="15" xfId="0" applyFont="1" applyFill="1" applyBorder="1" applyAlignment="1">
      <alignment horizontal="left" vertical="center"/>
    </xf>
    <xf numFmtId="0" fontId="38" fillId="11" borderId="7" xfId="0" applyFont="1" applyFill="1" applyBorder="1" applyAlignment="1">
      <alignment horizontal="left" vertical="center"/>
    </xf>
    <xf numFmtId="0" fontId="5" fillId="0" borderId="21" xfId="0" applyFont="1" applyBorder="1" applyAlignment="1">
      <alignment horizontal="left" vertical="center" wrapText="1"/>
    </xf>
    <xf numFmtId="0" fontId="5" fillId="0" borderId="1" xfId="0" applyFont="1" applyBorder="1" applyAlignment="1">
      <alignment horizontal="left" vertical="center" wrapText="1"/>
    </xf>
    <xf numFmtId="0" fontId="25" fillId="0" borderId="0" xfId="0" applyFont="1" applyBorder="1" applyAlignment="1">
      <alignment horizontal="left" vertical="top" wrapText="1"/>
    </xf>
    <xf numFmtId="0" fontId="9" fillId="7" borderId="46"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0" borderId="2" xfId="2" applyFont="1" applyBorder="1" applyAlignment="1">
      <alignment horizontal="left" vertical="center" wrapText="1"/>
    </xf>
    <xf numFmtId="0" fontId="36" fillId="0" borderId="4" xfId="0" applyFont="1" applyBorder="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0" fillId="0" borderId="5" xfId="0" applyBorder="1" applyAlignment="1">
      <alignment vertical="center" wrapText="1"/>
    </xf>
    <xf numFmtId="0" fontId="58" fillId="0" borderId="0" xfId="0" applyFont="1" applyAlignment="1">
      <alignment horizontal="left" vertical="top" wrapText="1"/>
    </xf>
    <xf numFmtId="0" fontId="55" fillId="0" borderId="0" xfId="0" applyFont="1" applyAlignment="1">
      <alignment horizontal="left" vertical="top" wrapText="1"/>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Alignment="1">
      <alignment horizontal="left" wrapText="1"/>
    </xf>
    <xf numFmtId="0" fontId="9" fillId="7" borderId="19" xfId="0" applyFont="1" applyFill="1" applyBorder="1" applyAlignment="1">
      <alignment horizontal="center" vertical="center" wrapText="1"/>
    </xf>
    <xf numFmtId="0" fontId="0" fillId="0" borderId="30" xfId="0" applyBorder="1" applyAlignment="1">
      <alignment horizontal="center" vertical="center" wrapText="1"/>
    </xf>
    <xf numFmtId="0" fontId="8" fillId="15" borderId="0" xfId="0" applyFont="1" applyFill="1" applyAlignment="1" applyProtection="1">
      <alignment horizontal="left" vertical="top" wrapText="1"/>
      <protection hidden="1"/>
    </xf>
    <xf numFmtId="0" fontId="56"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xf numFmtId="0" fontId="5" fillId="0" borderId="39" xfId="0" applyFont="1" applyFill="1" applyBorder="1" applyAlignment="1" applyProtection="1">
      <alignment horizontal="left" vertical="top" wrapText="1"/>
      <protection locked="0"/>
    </xf>
    <xf numFmtId="0" fontId="0" fillId="0" borderId="34" xfId="0" applyFill="1" applyBorder="1" applyAlignment="1" applyProtection="1">
      <alignment horizontal="left" vertical="top" wrapText="1"/>
      <protection locked="0"/>
    </xf>
    <xf numFmtId="0" fontId="0" fillId="0" borderId="35"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227">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b val="0"/>
        <i val="0"/>
        <strike val="0"/>
        <u val="none"/>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ont>
        <color theme="0"/>
      </font>
    </dxf>
    <dxf>
      <font>
        <color rgb="FFFF0000"/>
      </font>
      <fill>
        <patternFill patternType="none">
          <bgColor auto="1"/>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ill>
        <patternFill>
          <bgColor rgb="FFFF000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tint="-0.499984740745262"/>
      </font>
      <fill>
        <patternFill>
          <bgColor rgb="FFFCF2F7"/>
        </patternFill>
      </fill>
    </dxf>
    <dxf>
      <font>
        <color theme="0" tint="-0.499984740745262"/>
      </font>
      <fill>
        <patternFill>
          <bgColor rgb="FFFCF2F7"/>
        </patternFill>
      </fill>
    </dxf>
    <dxf>
      <font>
        <color rgb="FFFF0000"/>
      </font>
    </dxf>
    <dxf>
      <font>
        <color theme="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3B5A2"/>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font>
    </dxf>
    <dxf>
      <font>
        <color theme="0"/>
      </font>
    </dxf>
    <dxf>
      <fill>
        <patternFill>
          <bgColor rgb="FF92D050"/>
        </patternFill>
      </fill>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fgColor theme="0"/>
          <bgColor theme="0"/>
        </patternFill>
      </fill>
      <border>
        <left/>
        <right/>
        <top/>
        <bottom/>
        <vertical/>
        <horizontal/>
      </border>
    </dxf>
    <dxf>
      <fill>
        <patternFill>
          <fgColor rgb="FFEBF1DE"/>
          <bgColor rgb="FFEBF1DE"/>
        </patternFill>
      </fill>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FF0000"/>
        </patternFill>
      </fill>
    </dxf>
    <dxf>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rgb="FFE3B5A2"/>
        </patternFill>
      </fill>
    </dxf>
    <dxf>
      <fill>
        <patternFill>
          <bgColor rgb="FFE3B5A2"/>
        </patternFill>
      </fill>
    </dxf>
    <dxf>
      <fill>
        <patternFill>
          <bgColor rgb="FFDCE6F0"/>
        </patternFill>
      </fill>
      <border>
        <left style="thin">
          <color auto="1"/>
        </left>
        <right style="thin">
          <color auto="1"/>
        </right>
        <top style="thin">
          <color auto="1"/>
        </top>
        <bottom style="thin">
          <color auto="1"/>
        </bottom>
        <vertical/>
        <horizontal/>
      </border>
    </dxf>
    <dxf>
      <fill>
        <patternFill>
          <bgColor rgb="FFEBF1DE"/>
        </patternFill>
      </fill>
    </dxf>
    <dxf>
      <fill>
        <patternFill>
          <bgColor rgb="FFE3B5A2"/>
        </patternFill>
      </fill>
    </dxf>
  </dxfs>
  <tableStyles count="0" defaultTableStyle="TableStyleMedium2" defaultPivotStyle="PivotStyleLight16"/>
  <colors>
    <mruColors>
      <color rgb="FFEBF1DE"/>
      <color rgb="FFFCF2F7"/>
      <color rgb="FFDCE6F0"/>
      <color rgb="FFE3B5A2"/>
      <color rgb="FF008540"/>
      <color rgb="FFFBDED2"/>
      <color rgb="FFFCC2B6"/>
      <color rgb="FFFFFFFF"/>
      <color rgb="FFFF93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menu!A30" lockText="1" noThreeD="1"/>
</file>

<file path=xl/ctrlProps/ctrlProp10.xml><?xml version="1.0" encoding="utf-8"?>
<formControlPr xmlns="http://schemas.microsoft.com/office/spreadsheetml/2009/9/main" objectType="Radio" firstButton="1" fmlaLink="menu!$H$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checked="Checked" fmlaLink="menu!U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menu!A6" lockText="1" noThreeD="1"/>
</file>

<file path=xl/ctrlProps/ctrlProp2.xml><?xml version="1.0" encoding="utf-8"?>
<formControlPr xmlns="http://schemas.microsoft.com/office/spreadsheetml/2009/9/main" objectType="CheckBox" fmlaLink="menu!A31"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enu!B44" lockText="1" noThreeD="1"/>
</file>

<file path=xl/ctrlProps/ctrlProp6.xml><?xml version="1.0" encoding="utf-8"?>
<formControlPr xmlns="http://schemas.microsoft.com/office/spreadsheetml/2009/9/main" objectType="CheckBox" fmlaLink="menu!B46" lockText="1" noThreeD="1"/>
</file>

<file path=xl/ctrlProps/ctrlProp7.xml><?xml version="1.0" encoding="utf-8"?>
<formControlPr xmlns="http://schemas.microsoft.com/office/spreadsheetml/2009/9/main" objectType="CheckBox" fmlaLink="menu!B42" lockText="1" noThreeD="1"/>
</file>

<file path=xl/ctrlProps/ctrlProp8.xml><?xml version="1.0" encoding="utf-8"?>
<formControlPr xmlns="http://schemas.microsoft.com/office/spreadsheetml/2009/9/main" objectType="CheckBox" fmlaLink="menu!B43" lockText="1" noThreeD="1"/>
</file>

<file path=xl/ctrlProps/ctrlProp9.xml><?xml version="1.0" encoding="utf-8"?>
<formControlPr xmlns="http://schemas.microsoft.com/office/spreadsheetml/2009/9/main" objectType="CheckBox" checked="Checked" fmlaLink="menu!U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15</xdr:col>
      <xdr:colOff>19129</xdr:colOff>
      <xdr:row>4</xdr:row>
      <xdr:rowOff>147942</xdr:rowOff>
    </xdr:from>
    <xdr:ext cx="1614392" cy="490234"/>
    <xdr:pic>
      <xdr:nvPicPr>
        <xdr:cNvPr id="5" name="Grafik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454" y="1176642"/>
          <a:ext cx="1614392" cy="490234"/>
        </a:xfrm>
        <a:prstGeom prst="rect">
          <a:avLst/>
        </a:prstGeom>
      </xdr:spPr>
    </xdr:pic>
    <xdr:clientData/>
  </xdr:oneCellAnchor>
  <xdr:twoCellAnchor editAs="oneCell">
    <xdr:from>
      <xdr:col>14</xdr:col>
      <xdr:colOff>695325</xdr:colOff>
      <xdr:row>2</xdr:row>
      <xdr:rowOff>114300</xdr:rowOff>
    </xdr:from>
    <xdr:to>
      <xdr:col>17</xdr:col>
      <xdr:colOff>149863</xdr:colOff>
      <xdr:row>4</xdr:row>
      <xdr:rowOff>85725</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266700"/>
          <a:ext cx="1835788"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332582</xdr:colOff>
      <xdr:row>3</xdr:row>
      <xdr:rowOff>22436</xdr:rowOff>
    </xdr:from>
    <xdr:ext cx="1426469" cy="666414"/>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6130" y="329694"/>
          <a:ext cx="1426469" cy="666414"/>
        </a:xfrm>
        <a:prstGeom prst="rect">
          <a:avLst/>
        </a:prstGeom>
      </xdr:spPr>
    </xdr:pic>
    <xdr:clientData/>
  </xdr:oneCellAnchor>
  <xdr:twoCellAnchor editAs="oneCell">
    <xdr:from>
      <xdr:col>13</xdr:col>
      <xdr:colOff>368376</xdr:colOff>
      <xdr:row>3</xdr:row>
      <xdr:rowOff>127512</xdr:rowOff>
    </xdr:from>
    <xdr:to>
      <xdr:col>15</xdr:col>
      <xdr:colOff>230769</xdr:colOff>
      <xdr:row>3</xdr:row>
      <xdr:rowOff>560748</xdr:rowOff>
    </xdr:to>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0997" y="434770"/>
          <a:ext cx="1383320" cy="4332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11</xdr:row>
          <xdr:rowOff>114300</xdr:rowOff>
        </xdr:from>
        <xdr:to>
          <xdr:col>3</xdr:col>
          <xdr:colOff>95250</xdr:colOff>
          <xdr:row>11</xdr:row>
          <xdr:rowOff>323850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114300</xdr:rowOff>
        </xdr:from>
        <xdr:to>
          <xdr:col>3</xdr:col>
          <xdr:colOff>95250</xdr:colOff>
          <xdr:row>12</xdr:row>
          <xdr:rowOff>323850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4</xdr:col>
          <xdr:colOff>0</xdr:colOff>
          <xdr:row>26</xdr:row>
          <xdr:rowOff>47625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cs typeface="Calibr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0</xdr:rowOff>
        </xdr:from>
        <xdr:to>
          <xdr:col>10</xdr:col>
          <xdr:colOff>0</xdr:colOff>
          <xdr:row>26</xdr:row>
          <xdr:rowOff>47625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14</xdr:col>
      <xdr:colOff>792856</xdr:colOff>
      <xdr:row>3</xdr:row>
      <xdr:rowOff>0</xdr:rowOff>
    </xdr:from>
    <xdr:ext cx="1426469" cy="666414"/>
    <xdr:pic>
      <xdr:nvPicPr>
        <xdr:cNvPr id="5" name="Grafik 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4406" y="304800"/>
          <a:ext cx="1426469" cy="666414"/>
        </a:xfrm>
        <a:prstGeom prst="rect">
          <a:avLst/>
        </a:prstGeom>
      </xdr:spPr>
    </xdr:pic>
    <xdr:clientData/>
  </xdr:oneCellAnchor>
  <xdr:twoCellAnchor editAs="oneCell">
    <xdr:from>
      <xdr:col>12</xdr:col>
      <xdr:colOff>234925</xdr:colOff>
      <xdr:row>3</xdr:row>
      <xdr:rowOff>105076</xdr:rowOff>
    </xdr:from>
    <xdr:to>
      <xdr:col>14</xdr:col>
      <xdr:colOff>681518</xdr:colOff>
      <xdr:row>3</xdr:row>
      <xdr:rowOff>538312</xdr:rowOff>
    </xdr:to>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4925" y="409876"/>
          <a:ext cx="1418143" cy="433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35</xdr:row>
          <xdr:rowOff>114300</xdr:rowOff>
        </xdr:from>
        <xdr:to>
          <xdr:col>2</xdr:col>
          <xdr:colOff>352425</xdr:colOff>
          <xdr:row>36</xdr:row>
          <xdr:rowOff>66675</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323850</xdr:rowOff>
        </xdr:from>
        <xdr:to>
          <xdr:col>2</xdr:col>
          <xdr:colOff>361950</xdr:colOff>
          <xdr:row>11</xdr:row>
          <xdr:rowOff>495300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276225</xdr:colOff>
          <xdr:row>33</xdr:row>
          <xdr:rowOff>180975</xdr:rowOff>
        </xdr:to>
        <xdr:sp macro="" textlink="">
          <xdr:nvSpPr>
            <xdr:cNvPr id="8196" name="CB_ws1"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19050</xdr:rowOff>
        </xdr:from>
        <xdr:to>
          <xdr:col>2</xdr:col>
          <xdr:colOff>276225</xdr:colOff>
          <xdr:row>42</xdr:row>
          <xdr:rowOff>171450</xdr:rowOff>
        </xdr:to>
        <xdr:sp macro="" textlink="">
          <xdr:nvSpPr>
            <xdr:cNvPr id="8197" name="CB_ws2"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95250</xdr:rowOff>
        </xdr:from>
        <xdr:to>
          <xdr:col>5</xdr:col>
          <xdr:colOff>200025</xdr:colOff>
          <xdr:row>4</xdr:row>
          <xdr:rowOff>47625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35</xdr:row>
          <xdr:rowOff>66675</xdr:rowOff>
        </xdr:from>
        <xdr:to>
          <xdr:col>3</xdr:col>
          <xdr:colOff>123825</xdr:colOff>
          <xdr:row>36</xdr:row>
          <xdr:rowOff>95250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35</xdr:row>
          <xdr:rowOff>76200</xdr:rowOff>
        </xdr:from>
        <xdr:to>
          <xdr:col>7</xdr:col>
          <xdr:colOff>209550</xdr:colOff>
          <xdr:row>36</xdr:row>
          <xdr:rowOff>104775</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35</xdr:row>
          <xdr:rowOff>76200</xdr:rowOff>
        </xdr:from>
        <xdr:to>
          <xdr:col>13</xdr:col>
          <xdr:colOff>209550</xdr:colOff>
          <xdr:row>36</xdr:row>
          <xdr:rowOff>104775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28575</xdr:rowOff>
        </xdr:from>
        <xdr:to>
          <xdr:col>2</xdr:col>
          <xdr:colOff>266700</xdr:colOff>
          <xdr:row>30</xdr:row>
          <xdr:rowOff>238125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14</xdr:col>
      <xdr:colOff>75533</xdr:colOff>
      <xdr:row>2</xdr:row>
      <xdr:rowOff>141249</xdr:rowOff>
    </xdr:from>
    <xdr:ext cx="1698167" cy="793344"/>
    <xdr:pic>
      <xdr:nvPicPr>
        <xdr:cNvPr id="6" name="Grafik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2433" y="293649"/>
          <a:ext cx="1698167" cy="793344"/>
        </a:xfrm>
        <a:prstGeom prst="rect">
          <a:avLst/>
        </a:prstGeom>
      </xdr:spPr>
    </xdr:pic>
    <xdr:clientData/>
  </xdr:oneCellAnchor>
  <xdr:twoCellAnchor editAs="oneCell">
    <xdr:from>
      <xdr:col>11</xdr:col>
      <xdr:colOff>523875</xdr:colOff>
      <xdr:row>3</xdr:row>
      <xdr:rowOff>127635</xdr:rowOff>
    </xdr:from>
    <xdr:to>
      <xdr:col>13</xdr:col>
      <xdr:colOff>769633</xdr:colOff>
      <xdr:row>3</xdr:row>
      <xdr:rowOff>680089</xdr:rowOff>
    </xdr:to>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6200" y="432435"/>
          <a:ext cx="1769758" cy="5524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g.team\public\Users\Sabine.Rockland\AppData\Roaming\Microsoft\Excel\4.1%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bine.Rockland\AppData\Roaming\Microsoft\Excel\4.1%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daten"/>
      <sheetName val="menu"/>
      <sheetName val="Vorhabenbeschreibung"/>
      <sheetName val="Inhalte und Handlungsfelder"/>
      <sheetName val="TVÖD_Obergrenzen"/>
      <sheetName val="Dashboard"/>
      <sheetName val="Personalausgaben"/>
      <sheetName val="Texte"/>
      <sheetName val="Personal"/>
      <sheetName val="Konzepterstellung"/>
      <sheetName val="Tabelle1"/>
      <sheetName val="ausgabenexport"/>
      <sheetName val="Begl_Öffentlichkeitsarbeit"/>
      <sheetName val="Akteursbeteiligung"/>
      <sheetName val="prof_Prozessunterstützung"/>
      <sheetName val="weitere Sachausgaben"/>
      <sheetName val="Dienstreisen und Qualifizierung"/>
      <sheetName val="Konzeptfertigstellung"/>
      <sheetName val="Ausgabenübersicht"/>
      <sheetName val="Anmerkungen"/>
    </sheetNames>
    <sheetDataSet>
      <sheetData sheetId="0">
        <row r="46">
          <cell r="C46" t="str">
            <v>Vorhabenbeschreibung - 4.1.8. a) Erstvorhaben Klimaschutzkonzept und Klimaschutzmanagement - Vers. 01/2022</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oerderportal.bund.de/easyonline/reflink.jsf?m=NKI_KRL_2022&amp;b=4102_ENERGIEMANAGEME&amp;t=AZA" TargetMode="External"/><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drawing" Target="../drawings/drawing6.xml"/><Relationship Id="rId7" Type="http://schemas.openxmlformats.org/officeDocument/2006/relationships/ctrlProp" Target="../ctrlProps/ctrlProp1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 Id="rId9"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foerderportal.bund.de/easyonline/reflink.jsf?m=NKI_KRL_2022&amp;b=4102_ENERGIEMANAGEME&amp;t=AZA" TargetMode="External"/><Relationship Id="rId1" Type="http://schemas.openxmlformats.org/officeDocument/2006/relationships/hyperlink" Target="https://foerderportal.bund.de/easyonline/reflink.jsf?m=KLIMASCHUTZ_KRL_2019&amp;b=2071_KONZ_KSM_ERSTV&amp;t=AZA" TargetMode="External"/><Relationship Id="rId4"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tint="0.59999389629810485"/>
    <pageSetUpPr fitToPage="1"/>
  </sheetPr>
  <dimension ref="A1:AC101"/>
  <sheetViews>
    <sheetView showGridLines="0" showRowColHeaders="0" topLeftCell="A13" zoomScaleNormal="100" zoomScaleSheetLayoutView="110" workbookViewId="0">
      <selection activeCell="B51" sqref="B51:M5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16384" width="11.42578125" style="1"/>
  </cols>
  <sheetData>
    <row r="1" spans="1:29"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row>
    <row r="2" spans="1:29" ht="12.75" hidden="1" customHeight="1" x14ac:dyDescent="0.2">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row>
    <row r="3" spans="1:29" ht="12" customHeight="1" x14ac:dyDescent="0.2">
      <c r="A3" s="396"/>
      <c r="S3" s="403"/>
      <c r="T3" s="403"/>
      <c r="U3" s="403"/>
      <c r="V3" s="403"/>
      <c r="W3" s="403"/>
      <c r="X3" s="396"/>
      <c r="Y3" s="396"/>
      <c r="Z3" s="396"/>
      <c r="AA3" s="396"/>
      <c r="AB3" s="396"/>
      <c r="AC3" s="396"/>
    </row>
    <row r="4" spans="1:29" s="115" customFormat="1" ht="57" customHeight="1" x14ac:dyDescent="0.2">
      <c r="A4" s="397"/>
      <c r="C4" s="515" t="s">
        <v>570</v>
      </c>
      <c r="D4" s="515"/>
      <c r="E4" s="515"/>
      <c r="F4" s="515"/>
      <c r="G4" s="515"/>
      <c r="H4" s="515"/>
      <c r="I4" s="515"/>
      <c r="J4" s="515"/>
      <c r="K4" s="515"/>
      <c r="L4" s="515"/>
      <c r="M4" s="515"/>
      <c r="N4" s="515"/>
      <c r="O4" s="1"/>
      <c r="P4" s="1"/>
      <c r="Q4" s="1"/>
      <c r="R4" s="1"/>
      <c r="S4" s="398"/>
      <c r="T4" s="404"/>
      <c r="U4" s="523"/>
      <c r="V4" s="523"/>
      <c r="W4" s="398"/>
      <c r="X4" s="398"/>
      <c r="Y4" s="398"/>
      <c r="Z4" s="398"/>
      <c r="AA4" s="398"/>
      <c r="AB4" s="398"/>
      <c r="AC4" s="398"/>
    </row>
    <row r="5" spans="1:29" s="115" customFormat="1" ht="24.75" customHeight="1" x14ac:dyDescent="0.2">
      <c r="A5" s="397"/>
      <c r="C5" s="524" t="s">
        <v>557</v>
      </c>
      <c r="D5" s="524"/>
      <c r="E5" s="524"/>
      <c r="F5" s="524"/>
      <c r="G5" s="524"/>
      <c r="H5" s="524"/>
      <c r="I5" s="524"/>
      <c r="J5" s="524"/>
      <c r="K5" s="524"/>
      <c r="L5" s="524"/>
      <c r="M5" s="524"/>
      <c r="N5" s="524"/>
      <c r="O5" s="524"/>
      <c r="P5" s="1"/>
      <c r="Q5" s="1"/>
      <c r="R5" s="1"/>
      <c r="S5" s="398"/>
      <c r="T5" s="404"/>
      <c r="U5" s="405"/>
      <c r="V5" s="405"/>
      <c r="W5" s="398"/>
      <c r="X5" s="398"/>
      <c r="Y5" s="398"/>
      <c r="Z5" s="398"/>
      <c r="AA5" s="398"/>
      <c r="AB5" s="398"/>
      <c r="AC5" s="398"/>
    </row>
    <row r="6" spans="1:29" s="115" customFormat="1" ht="6" customHeight="1" x14ac:dyDescent="0.2">
      <c r="A6" s="397"/>
      <c r="C6" s="300"/>
      <c r="D6" s="300"/>
      <c r="E6" s="300"/>
      <c r="F6" s="300"/>
      <c r="G6" s="300"/>
      <c r="H6" s="300"/>
      <c r="I6" s="300"/>
      <c r="J6" s="300"/>
      <c r="K6" s="300"/>
      <c r="L6" s="300"/>
      <c r="M6" s="300"/>
      <c r="N6" s="1"/>
      <c r="O6" s="1"/>
      <c r="P6" s="1"/>
      <c r="Q6" s="1"/>
      <c r="R6" s="1"/>
      <c r="S6" s="398"/>
      <c r="T6" s="398"/>
      <c r="U6" s="398"/>
      <c r="V6" s="398"/>
      <c r="W6" s="398"/>
      <c r="X6" s="397"/>
      <c r="Y6" s="397"/>
      <c r="Z6" s="397"/>
      <c r="AA6" s="397"/>
      <c r="AB6" s="397"/>
      <c r="AC6" s="397"/>
    </row>
    <row r="7" spans="1:29" s="115" customFormat="1" ht="12" customHeight="1" x14ac:dyDescent="0.2">
      <c r="A7" s="397"/>
      <c r="C7" s="516"/>
      <c r="D7" s="515"/>
      <c r="E7" s="515"/>
      <c r="F7" s="515"/>
      <c r="G7" s="515"/>
      <c r="H7" s="515"/>
      <c r="I7" s="515"/>
      <c r="J7" s="515"/>
      <c r="K7" s="515"/>
      <c r="L7" s="515"/>
      <c r="M7" s="515"/>
      <c r="N7" s="515"/>
      <c r="O7" s="390"/>
      <c r="P7" s="390"/>
      <c r="Q7" s="390"/>
      <c r="R7" s="1"/>
      <c r="S7" s="398"/>
      <c r="T7" s="406"/>
      <c r="U7" s="398"/>
      <c r="V7" s="398"/>
      <c r="W7" s="398"/>
      <c r="X7" s="397"/>
      <c r="Y7" s="397"/>
      <c r="Z7" s="397"/>
      <c r="AA7" s="397"/>
      <c r="AB7" s="397"/>
      <c r="AC7" s="397"/>
    </row>
    <row r="8" spans="1:29" s="115" customFormat="1" ht="6" customHeight="1" x14ac:dyDescent="0.2">
      <c r="A8" s="397"/>
      <c r="C8" s="306"/>
      <c r="D8" s="306"/>
      <c r="E8" s="306"/>
      <c r="F8" s="306"/>
      <c r="G8" s="306"/>
      <c r="H8" s="306"/>
      <c r="I8" s="306"/>
      <c r="J8" s="306"/>
      <c r="K8" s="306"/>
      <c r="L8" s="306"/>
      <c r="M8" s="306"/>
      <c r="N8" s="1"/>
      <c r="O8" s="1"/>
      <c r="P8" s="1"/>
      <c r="Q8" s="1"/>
      <c r="R8" s="1"/>
      <c r="S8" s="398"/>
      <c r="T8" s="398"/>
      <c r="U8" s="398"/>
      <c r="V8" s="398"/>
      <c r="W8" s="398"/>
      <c r="X8" s="397"/>
      <c r="Y8" s="397"/>
      <c r="Z8" s="397"/>
      <c r="AA8" s="397"/>
      <c r="AB8" s="397"/>
      <c r="AC8" s="397"/>
    </row>
    <row r="9" spans="1:29" s="317" customFormat="1" ht="16.5" customHeight="1" x14ac:dyDescent="0.25">
      <c r="A9" s="399"/>
      <c r="C9" s="320" t="s">
        <v>571</v>
      </c>
      <c r="D9" s="318"/>
      <c r="E9" s="318"/>
      <c r="F9" s="318"/>
      <c r="G9" s="318"/>
      <c r="H9" s="318"/>
      <c r="I9" s="318"/>
      <c r="J9" s="318"/>
      <c r="K9" s="318"/>
      <c r="L9" s="318"/>
      <c r="M9" s="318"/>
      <c r="N9" s="319"/>
      <c r="O9" s="319"/>
      <c r="P9" s="319"/>
      <c r="Q9" s="326"/>
      <c r="R9" s="319"/>
      <c r="S9" s="407"/>
      <c r="T9" s="407"/>
      <c r="U9" s="407"/>
      <c r="V9" s="407"/>
      <c r="W9" s="407"/>
      <c r="X9" s="399"/>
      <c r="Y9" s="399"/>
      <c r="Z9" s="399"/>
      <c r="AA9" s="399"/>
      <c r="AB9" s="399"/>
      <c r="AC9" s="399"/>
    </row>
    <row r="10" spans="1:29" s="317" customFormat="1" ht="39.75" customHeight="1" x14ac:dyDescent="0.2">
      <c r="A10" s="399"/>
      <c r="C10" s="503" t="s">
        <v>409</v>
      </c>
      <c r="D10" s="503"/>
      <c r="E10" s="503"/>
      <c r="F10" s="502" t="s">
        <v>572</v>
      </c>
      <c r="G10" s="503"/>
      <c r="H10" s="503"/>
      <c r="I10" s="503"/>
      <c r="J10" s="503"/>
      <c r="K10" s="503"/>
      <c r="L10" s="503"/>
      <c r="M10" s="503"/>
      <c r="N10" s="503"/>
      <c r="O10" s="503"/>
      <c r="P10" s="503"/>
      <c r="Q10" s="503"/>
      <c r="R10" s="319"/>
      <c r="S10" s="407"/>
      <c r="T10" s="407"/>
      <c r="U10" s="407"/>
      <c r="V10" s="407"/>
      <c r="W10" s="407"/>
      <c r="X10" s="399"/>
      <c r="Y10" s="399"/>
      <c r="Z10" s="399"/>
      <c r="AA10" s="399"/>
      <c r="AB10" s="399"/>
      <c r="AC10" s="399"/>
    </row>
    <row r="11" spans="1:29" s="317" customFormat="1" ht="17.45" customHeight="1" x14ac:dyDescent="0.2">
      <c r="A11" s="399"/>
      <c r="C11" s="503" t="s">
        <v>410</v>
      </c>
      <c r="D11" s="503"/>
      <c r="E11" s="503"/>
      <c r="F11" s="502" t="s">
        <v>613</v>
      </c>
      <c r="G11" s="503"/>
      <c r="H11" s="503"/>
      <c r="I11" s="503"/>
      <c r="J11" s="503"/>
      <c r="K11" s="503"/>
      <c r="L11" s="503"/>
      <c r="M11" s="503"/>
      <c r="N11" s="503"/>
      <c r="O11" s="503"/>
      <c r="P11" s="503"/>
      <c r="Q11" s="503"/>
      <c r="R11" s="319"/>
      <c r="S11" s="407"/>
      <c r="T11" s="407"/>
      <c r="U11" s="398"/>
      <c r="V11" s="407"/>
      <c r="W11" s="407"/>
      <c r="X11" s="399"/>
      <c r="Y11" s="399"/>
      <c r="Z11" s="399"/>
      <c r="AA11" s="399"/>
      <c r="AB11" s="399"/>
      <c r="AC11" s="399"/>
    </row>
    <row r="12" spans="1:29" s="317" customFormat="1" ht="15" customHeight="1" x14ac:dyDescent="0.2">
      <c r="A12" s="399"/>
      <c r="C12" s="503" t="s">
        <v>411</v>
      </c>
      <c r="D12" s="503"/>
      <c r="E12" s="503"/>
      <c r="F12" s="502" t="s">
        <v>550</v>
      </c>
      <c r="G12" s="503"/>
      <c r="H12" s="503"/>
      <c r="I12" s="503"/>
      <c r="J12" s="503"/>
      <c r="K12" s="503"/>
      <c r="L12" s="503"/>
      <c r="M12" s="503"/>
      <c r="N12" s="503"/>
      <c r="O12" s="503"/>
      <c r="P12" s="503"/>
      <c r="Q12" s="503"/>
      <c r="R12" s="319"/>
      <c r="S12" s="407"/>
      <c r="T12" s="407"/>
      <c r="U12" s="407"/>
      <c r="V12" s="407"/>
      <c r="W12" s="407"/>
      <c r="X12" s="399"/>
      <c r="Y12" s="399"/>
      <c r="Z12" s="399"/>
      <c r="AA12" s="399"/>
      <c r="AB12" s="399"/>
      <c r="AC12" s="399"/>
    </row>
    <row r="13" spans="1:29" s="115" customFormat="1" ht="26.25" customHeight="1" x14ac:dyDescent="0.2">
      <c r="A13" s="397"/>
      <c r="C13" s="503" t="s">
        <v>412</v>
      </c>
      <c r="D13" s="503"/>
      <c r="E13" s="503"/>
      <c r="F13" s="504" t="s">
        <v>614</v>
      </c>
      <c r="G13" s="504"/>
      <c r="H13" s="504"/>
      <c r="I13" s="504"/>
      <c r="J13" s="504"/>
      <c r="K13" s="504"/>
      <c r="L13" s="504"/>
      <c r="M13" s="504"/>
      <c r="N13" s="504"/>
      <c r="O13" s="504"/>
      <c r="P13" s="504"/>
      <c r="Q13" s="504"/>
      <c r="R13" s="1"/>
      <c r="S13" s="397"/>
      <c r="T13" s="397"/>
      <c r="U13" s="397"/>
      <c r="V13" s="397"/>
      <c r="W13" s="397"/>
      <c r="X13" s="397"/>
      <c r="Y13" s="397"/>
      <c r="Z13" s="397"/>
      <c r="AA13" s="397"/>
      <c r="AB13" s="397"/>
      <c r="AC13" s="397"/>
    </row>
    <row r="14" spans="1:29" s="115" customFormat="1" ht="27" customHeight="1" x14ac:dyDescent="0.2">
      <c r="A14" s="397"/>
      <c r="C14" s="503" t="s">
        <v>507</v>
      </c>
      <c r="D14" s="503"/>
      <c r="E14" s="503"/>
      <c r="F14" s="504" t="s">
        <v>615</v>
      </c>
      <c r="G14" s="504"/>
      <c r="H14" s="504"/>
      <c r="I14" s="504"/>
      <c r="J14" s="504"/>
      <c r="K14" s="504"/>
      <c r="L14" s="504"/>
      <c r="M14" s="504"/>
      <c r="N14" s="504"/>
      <c r="O14" s="504"/>
      <c r="P14" s="504"/>
      <c r="Q14" s="504"/>
      <c r="R14" s="1"/>
      <c r="S14" s="397"/>
      <c r="T14" s="397"/>
      <c r="U14" s="397"/>
      <c r="V14" s="397"/>
      <c r="W14" s="397"/>
      <c r="X14" s="397"/>
      <c r="Y14" s="397"/>
      <c r="Z14" s="397"/>
      <c r="AA14" s="397"/>
      <c r="AB14" s="397"/>
      <c r="AC14" s="397"/>
    </row>
    <row r="15" spans="1:29" s="115" customFormat="1" ht="26.25" customHeight="1" x14ac:dyDescent="0.2">
      <c r="A15" s="397"/>
      <c r="C15" s="506" t="s">
        <v>408</v>
      </c>
      <c r="D15" s="506"/>
      <c r="E15" s="506"/>
      <c r="F15" s="506"/>
      <c r="G15" s="506"/>
      <c r="H15" s="506"/>
      <c r="I15" s="506"/>
      <c r="J15" s="506"/>
      <c r="K15" s="506"/>
      <c r="L15" s="506"/>
      <c r="M15" s="506"/>
      <c r="N15" s="506"/>
      <c r="O15" s="506"/>
      <c r="P15" s="506"/>
      <c r="Q15" s="506"/>
      <c r="R15" s="1"/>
      <c r="S15" s="397"/>
      <c r="T15" s="397"/>
      <c r="U15" s="397"/>
      <c r="V15" s="397"/>
      <c r="W15" s="397"/>
      <c r="X15" s="397"/>
      <c r="Y15" s="397"/>
      <c r="Z15" s="397"/>
      <c r="AA15" s="397"/>
      <c r="AB15" s="397"/>
      <c r="AC15" s="397"/>
    </row>
    <row r="16" spans="1:29" s="115" customFormat="1" ht="6" customHeight="1" x14ac:dyDescent="0.2">
      <c r="A16" s="397"/>
      <c r="C16" s="316"/>
      <c r="D16" s="316"/>
      <c r="E16" s="316"/>
      <c r="F16" s="316"/>
      <c r="G16" s="316"/>
      <c r="H16" s="316"/>
      <c r="I16" s="316"/>
      <c r="J16" s="316"/>
      <c r="K16" s="316"/>
      <c r="L16" s="316"/>
      <c r="M16" s="316"/>
      <c r="N16" s="316"/>
      <c r="O16" s="316"/>
      <c r="P16" s="316"/>
      <c r="Q16" s="316"/>
      <c r="R16" s="1"/>
      <c r="S16" s="397"/>
      <c r="T16" s="397"/>
      <c r="U16" s="397"/>
      <c r="V16" s="397"/>
      <c r="W16" s="397"/>
      <c r="X16" s="397"/>
      <c r="Y16" s="397"/>
      <c r="Z16" s="397"/>
      <c r="AA16" s="397"/>
      <c r="AB16" s="397"/>
      <c r="AC16" s="397"/>
    </row>
    <row r="17" spans="1:29" s="115" customFormat="1" ht="15" customHeight="1" thickBot="1" x14ac:dyDescent="0.25">
      <c r="A17" s="397"/>
      <c r="C17" s="507" t="s">
        <v>162</v>
      </c>
      <c r="D17" s="507"/>
      <c r="E17" s="507"/>
      <c r="F17" s="507"/>
      <c r="G17" s="507"/>
      <c r="H17" s="507"/>
      <c r="I17" s="507"/>
      <c r="J17" s="507"/>
      <c r="K17" s="507"/>
      <c r="L17" s="507"/>
      <c r="M17" s="208"/>
      <c r="N17" s="1"/>
      <c r="O17" s="1"/>
      <c r="P17" s="1"/>
      <c r="Q17" s="1"/>
      <c r="R17" s="1"/>
      <c r="S17" s="397"/>
      <c r="T17" s="397"/>
      <c r="U17" s="397"/>
      <c r="V17" s="397"/>
      <c r="W17" s="397"/>
      <c r="X17" s="397"/>
      <c r="Y17" s="397"/>
      <c r="Z17" s="397"/>
      <c r="AA17" s="397"/>
      <c r="AB17" s="397"/>
      <c r="AC17" s="397"/>
    </row>
    <row r="18" spans="1:29" s="140" customFormat="1" ht="16.5" customHeight="1" thickBot="1" x14ac:dyDescent="0.3">
      <c r="A18" s="400"/>
      <c r="B18" s="118">
        <v>1</v>
      </c>
      <c r="C18" s="508" t="s">
        <v>243</v>
      </c>
      <c r="D18" s="509"/>
      <c r="E18" s="509"/>
      <c r="F18" s="509"/>
      <c r="G18" s="509"/>
      <c r="H18" s="510"/>
      <c r="I18" s="513"/>
      <c r="J18" s="513"/>
      <c r="K18" s="513"/>
      <c r="L18" s="513"/>
      <c r="M18" s="513"/>
      <c r="N18" s="513"/>
      <c r="O18" s="513"/>
      <c r="P18" s="513"/>
      <c r="Q18" s="514"/>
      <c r="S18" s="400"/>
      <c r="T18" s="400"/>
      <c r="U18" s="400"/>
      <c r="V18" s="400"/>
      <c r="W18" s="400"/>
      <c r="X18" s="400"/>
      <c r="Y18" s="400"/>
      <c r="Z18" s="400"/>
      <c r="AA18" s="400"/>
      <c r="AB18" s="400"/>
      <c r="AC18" s="400"/>
    </row>
    <row r="19" spans="1:29" s="140" customFormat="1" ht="6" customHeight="1" thickBot="1" x14ac:dyDescent="0.3">
      <c r="A19" s="400"/>
      <c r="B19" s="211"/>
      <c r="C19" s="143"/>
      <c r="D19" s="142"/>
      <c r="E19" s="143"/>
      <c r="F19" s="143"/>
      <c r="G19" s="143"/>
      <c r="H19" s="142"/>
      <c r="I19" s="144"/>
      <c r="J19" s="145"/>
      <c r="K19" s="145"/>
      <c r="L19" s="145"/>
      <c r="M19" s="145"/>
      <c r="N19" s="145"/>
      <c r="O19" s="145"/>
      <c r="P19" s="145"/>
      <c r="Q19" s="144"/>
      <c r="S19" s="400"/>
      <c r="T19" s="400"/>
      <c r="U19" s="400"/>
      <c r="V19" s="400"/>
      <c r="W19" s="400"/>
      <c r="X19" s="400"/>
      <c r="Y19" s="400"/>
      <c r="Z19" s="400"/>
      <c r="AA19" s="400"/>
      <c r="AB19" s="400"/>
      <c r="AC19" s="400"/>
    </row>
    <row r="20" spans="1:29" s="140" customFormat="1" ht="16.5" customHeight="1" thickBot="1" x14ac:dyDescent="0.3">
      <c r="A20" s="400"/>
      <c r="B20" s="211">
        <v>2</v>
      </c>
      <c r="C20" s="508" t="s">
        <v>354</v>
      </c>
      <c r="D20" s="509"/>
      <c r="E20" s="509"/>
      <c r="F20" s="509"/>
      <c r="G20" s="509"/>
      <c r="H20" s="510"/>
      <c r="I20" s="517" t="s">
        <v>62</v>
      </c>
      <c r="J20" s="518"/>
      <c r="K20" s="518"/>
      <c r="L20" s="518"/>
      <c r="M20" s="518"/>
      <c r="N20" s="518"/>
      <c r="O20" s="518"/>
      <c r="P20" s="518"/>
      <c r="Q20" s="519"/>
      <c r="S20" s="400"/>
      <c r="T20" s="512" t="str">
        <f>IF(OR(I20=menu!AF4,I22=menu!AK4,I22=menu!AK5),Texte!A24,IF(I20=menu!AF5,Texte!A48,""))</f>
        <v/>
      </c>
      <c r="U20" s="512"/>
      <c r="V20" s="512"/>
      <c r="W20" s="512"/>
      <c r="X20" s="512"/>
      <c r="Y20" s="400"/>
      <c r="Z20" s="400"/>
      <c r="AA20" s="400"/>
      <c r="AB20" s="400"/>
      <c r="AC20" s="400"/>
    </row>
    <row r="21" spans="1:29" s="140" customFormat="1" ht="6" customHeight="1" thickBot="1" x14ac:dyDescent="0.3">
      <c r="A21" s="400"/>
      <c r="B21" s="211"/>
      <c r="C21" s="143"/>
      <c r="D21" s="142"/>
      <c r="E21" s="143"/>
      <c r="F21" s="143"/>
      <c r="G21" s="143"/>
      <c r="H21" s="142"/>
      <c r="I21" s="144"/>
      <c r="J21" s="145"/>
      <c r="K21" s="145"/>
      <c r="L21" s="145"/>
      <c r="M21" s="145"/>
      <c r="N21" s="145"/>
      <c r="O21" s="145"/>
      <c r="P21" s="145"/>
      <c r="Q21" s="144"/>
      <c r="S21" s="400"/>
      <c r="T21" s="512"/>
      <c r="U21" s="512"/>
      <c r="V21" s="512"/>
      <c r="W21" s="512"/>
      <c r="X21" s="512"/>
      <c r="Y21" s="400"/>
      <c r="Z21" s="400"/>
      <c r="AA21" s="400"/>
      <c r="AB21" s="400"/>
      <c r="AC21" s="400"/>
    </row>
    <row r="22" spans="1:29" s="140" customFormat="1" ht="33" customHeight="1" thickBot="1" x14ac:dyDescent="0.3">
      <c r="A22" s="400"/>
      <c r="B22" s="118">
        <f>B20+1</f>
        <v>3</v>
      </c>
      <c r="C22" s="508" t="s">
        <v>161</v>
      </c>
      <c r="D22" s="509"/>
      <c r="E22" s="509"/>
      <c r="F22" s="509"/>
      <c r="G22" s="509"/>
      <c r="H22" s="510"/>
      <c r="I22" s="520"/>
      <c r="J22" s="521"/>
      <c r="K22" s="521"/>
      <c r="L22" s="521"/>
      <c r="M22" s="521"/>
      <c r="N22" s="521"/>
      <c r="O22" s="521"/>
      <c r="P22" s="521"/>
      <c r="Q22" s="522"/>
      <c r="S22" s="400"/>
      <c r="T22" s="512"/>
      <c r="U22" s="512"/>
      <c r="V22" s="512"/>
      <c r="W22" s="512"/>
      <c r="X22" s="512"/>
      <c r="Y22" s="400"/>
      <c r="Z22" s="400"/>
      <c r="AA22" s="400"/>
      <c r="AB22" s="400"/>
      <c r="AC22" s="400"/>
    </row>
    <row r="23" spans="1:29" s="140" customFormat="1" ht="6" customHeight="1" x14ac:dyDescent="0.25">
      <c r="A23" s="400"/>
      <c r="B23" s="211"/>
      <c r="C23" s="460"/>
      <c r="D23" s="460"/>
      <c r="E23" s="460"/>
      <c r="F23" s="460"/>
      <c r="G23" s="460"/>
      <c r="H23" s="460"/>
      <c r="I23" s="299"/>
      <c r="J23" s="299"/>
      <c r="K23" s="299"/>
      <c r="L23" s="145"/>
      <c r="M23" s="145"/>
      <c r="N23" s="145"/>
      <c r="O23" s="145"/>
      <c r="P23" s="145"/>
      <c r="Q23" s="299"/>
      <c r="S23" s="400"/>
      <c r="T23" s="512"/>
      <c r="U23" s="512"/>
      <c r="V23" s="512"/>
      <c r="W23" s="512"/>
      <c r="X23" s="512"/>
      <c r="Y23" s="400"/>
      <c r="Z23" s="400"/>
      <c r="AA23" s="400"/>
      <c r="AB23" s="400"/>
      <c r="AC23" s="400"/>
    </row>
    <row r="24" spans="1:29" s="115" customFormat="1" ht="6" customHeight="1" x14ac:dyDescent="0.2">
      <c r="A24" s="397"/>
      <c r="B24" s="211"/>
      <c r="C24" s="511"/>
      <c r="D24" s="511"/>
      <c r="E24" s="511"/>
      <c r="F24" s="511"/>
      <c r="G24" s="511"/>
      <c r="H24" s="511"/>
      <c r="I24" s="511"/>
      <c r="J24" s="511"/>
      <c r="K24" s="511"/>
      <c r="L24" s="1"/>
      <c r="M24" s="1"/>
      <c r="N24" s="1"/>
      <c r="O24" s="1"/>
      <c r="P24" s="1"/>
      <c r="Q24" s="1"/>
      <c r="R24" s="1"/>
      <c r="S24" s="397"/>
      <c r="T24" s="397"/>
      <c r="U24" s="397"/>
      <c r="V24" s="397"/>
      <c r="W24" s="397"/>
      <c r="X24" s="397"/>
      <c r="Y24" s="397"/>
      <c r="Z24" s="397"/>
      <c r="AA24" s="397"/>
      <c r="AB24" s="397"/>
      <c r="AC24" s="397"/>
    </row>
    <row r="25" spans="1:29" s="115" customFormat="1" ht="12.75" customHeight="1" x14ac:dyDescent="0.2">
      <c r="A25" s="397"/>
      <c r="B25" s="211"/>
      <c r="C25" s="505" t="s">
        <v>574</v>
      </c>
      <c r="D25" s="505"/>
      <c r="E25" s="505"/>
      <c r="F25" s="505"/>
      <c r="G25" s="505"/>
      <c r="H25" s="505"/>
      <c r="I25" s="505"/>
      <c r="J25" s="505"/>
      <c r="K25" s="505"/>
      <c r="L25" s="505"/>
      <c r="M25" s="505"/>
      <c r="N25" s="505"/>
      <c r="O25" s="505"/>
      <c r="P25" s="505"/>
      <c r="Q25" s="505"/>
      <c r="R25" s="1"/>
      <c r="S25" s="397"/>
      <c r="T25" s="397"/>
      <c r="U25" s="397"/>
      <c r="V25" s="397"/>
      <c r="W25" s="397"/>
      <c r="X25" s="397"/>
      <c r="Y25" s="397"/>
      <c r="Z25" s="397"/>
      <c r="AA25" s="397"/>
      <c r="AB25" s="397"/>
      <c r="AC25" s="397"/>
    </row>
    <row r="26" spans="1:29" s="115" customFormat="1" ht="75" customHeight="1" x14ac:dyDescent="0.2">
      <c r="A26" s="397"/>
      <c r="B26" s="211"/>
      <c r="C26" s="526" t="s">
        <v>573</v>
      </c>
      <c r="D26" s="526"/>
      <c r="E26" s="526"/>
      <c r="F26" s="526"/>
      <c r="G26" s="526"/>
      <c r="H26" s="526"/>
      <c r="I26" s="526"/>
      <c r="J26" s="526"/>
      <c r="K26" s="526"/>
      <c r="L26" s="526"/>
      <c r="M26" s="526"/>
      <c r="N26" s="526"/>
      <c r="O26" s="526"/>
      <c r="P26" s="526"/>
      <c r="Q26" s="526"/>
      <c r="R26" s="1"/>
      <c r="S26" s="397"/>
      <c r="T26" s="397"/>
      <c r="U26" s="397"/>
      <c r="V26" s="397"/>
      <c r="W26" s="402"/>
      <c r="X26" s="402"/>
      <c r="Y26" s="402"/>
      <c r="Z26" s="397"/>
      <c r="AA26" s="397"/>
      <c r="AB26" s="397"/>
      <c r="AC26" s="397"/>
    </row>
    <row r="27" spans="1:29" s="115" customFormat="1" ht="6" customHeight="1" x14ac:dyDescent="0.2">
      <c r="A27" s="397"/>
      <c r="B27" s="211"/>
      <c r="C27" s="392"/>
      <c r="D27" s="392"/>
      <c r="E27" s="392"/>
      <c r="F27" s="392"/>
      <c r="G27" s="392"/>
      <c r="H27" s="392"/>
      <c r="I27" s="392"/>
      <c r="J27" s="392"/>
      <c r="K27" s="392"/>
      <c r="L27" s="1"/>
      <c r="M27" s="1"/>
      <c r="N27" s="1"/>
      <c r="O27" s="1"/>
      <c r="P27" s="1"/>
      <c r="Q27" s="1"/>
      <c r="R27" s="1"/>
      <c r="S27" s="397"/>
      <c r="T27" s="397"/>
      <c r="U27" s="397"/>
      <c r="V27" s="397"/>
      <c r="W27" s="402"/>
      <c r="X27" s="402"/>
      <c r="Y27" s="402"/>
      <c r="Z27" s="397"/>
      <c r="AA27" s="397"/>
      <c r="AB27" s="397"/>
      <c r="AC27" s="397"/>
    </row>
    <row r="28" spans="1:29" s="115" customFormat="1" ht="6" customHeight="1" x14ac:dyDescent="0.2">
      <c r="A28" s="397"/>
      <c r="B28" s="211"/>
      <c r="C28" s="391"/>
      <c r="D28" s="391"/>
      <c r="E28" s="391"/>
      <c r="F28" s="391"/>
      <c r="G28" s="391"/>
      <c r="H28" s="391"/>
      <c r="I28" s="391"/>
      <c r="J28" s="391"/>
      <c r="K28" s="391"/>
      <c r="L28" s="1"/>
      <c r="M28" s="1"/>
      <c r="N28" s="1"/>
      <c r="O28" s="1"/>
      <c r="P28" s="1"/>
      <c r="Q28" s="1"/>
      <c r="R28" s="1"/>
      <c r="S28" s="397"/>
      <c r="T28" s="397"/>
      <c r="U28" s="397"/>
      <c r="V28" s="397"/>
      <c r="W28" s="402"/>
      <c r="X28" s="402"/>
      <c r="Y28" s="402"/>
      <c r="Z28" s="397"/>
      <c r="AA28" s="397"/>
      <c r="AB28" s="397"/>
      <c r="AC28" s="397"/>
    </row>
    <row r="29" spans="1:29" s="115" customFormat="1" ht="6" customHeight="1" x14ac:dyDescent="0.2">
      <c r="A29" s="397"/>
      <c r="B29" s="211"/>
      <c r="C29" s="391"/>
      <c r="D29" s="391"/>
      <c r="E29" s="391"/>
      <c r="F29" s="391"/>
      <c r="G29" s="391"/>
      <c r="H29" s="391"/>
      <c r="I29" s="391"/>
      <c r="J29" s="391"/>
      <c r="K29" s="391"/>
      <c r="L29" s="1"/>
      <c r="M29" s="1"/>
      <c r="N29" s="1"/>
      <c r="O29" s="1"/>
      <c r="P29" s="1"/>
      <c r="Q29" s="1"/>
      <c r="R29" s="1"/>
      <c r="S29" s="397"/>
      <c r="T29" s="397"/>
      <c r="U29" s="397"/>
      <c r="V29" s="397"/>
      <c r="W29" s="402"/>
      <c r="X29" s="402"/>
      <c r="Y29" s="402"/>
      <c r="Z29" s="397"/>
      <c r="AA29" s="397"/>
      <c r="AB29" s="397"/>
      <c r="AC29" s="397"/>
    </row>
    <row r="30" spans="1:29" s="115" customFormat="1" ht="6" customHeight="1" x14ac:dyDescent="0.2">
      <c r="A30" s="397"/>
      <c r="B30" s="211"/>
      <c r="C30" s="391"/>
      <c r="D30" s="391"/>
      <c r="E30" s="391"/>
      <c r="F30" s="391"/>
      <c r="G30" s="391"/>
      <c r="H30" s="391"/>
      <c r="I30" s="391"/>
      <c r="J30" s="391"/>
      <c r="K30" s="391"/>
      <c r="L30" s="1"/>
      <c r="M30" s="1"/>
      <c r="N30" s="1"/>
      <c r="O30" s="1"/>
      <c r="P30" s="1"/>
      <c r="Q30" s="1"/>
      <c r="R30" s="1"/>
      <c r="S30" s="397"/>
      <c r="T30" s="397"/>
      <c r="U30" s="397"/>
      <c r="V30" s="397"/>
      <c r="W30" s="402"/>
      <c r="X30" s="402"/>
      <c r="Y30" s="402"/>
      <c r="Z30" s="397"/>
      <c r="AA30" s="397"/>
      <c r="AB30" s="397"/>
      <c r="AC30" s="397"/>
    </row>
    <row r="31" spans="1:29" s="115" customFormat="1" ht="6" customHeight="1" x14ac:dyDescent="0.2">
      <c r="A31" s="397"/>
      <c r="B31" s="211"/>
      <c r="C31" s="391"/>
      <c r="D31" s="391"/>
      <c r="E31" s="391"/>
      <c r="F31" s="391"/>
      <c r="G31" s="391"/>
      <c r="H31" s="391"/>
      <c r="I31" s="391"/>
      <c r="J31" s="391"/>
      <c r="K31" s="391"/>
      <c r="L31" s="1"/>
      <c r="M31" s="1"/>
      <c r="N31" s="1"/>
      <c r="O31" s="1"/>
      <c r="P31" s="1"/>
      <c r="Q31" s="1"/>
      <c r="R31" s="1"/>
      <c r="S31" s="397"/>
      <c r="T31" s="397"/>
      <c r="U31" s="397"/>
      <c r="V31" s="397"/>
      <c r="W31" s="402"/>
      <c r="X31" s="402"/>
      <c r="Y31" s="402"/>
      <c r="Z31" s="397"/>
      <c r="AA31" s="397"/>
      <c r="AB31" s="397"/>
      <c r="AC31" s="397"/>
    </row>
    <row r="32" spans="1:29" s="115" customFormat="1" ht="6" customHeight="1" x14ac:dyDescent="0.2">
      <c r="A32" s="397"/>
      <c r="B32" s="211"/>
      <c r="C32" s="391"/>
      <c r="D32" s="391"/>
      <c r="E32" s="391"/>
      <c r="F32" s="391"/>
      <c r="G32" s="391"/>
      <c r="H32" s="391"/>
      <c r="I32" s="391"/>
      <c r="J32" s="391"/>
      <c r="K32" s="391"/>
      <c r="L32" s="1"/>
      <c r="M32" s="1"/>
      <c r="N32" s="1"/>
      <c r="O32" s="1"/>
      <c r="P32" s="1"/>
      <c r="Q32" s="1"/>
      <c r="R32" s="1"/>
      <c r="S32" s="397"/>
      <c r="T32" s="397"/>
      <c r="U32" s="397"/>
      <c r="V32" s="397"/>
      <c r="W32" s="402"/>
      <c r="X32" s="402"/>
      <c r="Y32" s="402"/>
      <c r="Z32" s="397"/>
      <c r="AA32" s="397"/>
      <c r="AB32" s="397"/>
      <c r="AC32" s="397"/>
    </row>
    <row r="33" spans="1:29" s="115" customFormat="1" ht="6" customHeight="1" x14ac:dyDescent="0.2">
      <c r="A33" s="397"/>
      <c r="B33" s="211"/>
      <c r="C33" s="391"/>
      <c r="D33" s="391"/>
      <c r="E33" s="391"/>
      <c r="F33" s="391"/>
      <c r="G33" s="391"/>
      <c r="H33" s="391"/>
      <c r="I33" s="391"/>
      <c r="J33" s="391"/>
      <c r="K33" s="391"/>
      <c r="L33" s="1"/>
      <c r="M33" s="1"/>
      <c r="N33" s="1"/>
      <c r="O33" s="1"/>
      <c r="P33" s="1"/>
      <c r="Q33" s="1"/>
      <c r="R33" s="1"/>
      <c r="S33" s="397"/>
      <c r="T33" s="397"/>
      <c r="U33" s="397"/>
      <c r="V33" s="397"/>
      <c r="W33" s="402"/>
      <c r="X33" s="402"/>
      <c r="Y33" s="402"/>
      <c r="Z33" s="397"/>
      <c r="AA33" s="397"/>
      <c r="AB33" s="397"/>
      <c r="AC33" s="397"/>
    </row>
    <row r="34" spans="1:29" s="115" customFormat="1" ht="6" customHeight="1" x14ac:dyDescent="0.2">
      <c r="A34" s="397"/>
      <c r="B34" s="211"/>
      <c r="C34" s="391"/>
      <c r="D34" s="391"/>
      <c r="E34" s="391"/>
      <c r="F34" s="391"/>
      <c r="G34" s="391"/>
      <c r="H34" s="391"/>
      <c r="I34" s="391"/>
      <c r="J34" s="391"/>
      <c r="K34" s="391"/>
      <c r="L34" s="1"/>
      <c r="M34" s="1"/>
      <c r="N34" s="1"/>
      <c r="O34" s="1"/>
      <c r="P34" s="1"/>
      <c r="Q34" s="1"/>
      <c r="R34" s="1"/>
      <c r="S34" s="397"/>
      <c r="T34" s="397"/>
      <c r="U34" s="397"/>
      <c r="V34" s="397"/>
      <c r="W34" s="402"/>
      <c r="X34" s="402"/>
      <c r="Y34" s="402"/>
      <c r="Z34" s="397"/>
      <c r="AA34" s="397"/>
      <c r="AB34" s="397"/>
      <c r="AC34" s="397"/>
    </row>
    <row r="35" spans="1:29" s="115" customFormat="1" ht="6" customHeight="1" x14ac:dyDescent="0.2">
      <c r="A35" s="397"/>
      <c r="B35" s="211"/>
      <c r="C35" s="391"/>
      <c r="D35" s="391"/>
      <c r="E35" s="391"/>
      <c r="F35" s="391"/>
      <c r="G35" s="391"/>
      <c r="H35" s="391"/>
      <c r="I35" s="391"/>
      <c r="J35" s="391"/>
      <c r="K35" s="391"/>
      <c r="L35" s="1"/>
      <c r="M35" s="1"/>
      <c r="N35" s="1"/>
      <c r="O35" s="1"/>
      <c r="P35" s="1"/>
      <c r="Q35" s="1"/>
      <c r="R35" s="1"/>
      <c r="S35" s="397"/>
      <c r="T35" s="397"/>
      <c r="U35" s="397"/>
      <c r="V35" s="397"/>
      <c r="W35" s="402"/>
      <c r="X35" s="402"/>
      <c r="Y35" s="402"/>
      <c r="Z35" s="397"/>
      <c r="AA35" s="397"/>
      <c r="AB35" s="397"/>
      <c r="AC35" s="397"/>
    </row>
    <row r="36" spans="1:29" s="115" customFormat="1" ht="13.5" customHeight="1" thickBot="1" x14ac:dyDescent="0.25">
      <c r="A36" s="397"/>
      <c r="C36" s="534" t="s">
        <v>294</v>
      </c>
      <c r="D36" s="534"/>
      <c r="E36" s="534"/>
      <c r="F36" s="534"/>
      <c r="G36" s="534"/>
      <c r="H36" s="534"/>
      <c r="I36" s="534"/>
      <c r="J36" s="534"/>
      <c r="K36" s="534"/>
      <c r="L36" s="1"/>
      <c r="M36" s="1"/>
      <c r="N36" s="1"/>
      <c r="O36" s="1"/>
      <c r="P36" s="1"/>
      <c r="Q36" s="1"/>
      <c r="R36" s="1"/>
      <c r="S36" s="397"/>
      <c r="T36" s="397"/>
      <c r="U36" s="397"/>
      <c r="V36" s="397"/>
      <c r="W36" s="402"/>
      <c r="X36" s="402"/>
      <c r="Y36" s="402"/>
      <c r="Z36" s="397"/>
      <c r="AA36" s="397"/>
      <c r="AB36" s="397"/>
      <c r="AC36" s="397"/>
    </row>
    <row r="37" spans="1:29" s="115" customFormat="1" ht="16.5" customHeight="1" thickBot="1" x14ac:dyDescent="0.25">
      <c r="A37" s="397"/>
      <c r="B37" s="211"/>
      <c r="C37" s="535" t="s">
        <v>54</v>
      </c>
      <c r="D37" s="536"/>
      <c r="E37" s="536"/>
      <c r="F37" s="536"/>
      <c r="G37" s="536"/>
      <c r="H37" s="536"/>
      <c r="I37" s="539"/>
      <c r="J37" s="540"/>
      <c r="K37" s="212" t="s">
        <v>295</v>
      </c>
      <c r="L37" s="537" t="str">
        <f>IF(I37=0,"",IF((DAY(I37)=1),EOMONTH(I37,menu!J47),EDATE(I37,1)))</f>
        <v/>
      </c>
      <c r="M37" s="538"/>
      <c r="N37" s="333">
        <f ca="1">IF(DAY(I37)&lt;&gt;1,1,IF(AND(I37&lt;DATE(YEAR(TODAY()),MONTH(TODAY())+7,1)),1,""))</f>
        <v>1</v>
      </c>
      <c r="O37" s="315" t="str">
        <f ca="1">IF(DAY(I37)&lt;&gt;1,"Dienstantritt ist immer der Monatserste!",IF(AND(I37&lt;DATE(YEAR(TODAY()),MONTH(TODAY())+7,1)),IF(I37&lt;&gt;0,"Achtung: min. 6 Monate bis Dienstantritt!",""),""))</f>
        <v>Dienstantritt ist immer der Monatserste!</v>
      </c>
      <c r="P37" s="1"/>
      <c r="Q37" s="332"/>
      <c r="R37" s="1"/>
      <c r="S37" s="397"/>
      <c r="T37" s="397"/>
      <c r="U37" s="401"/>
      <c r="V37" s="401"/>
      <c r="W37" s="401"/>
      <c r="X37" s="401"/>
      <c r="Y37" s="401"/>
      <c r="Z37" s="397"/>
      <c r="AA37" s="397"/>
      <c r="AB37" s="397"/>
      <c r="AC37" s="397"/>
    </row>
    <row r="38" spans="1:29" s="115" customFormat="1" ht="11.25" customHeight="1" x14ac:dyDescent="0.2">
      <c r="A38" s="397"/>
      <c r="C38" s="210"/>
      <c r="D38" s="210"/>
      <c r="E38" s="210"/>
      <c r="F38" s="210"/>
      <c r="G38" s="210"/>
      <c r="H38" s="210"/>
      <c r="I38" s="210"/>
      <c r="J38" s="210"/>
      <c r="K38" s="210"/>
      <c r="L38" s="1"/>
      <c r="M38" s="1"/>
      <c r="N38" s="1"/>
      <c r="O38" s="1"/>
      <c r="P38" s="1"/>
      <c r="Q38" s="1"/>
      <c r="R38" s="1"/>
      <c r="S38" s="397"/>
      <c r="T38" s="397"/>
      <c r="U38" s="397"/>
      <c r="V38" s="397"/>
      <c r="W38" s="397"/>
      <c r="X38" s="397"/>
      <c r="Y38" s="397"/>
      <c r="Z38" s="397"/>
      <c r="AA38" s="397"/>
      <c r="AB38" s="397"/>
      <c r="AC38" s="397"/>
    </row>
    <row r="39" spans="1:29" s="115" customFormat="1" ht="11.25" customHeight="1" x14ac:dyDescent="0.2">
      <c r="A39" s="397"/>
      <c r="C39" s="527" t="s">
        <v>6</v>
      </c>
      <c r="D39" s="528"/>
      <c r="E39" s="528"/>
      <c r="F39" s="528"/>
      <c r="G39" s="528"/>
      <c r="H39" s="528"/>
      <c r="I39" s="528"/>
      <c r="J39" s="528"/>
      <c r="K39" s="528"/>
      <c r="L39" s="528"/>
      <c r="M39" s="528"/>
      <c r="N39" s="528"/>
      <c r="O39" s="528"/>
      <c r="P39" s="528"/>
      <c r="Q39" s="529"/>
      <c r="R39" s="1"/>
      <c r="S39" s="397"/>
      <c r="T39" s="397"/>
      <c r="U39" s="397"/>
      <c r="V39" s="397"/>
      <c r="W39" s="397"/>
      <c r="X39" s="397"/>
      <c r="Y39" s="397"/>
      <c r="Z39" s="397"/>
      <c r="AA39" s="397"/>
      <c r="AB39" s="397"/>
      <c r="AC39" s="397"/>
    </row>
    <row r="40" spans="1:29" s="115" customFormat="1" ht="63" customHeight="1" x14ac:dyDescent="0.2">
      <c r="A40" s="397"/>
      <c r="C40" s="530" t="str">
        <f ca="1">IF(I37="",Texte!B27,"Bitte reichen Sie den Förderantrag spätestens bis zum "&amp;menu!C194&amp;" ein." &amp;
" Wir empfehlen Ihnen, die Stelle nicht ohne vorherige Rücksprache mit uns auszuschreiben, da dies unter Umständen im Rahmen des Prüfungsverlaufs problematisch sein könnte, bspw. bei Beanstandungen zum Stellenumfang oder zur geplanten Eingruppierung." &amp;
" Der geplante Dienstantritt ist gleichzeitig auch der Beginn des Bewilligungszeitraumes. Bitte geben Sie diesen im Easy-Online-Formular an. " &amp; IF(AND(I37&lt;DATE(YEAR(TODAY()),MONTH(TODAY())+6,1)),Texte!B29,""))</f>
        <v>Bitte planen Sie den Projektstart frühestens 6 Monate nach Antragstellung ein. Der Projektstart sollte möglichst immer der Monatserste sein. Das Enddatum errechnet sich je nach beantragtem Vorhabentyp automatisch.</v>
      </c>
      <c r="D40" s="531"/>
      <c r="E40" s="531"/>
      <c r="F40" s="531"/>
      <c r="G40" s="531"/>
      <c r="H40" s="531"/>
      <c r="I40" s="531"/>
      <c r="J40" s="531"/>
      <c r="K40" s="531"/>
      <c r="L40" s="531"/>
      <c r="M40" s="531"/>
      <c r="N40" s="531"/>
      <c r="O40" s="531"/>
      <c r="P40" s="531"/>
      <c r="Q40" s="532"/>
      <c r="R40" s="1"/>
      <c r="S40" s="397"/>
      <c r="T40" s="397"/>
      <c r="U40" s="397"/>
      <c r="V40" s="397"/>
      <c r="W40" s="397"/>
      <c r="X40" s="397"/>
      <c r="Y40" s="397"/>
      <c r="Z40" s="397"/>
      <c r="AA40" s="397"/>
      <c r="AB40" s="397"/>
      <c r="AC40" s="397"/>
    </row>
    <row r="41" spans="1:29" s="115" customFormat="1" ht="6" customHeight="1" x14ac:dyDescent="0.2">
      <c r="A41" s="397"/>
      <c r="C41" s="177"/>
      <c r="D41" s="177"/>
      <c r="E41" s="177"/>
      <c r="F41" s="177"/>
      <c r="G41" s="177"/>
      <c r="H41" s="177"/>
      <c r="I41" s="177"/>
      <c r="J41" s="177"/>
      <c r="K41" s="177"/>
      <c r="L41" s="1"/>
      <c r="M41" s="1"/>
      <c r="N41" s="1"/>
      <c r="O41" s="1"/>
      <c r="P41" s="1"/>
      <c r="Q41" s="1"/>
      <c r="R41" s="1"/>
      <c r="S41" s="397"/>
      <c r="T41" s="397"/>
      <c r="U41" s="397"/>
      <c r="V41" s="397"/>
      <c r="W41" s="397"/>
      <c r="X41" s="397"/>
      <c r="Y41" s="397"/>
      <c r="Z41" s="397"/>
      <c r="AA41" s="397"/>
      <c r="AB41" s="397"/>
      <c r="AC41" s="397"/>
    </row>
    <row r="42" spans="1:29" ht="12.75" customHeight="1" x14ac:dyDescent="0.2">
      <c r="A42" s="396"/>
      <c r="S42" s="396"/>
      <c r="T42" s="396"/>
      <c r="U42" s="396"/>
      <c r="V42" s="396"/>
      <c r="W42" s="396"/>
      <c r="X42" s="396"/>
      <c r="Y42" s="396"/>
      <c r="Z42" s="396"/>
      <c r="AA42" s="396"/>
      <c r="AB42" s="396"/>
      <c r="AC42" s="396"/>
    </row>
    <row r="43" spans="1:29" ht="12.75" customHeight="1" x14ac:dyDescent="0.2">
      <c r="A43" s="396"/>
      <c r="C43" s="533" t="s">
        <v>466</v>
      </c>
      <c r="D43" s="533"/>
      <c r="E43" s="533"/>
      <c r="F43" s="533"/>
      <c r="G43" s="533"/>
      <c r="H43" s="533"/>
      <c r="I43" s="533"/>
      <c r="J43" s="533"/>
      <c r="K43" s="533"/>
      <c r="L43" s="533"/>
      <c r="N43" s="541"/>
      <c r="O43" s="541"/>
      <c r="P43" s="541"/>
      <c r="Q43" s="541"/>
      <c r="S43" s="396"/>
      <c r="T43" s="396"/>
      <c r="U43" s="396"/>
      <c r="V43" s="396"/>
      <c r="W43" s="396"/>
      <c r="X43" s="396"/>
      <c r="Y43" s="396"/>
      <c r="Z43" s="396"/>
      <c r="AA43" s="396"/>
      <c r="AB43" s="396"/>
      <c r="AC43" s="396"/>
    </row>
    <row r="44" spans="1:29" ht="12.75" customHeight="1" x14ac:dyDescent="0.2">
      <c r="A44" s="396"/>
      <c r="C44" s="533"/>
      <c r="D44" s="533"/>
      <c r="E44" s="533"/>
      <c r="F44" s="533"/>
      <c r="G44" s="533"/>
      <c r="H44" s="533"/>
      <c r="I44" s="533"/>
      <c r="J44" s="533"/>
      <c r="K44" s="533"/>
      <c r="L44" s="533"/>
      <c r="N44" s="541"/>
      <c r="O44" s="541"/>
      <c r="P44" s="541"/>
      <c r="Q44" s="541"/>
      <c r="S44" s="396"/>
      <c r="T44" s="396"/>
      <c r="U44" s="396"/>
      <c r="V44" s="396"/>
      <c r="W44" s="396"/>
      <c r="X44" s="396"/>
      <c r="Y44" s="396"/>
      <c r="Z44" s="396"/>
      <c r="AA44" s="396"/>
      <c r="AB44" s="396"/>
      <c r="AC44" s="396"/>
    </row>
    <row r="45" spans="1:29" ht="66" customHeight="1" thickBot="1" x14ac:dyDescent="0.25">
      <c r="A45" s="396"/>
      <c r="C45" s="533"/>
      <c r="D45" s="533"/>
      <c r="E45" s="533"/>
      <c r="F45" s="533"/>
      <c r="G45" s="533"/>
      <c r="H45" s="533"/>
      <c r="I45" s="533"/>
      <c r="J45" s="533"/>
      <c r="K45" s="533"/>
      <c r="L45" s="533"/>
      <c r="N45" s="116"/>
      <c r="O45" s="116"/>
      <c r="P45" s="116"/>
      <c r="Q45" s="116"/>
      <c r="S45" s="396"/>
      <c r="T45" s="396"/>
      <c r="U45" s="396"/>
      <c r="V45" s="396"/>
      <c r="W45" s="396"/>
      <c r="X45" s="396"/>
      <c r="Y45" s="396"/>
      <c r="Z45" s="396"/>
      <c r="AA45" s="396"/>
      <c r="AB45" s="396"/>
      <c r="AC45" s="396"/>
    </row>
    <row r="46" spans="1:29" ht="18" customHeight="1" x14ac:dyDescent="0.2">
      <c r="A46" s="396"/>
      <c r="N46" s="128" t="s">
        <v>138</v>
      </c>
      <c r="P46" s="115"/>
      <c r="Q46" s="115"/>
      <c r="S46" s="396"/>
      <c r="T46" s="396"/>
      <c r="U46" s="396"/>
      <c r="V46" s="396"/>
      <c r="W46" s="396"/>
      <c r="X46" s="396"/>
      <c r="Y46" s="396"/>
      <c r="Z46" s="396"/>
      <c r="AA46" s="396"/>
      <c r="AB46" s="396"/>
      <c r="AC46" s="396"/>
    </row>
    <row r="47" spans="1:29" x14ac:dyDescent="0.2">
      <c r="A47" s="396"/>
      <c r="C47" s="542" t="str">
        <f ca="1">"Vorhabenbeschreibung - " &amp; C25 &amp;" - Vers. 01/2023" &amp; IF(I18&lt;&gt;""," - "&amp; SUBSTITUTE(SUBSTITUTE(SUBSTITUTE(SUBSTITUTE(SUBSTITUTE(SUBSTITUTE(I18,"a",""),"e",""),"i",""),"o",""),"u","")," ","")&amp;TEXT(TODAY(),"JJMMTT"),"")</f>
        <v>Vorhabenbeschreibung - 4.1.2 Implementierung und Erweiterung eines Energiemanagements - Vers. 01/2023</v>
      </c>
      <c r="D47" s="542"/>
      <c r="E47" s="542"/>
      <c r="F47" s="542"/>
      <c r="G47" s="542"/>
      <c r="H47" s="542"/>
      <c r="I47" s="542"/>
      <c r="J47" s="542"/>
      <c r="K47" s="542"/>
      <c r="L47" s="542"/>
      <c r="M47" s="542"/>
      <c r="N47" s="542"/>
      <c r="O47" s="542"/>
      <c r="P47" s="542"/>
      <c r="Q47" s="542"/>
      <c r="S47" s="396"/>
      <c r="T47" s="396"/>
      <c r="U47" s="396"/>
      <c r="V47" s="396"/>
      <c r="W47" s="396"/>
      <c r="X47" s="396"/>
      <c r="Y47" s="396"/>
      <c r="Z47" s="396"/>
      <c r="AA47" s="396"/>
      <c r="AB47" s="396"/>
      <c r="AC47" s="396"/>
    </row>
    <row r="48" spans="1:29" x14ac:dyDescent="0.2">
      <c r="A48" s="396"/>
      <c r="S48" s="396"/>
      <c r="T48" s="396"/>
      <c r="U48" s="396"/>
      <c r="V48" s="396"/>
      <c r="W48" s="396"/>
      <c r="X48" s="396"/>
      <c r="Y48" s="396"/>
      <c r="Z48" s="396"/>
      <c r="AA48" s="396"/>
      <c r="AB48" s="396"/>
      <c r="AC48" s="396"/>
    </row>
    <row r="49" spans="1:29" x14ac:dyDescent="0.2">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row>
    <row r="50" spans="1:29" x14ac:dyDescent="0.2">
      <c r="A50" s="396"/>
      <c r="B50" s="396" t="s">
        <v>415</v>
      </c>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row>
    <row r="51" spans="1:29" ht="15" x14ac:dyDescent="0.2">
      <c r="A51" s="396"/>
      <c r="B51" s="543" t="s">
        <v>277</v>
      </c>
      <c r="C51" s="543"/>
      <c r="D51" s="543"/>
      <c r="E51" s="543"/>
      <c r="F51" s="543"/>
      <c r="G51" s="543"/>
      <c r="H51" s="543"/>
      <c r="I51" s="543"/>
      <c r="J51" s="543"/>
      <c r="K51" s="543"/>
      <c r="L51" s="543"/>
      <c r="M51" s="543"/>
      <c r="N51" s="396"/>
      <c r="O51" s="396"/>
      <c r="P51" s="396"/>
      <c r="Q51" s="396"/>
      <c r="R51" s="396"/>
      <c r="S51" s="396"/>
      <c r="T51" s="396"/>
      <c r="U51" s="396"/>
      <c r="V51" s="396"/>
      <c r="W51" s="396"/>
      <c r="X51" s="396"/>
      <c r="Y51" s="396"/>
      <c r="Z51" s="396"/>
      <c r="AA51" s="396"/>
      <c r="AB51" s="396"/>
      <c r="AC51" s="396"/>
    </row>
    <row r="52" spans="1:29" ht="14.25" x14ac:dyDescent="0.2">
      <c r="A52" s="396"/>
      <c r="B52" s="525"/>
      <c r="C52" s="525"/>
      <c r="D52" s="525"/>
      <c r="E52" s="525"/>
      <c r="F52" s="525"/>
      <c r="G52" s="525"/>
      <c r="H52" s="525"/>
      <c r="I52" s="525"/>
      <c r="J52" s="525"/>
      <c r="K52" s="525"/>
      <c r="L52" s="525"/>
      <c r="M52" s="525"/>
      <c r="N52" s="396"/>
      <c r="O52" s="396"/>
      <c r="P52" s="396"/>
      <c r="Q52" s="396"/>
      <c r="R52" s="396"/>
      <c r="S52" s="396"/>
      <c r="T52" s="396"/>
      <c r="U52" s="396"/>
      <c r="V52" s="396"/>
      <c r="W52" s="396"/>
      <c r="X52" s="396"/>
      <c r="Y52" s="396"/>
      <c r="Z52" s="396"/>
      <c r="AA52" s="396"/>
      <c r="AB52" s="396"/>
      <c r="AC52" s="396"/>
    </row>
    <row r="53" spans="1:29" ht="14.25" x14ac:dyDescent="0.2">
      <c r="A53" s="396"/>
      <c r="B53" s="525"/>
      <c r="C53" s="525"/>
      <c r="D53" s="525"/>
      <c r="E53" s="525"/>
      <c r="F53" s="525"/>
      <c r="G53" s="525"/>
      <c r="H53" s="525"/>
      <c r="I53" s="525"/>
      <c r="J53" s="525"/>
      <c r="K53" s="525"/>
      <c r="L53" s="525"/>
      <c r="M53" s="525"/>
      <c r="N53" s="396"/>
      <c r="O53" s="396"/>
      <c r="P53" s="396"/>
      <c r="Q53" s="396"/>
      <c r="R53" s="396"/>
      <c r="S53" s="396"/>
      <c r="T53" s="396"/>
      <c r="U53" s="396"/>
      <c r="V53" s="396"/>
      <c r="W53" s="396"/>
      <c r="X53" s="396"/>
      <c r="Y53" s="396"/>
      <c r="Z53" s="396"/>
      <c r="AA53" s="396"/>
      <c r="AB53" s="396"/>
      <c r="AC53" s="396"/>
    </row>
    <row r="54" spans="1:29" ht="14.25" x14ac:dyDescent="0.2">
      <c r="A54" s="396"/>
      <c r="B54" s="525"/>
      <c r="C54" s="525"/>
      <c r="D54" s="525"/>
      <c r="E54" s="525"/>
      <c r="F54" s="525"/>
      <c r="G54" s="525"/>
      <c r="H54" s="525"/>
      <c r="I54" s="525"/>
      <c r="J54" s="525"/>
      <c r="K54" s="525"/>
      <c r="L54" s="525"/>
      <c r="M54" s="525"/>
      <c r="N54" s="396"/>
      <c r="O54" s="396"/>
      <c r="P54" s="396"/>
      <c r="Q54" s="396"/>
      <c r="R54" s="396"/>
      <c r="S54" s="396"/>
      <c r="T54" s="396"/>
      <c r="U54" s="396"/>
      <c r="V54" s="396"/>
      <c r="W54" s="396"/>
      <c r="X54" s="396"/>
      <c r="Y54" s="396"/>
      <c r="Z54" s="396"/>
      <c r="AA54" s="396"/>
      <c r="AB54" s="396"/>
      <c r="AC54" s="396"/>
    </row>
    <row r="55" spans="1:29" x14ac:dyDescent="0.2">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row>
    <row r="56" spans="1:29" x14ac:dyDescent="0.2">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row>
    <row r="57" spans="1:29" x14ac:dyDescent="0.2">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row>
    <row r="58" spans="1:29" x14ac:dyDescent="0.2">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29" x14ac:dyDescent="0.2">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row>
    <row r="60" spans="1:29" x14ac:dyDescent="0.2">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29" x14ac:dyDescent="0.2">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row>
    <row r="62" spans="1:29" x14ac:dyDescent="0.2">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29" x14ac:dyDescent="0.2">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row>
    <row r="64" spans="1:29" x14ac:dyDescent="0.2">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row>
    <row r="65" spans="1:29" x14ac:dyDescent="0.2">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row>
    <row r="66" spans="1:29" x14ac:dyDescent="0.2">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row>
    <row r="67" spans="1:29" x14ac:dyDescent="0.2">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x14ac:dyDescent="0.2">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row>
    <row r="69" spans="1:29" x14ac:dyDescent="0.2">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x14ac:dyDescent="0.2">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row>
    <row r="71" spans="1:29" x14ac:dyDescent="0.2">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x14ac:dyDescent="0.2">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row>
    <row r="73" spans="1:29" x14ac:dyDescent="0.2">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row>
    <row r="74" spans="1:29" x14ac:dyDescent="0.2">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row>
    <row r="75" spans="1:29" x14ac:dyDescent="0.2">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row>
    <row r="76" spans="1:29" x14ac:dyDescent="0.2">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x14ac:dyDescent="0.2">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row>
    <row r="78" spans="1:29" x14ac:dyDescent="0.2">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x14ac:dyDescent="0.2">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row>
    <row r="80" spans="1:29" x14ac:dyDescent="0.2">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x14ac:dyDescent="0.2">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row>
    <row r="82" spans="1:29" x14ac:dyDescent="0.2">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row>
    <row r="83" spans="1:29" x14ac:dyDescent="0.2">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row>
    <row r="84" spans="1:29" x14ac:dyDescent="0.2">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row>
    <row r="85" spans="1:29" x14ac:dyDescent="0.2">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x14ac:dyDescent="0.2">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row>
    <row r="87" spans="1:29" x14ac:dyDescent="0.2">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x14ac:dyDescent="0.2">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row>
    <row r="89" spans="1:29" x14ac:dyDescent="0.2">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x14ac:dyDescent="0.2">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row>
    <row r="91" spans="1:29"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row>
    <row r="92" spans="1:29" x14ac:dyDescent="0.2">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row>
    <row r="93" spans="1:29" x14ac:dyDescent="0.2">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row>
    <row r="94" spans="1:29" x14ac:dyDescent="0.2">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row>
    <row r="95" spans="1:29" x14ac:dyDescent="0.2">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row>
    <row r="96" spans="1:29" x14ac:dyDescent="0.2">
      <c r="A96" s="396"/>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row>
    <row r="97" spans="1:29" x14ac:dyDescent="0.2">
      <c r="A97" s="396"/>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row>
    <row r="98" spans="1:29" x14ac:dyDescent="0.2">
      <c r="A98" s="396"/>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row>
    <row r="99" spans="1:29" x14ac:dyDescent="0.2">
      <c r="A99" s="396"/>
      <c r="B99" s="396"/>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row>
    <row r="100" spans="1:29" x14ac:dyDescent="0.2">
      <c r="A100" s="396"/>
      <c r="B100" s="396"/>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row>
    <row r="101" spans="1:29" x14ac:dyDescent="0.2">
      <c r="A101" s="396"/>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t="s">
        <v>201</v>
      </c>
    </row>
  </sheetData>
  <sheetProtection password="C730" sheet="1" objects="1" scenarios="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39">
    <mergeCell ref="B54:M54"/>
    <mergeCell ref="B53:M53"/>
    <mergeCell ref="C26:Q26"/>
    <mergeCell ref="C39:Q39"/>
    <mergeCell ref="C40:Q40"/>
    <mergeCell ref="C43:L45"/>
    <mergeCell ref="C36:K36"/>
    <mergeCell ref="C37:H37"/>
    <mergeCell ref="L37:M37"/>
    <mergeCell ref="I37:J37"/>
    <mergeCell ref="N43:Q44"/>
    <mergeCell ref="C47:Q47"/>
    <mergeCell ref="B52:M52"/>
    <mergeCell ref="B51:M51"/>
    <mergeCell ref="T20:X23"/>
    <mergeCell ref="I18:Q18"/>
    <mergeCell ref="C4:N4"/>
    <mergeCell ref="C7:N7"/>
    <mergeCell ref="C20:H20"/>
    <mergeCell ref="I20:Q20"/>
    <mergeCell ref="C22:H22"/>
    <mergeCell ref="I22:Q22"/>
    <mergeCell ref="C14:E14"/>
    <mergeCell ref="F14:Q14"/>
    <mergeCell ref="U4:V4"/>
    <mergeCell ref="C5:O5"/>
    <mergeCell ref="C10:E10"/>
    <mergeCell ref="C11:E11"/>
    <mergeCell ref="C12:E12"/>
    <mergeCell ref="C13:E13"/>
    <mergeCell ref="F10:Q10"/>
    <mergeCell ref="F11:Q11"/>
    <mergeCell ref="F12:Q12"/>
    <mergeCell ref="F13:Q13"/>
    <mergeCell ref="C25:Q25"/>
    <mergeCell ref="C15:Q15"/>
    <mergeCell ref="C17:L17"/>
    <mergeCell ref="C18:H18"/>
    <mergeCell ref="C24:K24"/>
  </mergeCells>
  <conditionalFormatting sqref="I18">
    <cfRule type="expression" dxfId="226" priority="99">
      <formula>I18=""</formula>
    </cfRule>
  </conditionalFormatting>
  <conditionalFormatting sqref="I37">
    <cfRule type="expression" dxfId="225" priority="28">
      <formula>$I$37&lt;&gt;""</formula>
    </cfRule>
  </conditionalFormatting>
  <conditionalFormatting sqref="T20:X23">
    <cfRule type="expression" dxfId="224" priority="2">
      <formula>$T$20&lt;&gt;""</formula>
    </cfRule>
  </conditionalFormatting>
  <conditionalFormatting sqref="I22:Q22">
    <cfRule type="expression" dxfId="223" priority="1">
      <formula>I22=""</formula>
    </cfRule>
  </conditionalFormatting>
  <dataValidations xWindow="813" yWindow="458" count="3">
    <dataValidation allowBlank="1" showInputMessage="1" showErrorMessage="1" promptTitle="Achtung:" prompt="Bitte füllen Sie alle Felder der Reihe nach aus. " sqref="I18:Q19"/>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7:J37">
      <formula1>AND(I37&gt;TODAY(),I37&lt;DATE(YEAR(TODAY()),MONTH(TODAY())+13,1))</formula1>
    </dataValidation>
    <dataValidation allowBlank="1" promptTitle="Hinweis:" prompt="Wählen Sie im Dropdown-menü das Tabellenblatt an und klicken Sie anschließend auf den Link." sqref="U4:V4"/>
  </dataValidations>
  <hyperlinks>
    <hyperlink ref="B51" r:id="rId2"/>
    <hyperlink ref="B51:M51" r:id="rId3" display="easy-Online-Formular"/>
  </hyperlinks>
  <printOptions horizontalCentered="1"/>
  <pageMargins left="0" right="0" top="0" bottom="0" header="0" footer="0"/>
  <pageSetup paperSize="9" scale="92" orientation="portrait" r:id="rId4"/>
  <drawing r:id="rId5"/>
  <extLst>
    <ext xmlns:x14="http://schemas.microsoft.com/office/spreadsheetml/2009/9/main" uri="{78C0D931-6437-407d-A8EE-F0AAD7539E65}">
      <x14:conditionalFormattings>
        <x14:conditionalFormatting xmlns:xm="http://schemas.microsoft.com/office/excel/2006/main">
          <x14:cfRule type="expression" priority="26" id="{FC8B1A6F-DA4B-45D7-B9E7-E384CAD94E8F}">
            <xm:f>I20=menu!$AF$2</xm:f>
            <x14:dxf>
              <fill>
                <patternFill>
                  <bgColor rgb="FFE3B5A2"/>
                </patternFill>
              </fill>
            </x14:dxf>
          </x14:cfRule>
          <xm:sqref>I20</xm:sqref>
        </x14:conditionalFormatting>
        <x14:conditionalFormatting xmlns:xm="http://schemas.microsoft.com/office/excel/2006/main">
          <x14:cfRule type="iconSet" priority="13"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Q37</xm:sqref>
        </x14:conditionalFormatting>
        <x14:conditionalFormatting xmlns:xm="http://schemas.microsoft.com/office/excel/2006/main">
          <x14:cfRule type="iconSet" priority="12"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N37</xm:sqref>
        </x14:conditionalFormatting>
      </x14:conditionalFormattings>
    </ext>
    <ext xmlns:x14="http://schemas.microsoft.com/office/spreadsheetml/2009/9/main" uri="{CCE6A557-97BC-4b89-ADB6-D9C93CAAB3DF}">
      <x14:dataValidations xmlns:xm="http://schemas.microsoft.com/office/excel/2006/main" xWindow="813" yWindow="458" count="3">
        <x14:dataValidation type="list" allowBlank="1" showInputMessage="1" showErrorMessage="1" promptTitle="Achtung:" prompt="Bitte füllen Sie alle Felder der Reihe nach aus. ">
          <x14:formula1>
            <xm:f>menu!$AF$2:$AF$10</xm:f>
          </x14:formula1>
          <xm:sqref>I21:Q21</xm:sqref>
        </x14:dataValidation>
        <x14:dataValidation type="list" allowBlank="1" showInputMessage="1" showErrorMessage="1" promptTitle="Achtung:" prompt="Bitte füllen Sie alle Felder der Reihe nach aus. ">
          <x14:formula1>
            <xm:f>menu!$AF$2:$AF$14</xm:f>
          </x14:formula1>
          <xm:sqref>I20:Q20</xm:sqref>
        </x14:dataValidation>
        <x14:dataValidation type="list" allowBlank="1" showInputMessage="1" showErrorMessage="1" promptTitle="Hinweis:" prompt="Wählen Sie im Dropdown-menü das Tabellenblatt an und klicken Sie anschließend auf den Link.">
          <x14:formula1>
            <xm:f>menu!$Z$55:$Z$70</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CF2F7"/>
    <pageSetUpPr fitToPage="1"/>
  </sheetPr>
  <dimension ref="A1:AC84"/>
  <sheetViews>
    <sheetView showGridLines="0" showRowColHeaders="0" zoomScaleNormal="100" zoomScaleSheetLayoutView="100" workbookViewId="0">
      <selection activeCell="D14" sqref="D14:F14"/>
    </sheetView>
  </sheetViews>
  <sheetFormatPr baseColWidth="10" defaultColWidth="11.42578125" defaultRowHeight="12" x14ac:dyDescent="0.2"/>
  <cols>
    <col min="1" max="2" width="2.28515625" style="60" customWidth="1"/>
    <col min="3" max="3" width="6" style="60" customWidth="1"/>
    <col min="4" max="4" width="6.28515625" style="60" customWidth="1"/>
    <col min="5" max="6" width="18" style="60" customWidth="1"/>
    <col min="7" max="7" width="10.85546875" style="60" customWidth="1"/>
    <col min="8" max="8" width="8.140625" style="60" customWidth="1"/>
    <col min="9" max="9" width="4.7109375" style="60" customWidth="1"/>
    <col min="10" max="11" width="14.42578125" style="60" customWidth="1"/>
    <col min="12" max="12" width="5.42578125" style="60" customWidth="1"/>
    <col min="13" max="13" width="3.28515625" style="60" customWidth="1"/>
    <col min="14" max="14" width="2.28515625" style="60" customWidth="1"/>
    <col min="15" max="16384" width="11.42578125" style="60"/>
  </cols>
  <sheetData>
    <row r="1" spans="1:29" x14ac:dyDescent="0.2">
      <c r="A1" s="420" t="s">
        <v>201</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row>
    <row r="2" spans="1:29" x14ac:dyDescent="0.2">
      <c r="A2" s="420"/>
      <c r="O2" s="420"/>
      <c r="P2" s="420"/>
      <c r="Q2" s="420"/>
      <c r="R2" s="420"/>
      <c r="S2" s="420"/>
      <c r="T2" s="420"/>
      <c r="U2" s="420"/>
      <c r="V2" s="420"/>
      <c r="W2" s="420"/>
      <c r="X2" s="420"/>
      <c r="Y2" s="420"/>
      <c r="Z2" s="420"/>
      <c r="AA2" s="420"/>
      <c r="AB2" s="420"/>
      <c r="AC2" s="420"/>
    </row>
    <row r="3" spans="1:29" ht="17.25" customHeight="1" x14ac:dyDescent="0.2">
      <c r="A3" s="420"/>
      <c r="C3" s="741" t="s">
        <v>583</v>
      </c>
      <c r="D3" s="741"/>
      <c r="E3" s="741"/>
      <c r="F3" s="741"/>
      <c r="G3" s="741"/>
      <c r="H3" s="742"/>
      <c r="I3" s="61"/>
      <c r="J3" s="62" t="s">
        <v>57</v>
      </c>
      <c r="K3" s="74"/>
      <c r="L3" s="74"/>
      <c r="O3" s="740" t="s">
        <v>162</v>
      </c>
      <c r="P3" s="740"/>
      <c r="Q3" s="420"/>
      <c r="R3" s="420"/>
      <c r="S3" s="420"/>
      <c r="T3" s="420"/>
      <c r="U3" s="420"/>
      <c r="V3" s="420"/>
      <c r="W3" s="420"/>
      <c r="X3" s="420"/>
      <c r="Y3" s="420"/>
      <c r="Z3" s="420"/>
      <c r="AA3" s="420"/>
      <c r="AB3" s="420"/>
      <c r="AC3" s="420"/>
    </row>
    <row r="4" spans="1:29" ht="17.25" customHeight="1" x14ac:dyDescent="0.2">
      <c r="A4" s="420"/>
      <c r="C4" s="741"/>
      <c r="D4" s="741"/>
      <c r="E4" s="741"/>
      <c r="F4" s="741"/>
      <c r="G4" s="741"/>
      <c r="H4" s="742"/>
      <c r="I4" s="123"/>
      <c r="J4" s="63" t="s">
        <v>56</v>
      </c>
      <c r="K4" s="74"/>
      <c r="L4" s="74"/>
      <c r="O4" s="740" t="s">
        <v>16</v>
      </c>
      <c r="P4" s="740"/>
      <c r="Q4" s="420"/>
      <c r="R4" s="420"/>
      <c r="S4" s="420"/>
      <c r="T4" s="420"/>
      <c r="U4" s="420"/>
      <c r="V4" s="420"/>
      <c r="W4" s="420"/>
      <c r="X4" s="420"/>
      <c r="Y4" s="420"/>
      <c r="Z4" s="420"/>
      <c r="AA4" s="420"/>
      <c r="AB4" s="420"/>
      <c r="AC4" s="420"/>
    </row>
    <row r="5" spans="1:29" ht="17.25" customHeight="1" x14ac:dyDescent="0.2">
      <c r="A5" s="420"/>
      <c r="I5" s="64"/>
      <c r="J5" s="63" t="s">
        <v>55</v>
      </c>
      <c r="O5" s="420"/>
      <c r="P5" s="420"/>
      <c r="Q5" s="420"/>
      <c r="R5" s="420"/>
      <c r="S5" s="420"/>
      <c r="T5" s="420"/>
      <c r="U5" s="420"/>
      <c r="V5" s="420"/>
      <c r="W5" s="420"/>
      <c r="X5" s="420"/>
      <c r="Y5" s="420"/>
      <c r="Z5" s="420"/>
      <c r="AA5" s="420"/>
      <c r="AB5" s="420"/>
      <c r="AC5" s="420"/>
    </row>
    <row r="6" spans="1:29" ht="17.25" customHeight="1" x14ac:dyDescent="0.2">
      <c r="A6" s="420"/>
      <c r="C6" s="129"/>
      <c r="G6" s="393"/>
      <c r="H6" s="388"/>
      <c r="I6" s="65"/>
      <c r="J6" s="63" t="s">
        <v>42</v>
      </c>
      <c r="O6" s="420"/>
      <c r="P6" s="420"/>
      <c r="Q6" s="420"/>
      <c r="R6" s="420"/>
      <c r="S6" s="420"/>
      <c r="T6" s="420"/>
      <c r="U6" s="420"/>
      <c r="V6" s="420"/>
      <c r="W6" s="420"/>
      <c r="X6" s="420"/>
      <c r="Y6" s="420"/>
      <c r="Z6" s="420"/>
      <c r="AA6" s="420"/>
      <c r="AB6" s="420"/>
      <c r="AC6" s="420"/>
    </row>
    <row r="7" spans="1:29" ht="17.25" customHeight="1" x14ac:dyDescent="0.2">
      <c r="A7" s="420"/>
      <c r="C7" s="130"/>
      <c r="I7" s="66"/>
      <c r="J7" s="63" t="s">
        <v>43</v>
      </c>
      <c r="O7" s="420"/>
      <c r="P7" s="420"/>
      <c r="Q7" s="420"/>
      <c r="R7" s="420"/>
      <c r="S7" s="420"/>
      <c r="T7" s="420"/>
      <c r="U7" s="420"/>
      <c r="V7" s="420"/>
      <c r="W7" s="420"/>
      <c r="X7" s="420"/>
      <c r="Y7" s="420"/>
      <c r="Z7" s="420"/>
      <c r="AA7" s="420"/>
      <c r="AB7" s="420"/>
      <c r="AC7" s="420"/>
    </row>
    <row r="8" spans="1:29" ht="6" customHeight="1" x14ac:dyDescent="0.2">
      <c r="A8" s="420"/>
      <c r="O8" s="421"/>
      <c r="P8" s="421"/>
      <c r="Q8" s="421"/>
      <c r="R8" s="420"/>
      <c r="S8" s="420"/>
      <c r="T8" s="420"/>
      <c r="U8" s="420"/>
      <c r="V8" s="420"/>
      <c r="W8" s="420"/>
      <c r="X8" s="420"/>
      <c r="Y8" s="420"/>
      <c r="Z8" s="420"/>
      <c r="AA8" s="420"/>
      <c r="AB8" s="420"/>
      <c r="AC8" s="420"/>
    </row>
    <row r="9" spans="1:29" ht="121.5" customHeight="1" x14ac:dyDescent="0.2">
      <c r="A9" s="420"/>
      <c r="B9" s="83"/>
      <c r="C9" s="736" t="s">
        <v>628</v>
      </c>
      <c r="D9" s="737"/>
      <c r="E9" s="737"/>
      <c r="F9" s="737"/>
      <c r="G9" s="737"/>
      <c r="H9" s="737"/>
      <c r="I9" s="737"/>
      <c r="J9" s="737"/>
      <c r="K9" s="737"/>
      <c r="L9" s="738"/>
      <c r="O9" s="420"/>
      <c r="P9" s="420"/>
      <c r="Q9" s="420"/>
      <c r="R9" s="420"/>
      <c r="S9" s="420"/>
      <c r="T9" s="420"/>
      <c r="U9" s="420"/>
      <c r="V9" s="420"/>
      <c r="W9" s="420"/>
      <c r="X9" s="420"/>
      <c r="Y9" s="420"/>
      <c r="Z9" s="420"/>
      <c r="AA9" s="420"/>
      <c r="AB9" s="420"/>
      <c r="AC9" s="420"/>
    </row>
    <row r="10" spans="1:29" ht="6.75" customHeight="1" thickBot="1" x14ac:dyDescent="0.25">
      <c r="A10" s="420"/>
      <c r="B10" s="68"/>
      <c r="C10" s="90"/>
      <c r="D10" s="90"/>
      <c r="E10" s="90"/>
      <c r="F10" s="90"/>
      <c r="G10" s="90"/>
      <c r="H10" s="90"/>
      <c r="I10" s="90"/>
      <c r="J10" s="90"/>
      <c r="K10" s="90"/>
      <c r="L10" s="90"/>
      <c r="O10" s="420"/>
      <c r="P10" s="420"/>
      <c r="Q10" s="420"/>
      <c r="R10" s="420"/>
      <c r="S10" s="420"/>
      <c r="T10" s="420"/>
      <c r="U10" s="420"/>
      <c r="V10" s="420"/>
      <c r="W10" s="420"/>
      <c r="X10" s="420"/>
      <c r="Y10" s="420"/>
      <c r="Z10" s="420"/>
      <c r="AA10" s="420"/>
      <c r="AB10" s="420"/>
      <c r="AC10" s="420"/>
    </row>
    <row r="11" spans="1:29" ht="15" customHeight="1" thickBot="1" x14ac:dyDescent="0.25">
      <c r="A11" s="420"/>
      <c r="C11" s="743" t="s">
        <v>584</v>
      </c>
      <c r="D11" s="744"/>
      <c r="E11" s="745"/>
      <c r="F11" s="745"/>
      <c r="G11" s="745"/>
      <c r="H11" s="745"/>
      <c r="I11" s="745"/>
      <c r="J11" s="745"/>
      <c r="K11" s="745"/>
      <c r="L11" s="746"/>
      <c r="O11" s="421"/>
      <c r="P11" s="421"/>
      <c r="Q11" s="421"/>
      <c r="R11" s="420"/>
      <c r="S11" s="420"/>
      <c r="T11" s="420"/>
      <c r="U11" s="420"/>
      <c r="V11" s="420"/>
      <c r="W11" s="420"/>
      <c r="X11" s="420"/>
      <c r="Y11" s="420"/>
      <c r="Z11" s="420"/>
      <c r="AA11" s="420"/>
      <c r="AB11" s="420"/>
      <c r="AC11" s="420"/>
    </row>
    <row r="12" spans="1:29" ht="2.1" customHeight="1" thickBot="1" x14ac:dyDescent="0.25">
      <c r="A12" s="420"/>
      <c r="C12" s="137"/>
      <c r="D12" s="137"/>
      <c r="E12" s="330"/>
      <c r="F12" s="330"/>
      <c r="G12" s="330"/>
      <c r="H12" s="330"/>
      <c r="I12" s="330"/>
      <c r="J12" s="330"/>
      <c r="K12" s="138"/>
      <c r="L12" s="125"/>
      <c r="M12" s="68"/>
      <c r="N12" s="68"/>
      <c r="O12" s="420"/>
      <c r="P12" s="420"/>
      <c r="Q12" s="420"/>
      <c r="R12" s="420"/>
      <c r="S12" s="420"/>
      <c r="T12" s="420"/>
      <c r="U12" s="420"/>
      <c r="V12" s="420"/>
      <c r="W12" s="420"/>
      <c r="X12" s="420"/>
      <c r="Y12" s="420"/>
      <c r="Z12" s="420"/>
      <c r="AA12" s="420"/>
      <c r="AB12" s="420"/>
      <c r="AC12" s="420"/>
    </row>
    <row r="13" spans="1:29" ht="23.25" customHeight="1" x14ac:dyDescent="0.2">
      <c r="A13" s="420"/>
      <c r="C13" s="464" t="s">
        <v>585</v>
      </c>
      <c r="D13" s="733" t="s">
        <v>586</v>
      </c>
      <c r="E13" s="756"/>
      <c r="F13" s="757"/>
      <c r="G13" s="733" t="s">
        <v>587</v>
      </c>
      <c r="H13" s="757"/>
      <c r="I13" s="733" t="s">
        <v>588</v>
      </c>
      <c r="J13" s="757"/>
      <c r="K13" s="733" t="s">
        <v>589</v>
      </c>
      <c r="L13" s="734"/>
      <c r="M13" s="380"/>
      <c r="N13" s="378"/>
      <c r="O13" s="420"/>
      <c r="P13" s="420"/>
      <c r="Q13" s="420"/>
      <c r="R13" s="420"/>
      <c r="S13" s="420"/>
      <c r="T13" s="420"/>
      <c r="U13" s="420"/>
      <c r="V13" s="420"/>
      <c r="W13" s="420"/>
      <c r="X13" s="420"/>
      <c r="Y13" s="420"/>
      <c r="Z13" s="420"/>
      <c r="AA13" s="420"/>
      <c r="AB13" s="420"/>
      <c r="AC13" s="420"/>
    </row>
    <row r="14" spans="1:29" ht="23.25" customHeight="1" x14ac:dyDescent="0.2">
      <c r="A14" s="420"/>
      <c r="C14" s="465">
        <v>1</v>
      </c>
      <c r="D14" s="726" t="s">
        <v>590</v>
      </c>
      <c r="E14" s="727"/>
      <c r="F14" s="732"/>
      <c r="G14" s="726"/>
      <c r="H14" s="727"/>
      <c r="I14" s="726"/>
      <c r="J14" s="727"/>
      <c r="K14" s="726"/>
      <c r="L14" s="728"/>
      <c r="M14" s="455"/>
      <c r="N14" s="378"/>
      <c r="O14" s="420"/>
      <c r="P14" s="420"/>
      <c r="Q14" s="420"/>
      <c r="R14" s="420"/>
      <c r="S14" s="420"/>
      <c r="T14" s="420"/>
      <c r="U14" s="420"/>
      <c r="V14" s="420"/>
      <c r="W14" s="420"/>
      <c r="X14" s="420"/>
      <c r="Y14" s="420"/>
      <c r="Z14" s="420"/>
      <c r="AA14" s="420"/>
      <c r="AB14" s="420"/>
      <c r="AC14" s="420"/>
    </row>
    <row r="15" spans="1:29" ht="23.25" customHeight="1" x14ac:dyDescent="0.2">
      <c r="A15" s="420"/>
      <c r="C15" s="465">
        <v>2</v>
      </c>
      <c r="D15" s="726" t="s">
        <v>591</v>
      </c>
      <c r="E15" s="727"/>
      <c r="F15" s="732"/>
      <c r="G15" s="726"/>
      <c r="H15" s="727"/>
      <c r="I15" s="726"/>
      <c r="J15" s="727"/>
      <c r="K15" s="726"/>
      <c r="L15" s="728"/>
      <c r="M15" s="455"/>
      <c r="N15" s="378"/>
      <c r="O15" s="420"/>
      <c r="P15" s="420"/>
      <c r="Q15" s="420"/>
      <c r="R15" s="420"/>
      <c r="S15" s="420"/>
      <c r="T15" s="420"/>
      <c r="U15" s="420"/>
      <c r="V15" s="420"/>
      <c r="W15" s="420"/>
      <c r="X15" s="420"/>
      <c r="Y15" s="420"/>
      <c r="Z15" s="420"/>
      <c r="AA15" s="420"/>
      <c r="AB15" s="420"/>
      <c r="AC15" s="420"/>
    </row>
    <row r="16" spans="1:29" ht="23.25" customHeight="1" x14ac:dyDescent="0.2">
      <c r="A16" s="420"/>
      <c r="C16" s="465">
        <v>3</v>
      </c>
      <c r="D16" s="726" t="s">
        <v>593</v>
      </c>
      <c r="E16" s="727"/>
      <c r="F16" s="732"/>
      <c r="G16" s="726"/>
      <c r="H16" s="727"/>
      <c r="I16" s="726"/>
      <c r="J16" s="727"/>
      <c r="K16" s="726"/>
      <c r="L16" s="728"/>
      <c r="M16" s="455"/>
      <c r="N16" s="378"/>
      <c r="O16" s="420"/>
      <c r="P16" s="420"/>
      <c r="Q16" s="420"/>
      <c r="R16" s="420"/>
      <c r="S16" s="420"/>
      <c r="T16" s="420"/>
      <c r="U16" s="420"/>
      <c r="V16" s="420"/>
      <c r="W16" s="420"/>
      <c r="X16" s="420"/>
      <c r="Y16" s="420"/>
      <c r="Z16" s="420"/>
      <c r="AA16" s="420"/>
      <c r="AB16" s="420"/>
      <c r="AC16" s="420"/>
    </row>
    <row r="17" spans="1:29" ht="23.25" customHeight="1" x14ac:dyDescent="0.2">
      <c r="A17" s="420"/>
      <c r="C17" s="465">
        <v>4</v>
      </c>
      <c r="D17" s="726" t="s">
        <v>592</v>
      </c>
      <c r="E17" s="727"/>
      <c r="F17" s="732"/>
      <c r="G17" s="726"/>
      <c r="H17" s="727"/>
      <c r="I17" s="726"/>
      <c r="J17" s="727"/>
      <c r="K17" s="726"/>
      <c r="L17" s="728"/>
      <c r="M17" s="455"/>
      <c r="N17" s="378"/>
      <c r="O17" s="420"/>
      <c r="P17" s="420"/>
      <c r="Q17" s="420"/>
      <c r="R17" s="420"/>
      <c r="S17" s="420"/>
      <c r="T17" s="420"/>
      <c r="U17" s="420"/>
      <c r="V17" s="420"/>
      <c r="W17" s="420"/>
      <c r="X17" s="420"/>
      <c r="Y17" s="420"/>
      <c r="Z17" s="420"/>
      <c r="AA17" s="420"/>
      <c r="AB17" s="420"/>
      <c r="AC17" s="420"/>
    </row>
    <row r="18" spans="1:29" ht="23.25" customHeight="1" x14ac:dyDescent="0.2">
      <c r="A18" s="420"/>
      <c r="C18" s="465">
        <v>5</v>
      </c>
      <c r="D18" s="726"/>
      <c r="E18" s="727"/>
      <c r="F18" s="732"/>
      <c r="G18" s="726"/>
      <c r="H18" s="727"/>
      <c r="I18" s="726"/>
      <c r="J18" s="727"/>
      <c r="K18" s="726"/>
      <c r="L18" s="728"/>
      <c r="M18" s="455"/>
      <c r="N18" s="378"/>
      <c r="O18" s="420"/>
      <c r="P18" s="420"/>
      <c r="Q18" s="420"/>
      <c r="R18" s="420"/>
      <c r="S18" s="420"/>
      <c r="T18" s="420"/>
      <c r="U18" s="420"/>
      <c r="V18" s="420"/>
      <c r="W18" s="420"/>
      <c r="X18" s="420"/>
      <c r="Y18" s="420"/>
      <c r="Z18" s="420"/>
      <c r="AA18" s="420"/>
      <c r="AB18" s="420"/>
      <c r="AC18" s="420"/>
    </row>
    <row r="19" spans="1:29" ht="23.25" customHeight="1" x14ac:dyDescent="0.2">
      <c r="A19" s="420"/>
      <c r="C19" s="465">
        <v>6</v>
      </c>
      <c r="D19" s="726"/>
      <c r="E19" s="727"/>
      <c r="F19" s="732"/>
      <c r="G19" s="726"/>
      <c r="H19" s="727"/>
      <c r="I19" s="726"/>
      <c r="J19" s="727"/>
      <c r="K19" s="726"/>
      <c r="L19" s="728"/>
      <c r="M19" s="455"/>
      <c r="N19" s="378"/>
      <c r="O19" s="420"/>
      <c r="P19" s="420"/>
      <c r="Q19" s="420"/>
      <c r="R19" s="420"/>
      <c r="S19" s="420"/>
      <c r="T19" s="420"/>
      <c r="U19" s="420"/>
      <c r="V19" s="420"/>
      <c r="W19" s="420"/>
      <c r="X19" s="420"/>
      <c r="Y19" s="420"/>
      <c r="Z19" s="420"/>
      <c r="AA19" s="420"/>
      <c r="AB19" s="420"/>
      <c r="AC19" s="420"/>
    </row>
    <row r="20" spans="1:29" ht="23.25" customHeight="1" x14ac:dyDescent="0.2">
      <c r="A20" s="420"/>
      <c r="C20" s="465">
        <v>7</v>
      </c>
      <c r="D20" s="726"/>
      <c r="E20" s="727"/>
      <c r="F20" s="732"/>
      <c r="G20" s="726"/>
      <c r="H20" s="727"/>
      <c r="I20" s="726"/>
      <c r="J20" s="727"/>
      <c r="K20" s="726"/>
      <c r="L20" s="728"/>
      <c r="M20" s="455"/>
      <c r="N20" s="378"/>
      <c r="O20" s="420"/>
      <c r="P20" s="420"/>
      <c r="Q20" s="420"/>
      <c r="R20" s="420"/>
      <c r="S20" s="420"/>
      <c r="T20" s="420"/>
      <c r="U20" s="420"/>
      <c r="V20" s="420"/>
      <c r="W20" s="420"/>
      <c r="X20" s="420"/>
      <c r="Y20" s="420"/>
      <c r="Z20" s="420"/>
      <c r="AA20" s="420"/>
      <c r="AB20" s="420"/>
      <c r="AC20" s="420"/>
    </row>
    <row r="21" spans="1:29" ht="23.25" customHeight="1" x14ac:dyDescent="0.2">
      <c r="A21" s="420"/>
      <c r="C21" s="465">
        <v>8</v>
      </c>
      <c r="D21" s="726"/>
      <c r="E21" s="727"/>
      <c r="F21" s="732"/>
      <c r="G21" s="726"/>
      <c r="H21" s="727"/>
      <c r="I21" s="726"/>
      <c r="J21" s="727"/>
      <c r="K21" s="726"/>
      <c r="L21" s="728"/>
      <c r="M21" s="455"/>
      <c r="N21" s="378"/>
      <c r="O21" s="420"/>
      <c r="P21" s="420"/>
      <c r="Q21" s="420"/>
      <c r="R21" s="420"/>
      <c r="S21" s="420"/>
      <c r="T21" s="420"/>
      <c r="U21" s="420"/>
      <c r="V21" s="420"/>
      <c r="W21" s="420"/>
      <c r="X21" s="420"/>
      <c r="Y21" s="420"/>
      <c r="Z21" s="420"/>
      <c r="AA21" s="420"/>
      <c r="AB21" s="420"/>
      <c r="AC21" s="420"/>
    </row>
    <row r="22" spans="1:29" ht="23.25" customHeight="1" x14ac:dyDescent="0.2">
      <c r="A22" s="420"/>
      <c r="C22" s="465">
        <v>9</v>
      </c>
      <c r="D22" s="726"/>
      <c r="E22" s="727"/>
      <c r="F22" s="732"/>
      <c r="G22" s="726"/>
      <c r="H22" s="727"/>
      <c r="I22" s="726"/>
      <c r="J22" s="727"/>
      <c r="K22" s="726"/>
      <c r="L22" s="728"/>
      <c r="M22" s="455"/>
      <c r="N22" s="378"/>
      <c r="O22" s="420"/>
      <c r="P22" s="420"/>
      <c r="Q22" s="420"/>
      <c r="R22" s="420"/>
      <c r="S22" s="420"/>
      <c r="T22" s="420"/>
      <c r="U22" s="420"/>
      <c r="V22" s="420"/>
      <c r="W22" s="420"/>
      <c r="X22" s="420"/>
      <c r="Y22" s="420"/>
      <c r="Z22" s="420"/>
      <c r="AA22" s="420"/>
      <c r="AB22" s="420"/>
      <c r="AC22" s="420"/>
    </row>
    <row r="23" spans="1:29" ht="23.25" customHeight="1" x14ac:dyDescent="0.2">
      <c r="A23" s="420"/>
      <c r="C23" s="465">
        <v>10</v>
      </c>
      <c r="D23" s="726"/>
      <c r="E23" s="727"/>
      <c r="F23" s="732"/>
      <c r="G23" s="726"/>
      <c r="H23" s="727"/>
      <c r="I23" s="726"/>
      <c r="J23" s="727"/>
      <c r="K23" s="726"/>
      <c r="L23" s="728"/>
      <c r="M23" s="455"/>
      <c r="N23" s="378"/>
      <c r="O23" s="420"/>
      <c r="P23" s="420"/>
      <c r="Q23" s="420"/>
      <c r="R23" s="420"/>
      <c r="S23" s="420"/>
      <c r="T23" s="420"/>
      <c r="U23" s="420"/>
      <c r="V23" s="420"/>
      <c r="W23" s="420"/>
      <c r="X23" s="420"/>
      <c r="Y23" s="420"/>
      <c r="Z23" s="420"/>
      <c r="AA23" s="420"/>
      <c r="AB23" s="420"/>
      <c r="AC23" s="420"/>
    </row>
    <row r="24" spans="1:29" ht="23.25" customHeight="1" x14ac:dyDescent="0.2">
      <c r="A24" s="420"/>
      <c r="C24" s="467">
        <v>11</v>
      </c>
      <c r="D24" s="726"/>
      <c r="E24" s="727"/>
      <c r="F24" s="732"/>
      <c r="G24" s="726"/>
      <c r="H24" s="727"/>
      <c r="I24" s="726"/>
      <c r="J24" s="727"/>
      <c r="K24" s="726"/>
      <c r="L24" s="728"/>
      <c r="M24" s="455"/>
      <c r="N24" s="378"/>
      <c r="O24" s="420"/>
      <c r="P24" s="420"/>
      <c r="Q24" s="420"/>
      <c r="R24" s="420"/>
      <c r="S24" s="420"/>
      <c r="T24" s="420"/>
      <c r="U24" s="420"/>
      <c r="V24" s="420"/>
      <c r="W24" s="420"/>
      <c r="X24" s="420"/>
      <c r="Y24" s="420"/>
      <c r="Z24" s="420"/>
      <c r="AA24" s="420"/>
      <c r="AB24" s="420"/>
      <c r="AC24" s="420"/>
    </row>
    <row r="25" spans="1:29" ht="23.25" customHeight="1" x14ac:dyDescent="0.2">
      <c r="A25" s="420"/>
      <c r="C25" s="467">
        <v>12</v>
      </c>
      <c r="D25" s="726"/>
      <c r="E25" s="727"/>
      <c r="F25" s="732"/>
      <c r="G25" s="726"/>
      <c r="H25" s="727"/>
      <c r="I25" s="726"/>
      <c r="J25" s="727"/>
      <c r="K25" s="726"/>
      <c r="L25" s="728"/>
      <c r="M25" s="455"/>
      <c r="N25" s="378"/>
      <c r="O25" s="420"/>
      <c r="P25" s="420"/>
      <c r="Q25" s="420"/>
      <c r="R25" s="420"/>
      <c r="S25" s="420"/>
      <c r="T25" s="420"/>
      <c r="U25" s="420"/>
      <c r="V25" s="420"/>
      <c r="W25" s="420"/>
      <c r="X25" s="420"/>
      <c r="Y25" s="420"/>
      <c r="Z25" s="420"/>
      <c r="AA25" s="420"/>
      <c r="AB25" s="420"/>
      <c r="AC25" s="420"/>
    </row>
    <row r="26" spans="1:29" ht="23.25" customHeight="1" x14ac:dyDescent="0.2">
      <c r="A26" s="420"/>
      <c r="C26" s="467">
        <v>13</v>
      </c>
      <c r="D26" s="726"/>
      <c r="E26" s="727"/>
      <c r="F26" s="732"/>
      <c r="G26" s="726"/>
      <c r="H26" s="727"/>
      <c r="I26" s="726"/>
      <c r="J26" s="727"/>
      <c r="K26" s="726"/>
      <c r="L26" s="728"/>
      <c r="M26" s="455"/>
      <c r="N26" s="378"/>
      <c r="O26" s="420"/>
      <c r="P26" s="420"/>
      <c r="Q26" s="420"/>
      <c r="R26" s="420"/>
      <c r="S26" s="420"/>
      <c r="T26" s="420"/>
      <c r="U26" s="420"/>
      <c r="V26" s="420"/>
      <c r="W26" s="420"/>
      <c r="X26" s="420"/>
      <c r="Y26" s="420"/>
      <c r="Z26" s="420"/>
      <c r="AA26" s="420"/>
      <c r="AB26" s="420"/>
      <c r="AC26" s="420"/>
    </row>
    <row r="27" spans="1:29" ht="23.25" customHeight="1" x14ac:dyDescent="0.2">
      <c r="A27" s="420"/>
      <c r="C27" s="467">
        <v>14</v>
      </c>
      <c r="D27" s="726"/>
      <c r="E27" s="727"/>
      <c r="F27" s="732"/>
      <c r="G27" s="726"/>
      <c r="H27" s="727"/>
      <c r="I27" s="726"/>
      <c r="J27" s="727"/>
      <c r="K27" s="726"/>
      <c r="L27" s="728"/>
      <c r="M27" s="455"/>
      <c r="N27" s="378"/>
      <c r="O27" s="420"/>
      <c r="P27" s="420"/>
      <c r="Q27" s="420"/>
      <c r="R27" s="420"/>
      <c r="S27" s="420"/>
      <c r="T27" s="420"/>
      <c r="U27" s="420"/>
      <c r="V27" s="420"/>
      <c r="W27" s="420"/>
      <c r="X27" s="420"/>
      <c r="Y27" s="420"/>
      <c r="Z27" s="420"/>
      <c r="AA27" s="420"/>
      <c r="AB27" s="420"/>
      <c r="AC27" s="420"/>
    </row>
    <row r="28" spans="1:29" ht="23.25" customHeight="1" x14ac:dyDescent="0.2">
      <c r="A28" s="420"/>
      <c r="C28" s="467">
        <v>15</v>
      </c>
      <c r="D28" s="726"/>
      <c r="E28" s="727"/>
      <c r="F28" s="732"/>
      <c r="G28" s="726"/>
      <c r="H28" s="727"/>
      <c r="I28" s="726"/>
      <c r="J28" s="727"/>
      <c r="K28" s="726"/>
      <c r="L28" s="728"/>
      <c r="M28" s="455"/>
      <c r="N28" s="378"/>
      <c r="O28" s="420"/>
      <c r="P28" s="420"/>
      <c r="Q28" s="420"/>
      <c r="R28" s="420"/>
      <c r="S28" s="420"/>
      <c r="T28" s="420"/>
      <c r="U28" s="420"/>
      <c r="V28" s="420"/>
      <c r="W28" s="420"/>
      <c r="X28" s="420"/>
      <c r="Y28" s="420"/>
      <c r="Z28" s="420"/>
      <c r="AA28" s="420"/>
      <c r="AB28" s="420"/>
      <c r="AC28" s="420"/>
    </row>
    <row r="29" spans="1:29" ht="23.25" customHeight="1" x14ac:dyDescent="0.2">
      <c r="A29" s="420"/>
      <c r="C29" s="467">
        <v>16</v>
      </c>
      <c r="D29" s="726"/>
      <c r="E29" s="727"/>
      <c r="F29" s="732"/>
      <c r="G29" s="726"/>
      <c r="H29" s="727"/>
      <c r="I29" s="726"/>
      <c r="J29" s="727"/>
      <c r="K29" s="726"/>
      <c r="L29" s="728"/>
      <c r="M29" s="455"/>
      <c r="N29" s="378"/>
      <c r="O29" s="420"/>
      <c r="P29" s="420"/>
      <c r="Q29" s="420"/>
      <c r="R29" s="420"/>
      <c r="S29" s="420"/>
      <c r="T29" s="420"/>
      <c r="U29" s="420"/>
      <c r="V29" s="420"/>
      <c r="W29" s="420"/>
      <c r="X29" s="420"/>
      <c r="Y29" s="420"/>
      <c r="Z29" s="420"/>
      <c r="AA29" s="420"/>
      <c r="AB29" s="420"/>
      <c r="AC29" s="420"/>
    </row>
    <row r="30" spans="1:29" ht="23.25" customHeight="1" thickBot="1" x14ac:dyDescent="0.25">
      <c r="A30" s="420"/>
      <c r="C30" s="466">
        <v>17</v>
      </c>
      <c r="D30" s="726"/>
      <c r="E30" s="727"/>
      <c r="F30" s="732"/>
      <c r="G30" s="726"/>
      <c r="H30" s="727"/>
      <c r="I30" s="726"/>
      <c r="J30" s="727"/>
      <c r="K30" s="724"/>
      <c r="L30" s="725"/>
      <c r="M30" s="455"/>
      <c r="N30" s="378"/>
      <c r="O30" s="420"/>
      <c r="P30" s="420"/>
      <c r="Q30" s="420"/>
      <c r="R30" s="420"/>
      <c r="S30" s="420"/>
      <c r="T30" s="420"/>
      <c r="U30" s="420"/>
      <c r="V30" s="420"/>
      <c r="W30" s="420"/>
      <c r="X30" s="420"/>
      <c r="Y30" s="420"/>
      <c r="Z30" s="420"/>
      <c r="AA30" s="420"/>
      <c r="AB30" s="420"/>
      <c r="AC30" s="420"/>
    </row>
    <row r="31" spans="1:29" ht="23.25" customHeight="1" thickBot="1" x14ac:dyDescent="0.25">
      <c r="A31" s="420"/>
      <c r="C31" s="454"/>
      <c r="D31" s="454"/>
      <c r="E31" s="463"/>
      <c r="F31" s="468" t="s">
        <v>594</v>
      </c>
      <c r="G31" s="729">
        <f>SUM(G14:H30)</f>
        <v>0</v>
      </c>
      <c r="H31" s="730"/>
      <c r="I31" s="730">
        <f>SUM(I14:J30)</f>
        <v>0</v>
      </c>
      <c r="J31" s="730"/>
      <c r="K31" s="730">
        <f>SUM(K14:L30)</f>
        <v>0</v>
      </c>
      <c r="L31" s="731"/>
      <c r="M31" s="455"/>
      <c r="N31" s="378"/>
      <c r="O31" s="420"/>
      <c r="P31" s="420"/>
      <c r="Q31" s="420"/>
      <c r="R31" s="420"/>
      <c r="S31" s="420"/>
      <c r="T31" s="420"/>
      <c r="U31" s="420"/>
      <c r="V31" s="420"/>
      <c r="W31" s="420"/>
      <c r="X31" s="420"/>
      <c r="Y31" s="420"/>
      <c r="Z31" s="420"/>
      <c r="AA31" s="420"/>
      <c r="AB31" s="420"/>
      <c r="AC31" s="420"/>
    </row>
    <row r="32" spans="1:29" ht="23.25" customHeight="1" thickTop="1" thickBot="1" x14ac:dyDescent="0.25">
      <c r="A32" s="420"/>
      <c r="C32" s="454"/>
      <c r="D32" s="454"/>
      <c r="E32" s="463"/>
      <c r="F32" s="463"/>
      <c r="G32" s="463"/>
      <c r="H32" s="454"/>
      <c r="I32" s="463"/>
      <c r="J32" s="454"/>
      <c r="K32" s="463"/>
      <c r="L32" s="454"/>
      <c r="M32" s="455"/>
      <c r="N32" s="378"/>
      <c r="O32" s="420"/>
      <c r="P32" s="420"/>
      <c r="Q32" s="420"/>
      <c r="R32" s="420"/>
      <c r="S32" s="420"/>
      <c r="T32" s="420"/>
      <c r="U32" s="420"/>
      <c r="V32" s="420"/>
      <c r="W32" s="420"/>
      <c r="X32" s="420"/>
      <c r="Y32" s="420"/>
      <c r="Z32" s="420"/>
      <c r="AA32" s="420"/>
      <c r="AB32" s="420"/>
      <c r="AC32" s="420"/>
    </row>
    <row r="33" spans="1:29" ht="23.25" customHeight="1" thickBot="1" x14ac:dyDescent="0.25">
      <c r="A33" s="420"/>
      <c r="C33" s="747" t="s">
        <v>595</v>
      </c>
      <c r="D33" s="748"/>
      <c r="E33" s="748"/>
      <c r="F33" s="500"/>
      <c r="G33" s="749" t="s">
        <v>596</v>
      </c>
      <c r="H33" s="750"/>
      <c r="I33" s="750"/>
      <c r="J33" s="751"/>
      <c r="K33" s="752">
        <f>F33*G31</f>
        <v>0</v>
      </c>
      <c r="L33" s="753"/>
      <c r="M33" s="459"/>
      <c r="N33" s="378"/>
      <c r="O33" s="420"/>
      <c r="P33" s="420"/>
      <c r="Q33" s="420"/>
      <c r="R33" s="420"/>
      <c r="S33" s="420"/>
      <c r="T33" s="420"/>
      <c r="U33" s="420"/>
      <c r="V33" s="420"/>
      <c r="W33" s="420"/>
      <c r="X33" s="420"/>
      <c r="Y33" s="420"/>
      <c r="Z33" s="420"/>
      <c r="AA33" s="420"/>
      <c r="AB33" s="420"/>
      <c r="AC33" s="420"/>
    </row>
    <row r="34" spans="1:29" ht="24" customHeight="1" x14ac:dyDescent="0.2">
      <c r="A34" s="420"/>
      <c r="C34" s="454"/>
      <c r="D34" s="754"/>
      <c r="E34" s="755"/>
      <c r="F34" s="755"/>
      <c r="G34" s="755"/>
      <c r="H34" s="754"/>
      <c r="I34" s="755"/>
      <c r="J34" s="754"/>
      <c r="K34" s="755"/>
      <c r="L34" s="454"/>
      <c r="M34" s="380"/>
      <c r="N34" s="68"/>
      <c r="O34" s="420"/>
      <c r="P34" s="420"/>
      <c r="Q34" s="420"/>
      <c r="R34" s="420"/>
      <c r="S34" s="420"/>
      <c r="T34" s="420"/>
      <c r="U34" s="420"/>
      <c r="V34" s="420"/>
      <c r="W34" s="420"/>
      <c r="X34" s="420"/>
      <c r="Y34" s="420"/>
      <c r="Z34" s="420"/>
      <c r="AA34" s="420"/>
      <c r="AB34" s="420"/>
      <c r="AC34" s="420"/>
    </row>
    <row r="35" spans="1:29" ht="6.75" customHeight="1" x14ac:dyDescent="0.2">
      <c r="A35" s="420"/>
      <c r="C35" s="73"/>
      <c r="D35" s="73"/>
      <c r="E35" s="73"/>
      <c r="F35" s="73"/>
      <c r="G35" s="73"/>
      <c r="H35" s="73"/>
      <c r="I35" s="73"/>
      <c r="J35" s="73"/>
      <c r="K35" s="73"/>
      <c r="L35" s="82"/>
      <c r="O35" s="420"/>
      <c r="P35" s="420"/>
      <c r="Q35" s="420"/>
      <c r="R35" s="420"/>
      <c r="S35" s="420"/>
      <c r="T35" s="420"/>
      <c r="U35" s="420"/>
      <c r="V35" s="420"/>
      <c r="W35" s="420"/>
      <c r="X35" s="420"/>
      <c r="Y35" s="420"/>
      <c r="Z35" s="420"/>
      <c r="AA35" s="420"/>
      <c r="AB35" s="420"/>
      <c r="AC35" s="420"/>
    </row>
    <row r="36" spans="1:29" ht="5.25" customHeight="1" x14ac:dyDescent="0.2">
      <c r="A36" s="420"/>
      <c r="O36" s="420"/>
      <c r="P36" s="420"/>
      <c r="Q36" s="420"/>
      <c r="R36" s="420"/>
      <c r="S36" s="420"/>
      <c r="T36" s="420"/>
      <c r="U36" s="420"/>
      <c r="V36" s="420"/>
      <c r="W36" s="420"/>
      <c r="X36" s="420"/>
      <c r="Y36" s="420"/>
      <c r="Z36" s="420"/>
      <c r="AA36" s="420"/>
      <c r="AB36" s="420"/>
      <c r="AC36" s="420"/>
    </row>
    <row r="37" spans="1:29" ht="12" customHeight="1" x14ac:dyDescent="0.2">
      <c r="A37" s="420"/>
      <c r="C37" s="739" t="s">
        <v>167</v>
      </c>
      <c r="D37" s="739"/>
      <c r="E37" s="739"/>
      <c r="F37" s="739"/>
      <c r="G37" s="739"/>
      <c r="H37" s="739"/>
      <c r="I37" s="739"/>
      <c r="J37" s="739"/>
      <c r="K37" s="739"/>
      <c r="L37" s="739"/>
      <c r="M37" s="739"/>
      <c r="O37" s="420"/>
      <c r="P37" s="420"/>
      <c r="Q37" s="420"/>
      <c r="R37" s="420"/>
      <c r="S37" s="420"/>
      <c r="T37" s="420"/>
      <c r="U37" s="420"/>
      <c r="V37" s="420"/>
      <c r="W37" s="420"/>
      <c r="X37" s="420"/>
      <c r="Y37" s="420"/>
      <c r="Z37" s="420"/>
      <c r="AA37" s="420"/>
      <c r="AB37" s="420"/>
      <c r="AC37" s="420"/>
    </row>
    <row r="38" spans="1:29" ht="21" customHeight="1" x14ac:dyDescent="0.2">
      <c r="A38" s="420"/>
      <c r="C38" s="735" t="str">
        <f ca="1">Basisdaten!C47</f>
        <v>Vorhabenbeschreibung - 4.1.2 Implementierung und Erweiterung eines Energiemanagements - Vers. 01/2023</v>
      </c>
      <c r="D38" s="735"/>
      <c r="E38" s="735"/>
      <c r="F38" s="735"/>
      <c r="G38" s="735"/>
      <c r="H38" s="735"/>
      <c r="I38" s="735"/>
      <c r="J38" s="735"/>
      <c r="K38" s="735"/>
      <c r="L38" s="735"/>
      <c r="O38" s="420"/>
      <c r="P38" s="420"/>
      <c r="Q38" s="420"/>
      <c r="R38" s="420"/>
      <c r="S38" s="420"/>
      <c r="T38" s="420"/>
      <c r="U38" s="420"/>
      <c r="V38" s="420"/>
      <c r="W38" s="420"/>
      <c r="X38" s="420"/>
      <c r="Y38" s="420"/>
      <c r="Z38" s="420"/>
      <c r="AA38" s="420"/>
      <c r="AB38" s="420"/>
      <c r="AC38" s="420"/>
    </row>
    <row r="39" spans="1:29" x14ac:dyDescent="0.2">
      <c r="A39" s="420"/>
      <c r="O39" s="420"/>
      <c r="P39" s="420"/>
      <c r="Q39" s="420"/>
      <c r="R39" s="420"/>
      <c r="S39" s="420"/>
      <c r="T39" s="420"/>
      <c r="U39" s="420"/>
      <c r="V39" s="420"/>
      <c r="W39" s="420"/>
      <c r="X39" s="420"/>
      <c r="Y39" s="420"/>
      <c r="Z39" s="420"/>
      <c r="AA39" s="420"/>
      <c r="AB39" s="420"/>
      <c r="AC39" s="420"/>
    </row>
    <row r="40" spans="1:29" x14ac:dyDescent="0.2">
      <c r="A40" s="420"/>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row>
    <row r="41" spans="1:29" x14ac:dyDescent="0.2">
      <c r="A41" s="420"/>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row>
    <row r="42" spans="1:29" x14ac:dyDescent="0.2">
      <c r="A42" s="420"/>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row>
    <row r="43" spans="1:29" x14ac:dyDescent="0.2">
      <c r="A43" s="420"/>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row>
    <row r="44" spans="1:29" x14ac:dyDescent="0.2">
      <c r="A44" s="420"/>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row>
    <row r="45" spans="1:29" x14ac:dyDescent="0.2">
      <c r="A45" s="420"/>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row>
    <row r="46" spans="1:29" x14ac:dyDescent="0.2">
      <c r="A46" s="420"/>
      <c r="B46" s="420"/>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row>
    <row r="47" spans="1:29" x14ac:dyDescent="0.2">
      <c r="A47" s="420"/>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row>
    <row r="48" spans="1:29" x14ac:dyDescent="0.2">
      <c r="A48" s="420"/>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row>
    <row r="49" spans="1:29" x14ac:dyDescent="0.2">
      <c r="A49" s="420"/>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row>
    <row r="50" spans="1:29" x14ac:dyDescent="0.2">
      <c r="A50" s="420"/>
      <c r="B50" s="420"/>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row>
    <row r="51" spans="1:29" x14ac:dyDescent="0.2">
      <c r="A51" s="420"/>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row>
    <row r="52" spans="1:29" x14ac:dyDescent="0.2">
      <c r="A52" s="420"/>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row>
    <row r="53" spans="1:29" x14ac:dyDescent="0.2">
      <c r="A53" s="420"/>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row>
    <row r="54" spans="1:29" x14ac:dyDescent="0.2">
      <c r="A54" s="420"/>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row>
    <row r="55" spans="1:29" x14ac:dyDescent="0.2">
      <c r="A55" s="420"/>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row>
    <row r="56" spans="1:29" x14ac:dyDescent="0.2">
      <c r="A56" s="420"/>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row>
    <row r="57" spans="1:29" x14ac:dyDescent="0.2">
      <c r="A57" s="420"/>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row>
    <row r="58" spans="1:29" x14ac:dyDescent="0.2">
      <c r="A58" s="420"/>
      <c r="B58" s="420"/>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row>
    <row r="59" spans="1:29" x14ac:dyDescent="0.2">
      <c r="A59" s="420"/>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row>
    <row r="60" spans="1:29" x14ac:dyDescent="0.2">
      <c r="A60" s="420"/>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row>
    <row r="61" spans="1:29" x14ac:dyDescent="0.2">
      <c r="A61" s="420"/>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row>
    <row r="62" spans="1:29" x14ac:dyDescent="0.2">
      <c r="A62" s="420"/>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row>
    <row r="63" spans="1:29" x14ac:dyDescent="0.2">
      <c r="A63" s="420"/>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row>
    <row r="64" spans="1:29" x14ac:dyDescent="0.2">
      <c r="A64" s="420"/>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row>
    <row r="65" spans="1:29" x14ac:dyDescent="0.2">
      <c r="A65" s="420"/>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row>
    <row r="66" spans="1:29" x14ac:dyDescent="0.2">
      <c r="A66" s="420"/>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row>
    <row r="67" spans="1:29" x14ac:dyDescent="0.2">
      <c r="A67" s="420"/>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row>
    <row r="68" spans="1:29" x14ac:dyDescent="0.2">
      <c r="A68" s="420"/>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row>
    <row r="69" spans="1:29" x14ac:dyDescent="0.2">
      <c r="A69" s="420"/>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row>
    <row r="70" spans="1:29" x14ac:dyDescent="0.2">
      <c r="A70" s="42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row>
    <row r="71" spans="1:29" x14ac:dyDescent="0.2">
      <c r="A71" s="42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row>
    <row r="72" spans="1:29" x14ac:dyDescent="0.2">
      <c r="A72" s="420"/>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row>
    <row r="73" spans="1:29" x14ac:dyDescent="0.2">
      <c r="A73" s="420"/>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row>
    <row r="74" spans="1:29" x14ac:dyDescent="0.2">
      <c r="A74" s="420"/>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row>
    <row r="75" spans="1:29" x14ac:dyDescent="0.2">
      <c r="A75" s="420"/>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row>
    <row r="76" spans="1:29" x14ac:dyDescent="0.2">
      <c r="A76" s="420"/>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row>
    <row r="77" spans="1:29" x14ac:dyDescent="0.2">
      <c r="A77" s="420"/>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row>
    <row r="78" spans="1:29" x14ac:dyDescent="0.2">
      <c r="A78" s="420"/>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row>
    <row r="79" spans="1:29" x14ac:dyDescent="0.2">
      <c r="A79" s="420"/>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row>
    <row r="80" spans="1:29" x14ac:dyDescent="0.2">
      <c r="A80" s="420"/>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row>
    <row r="81" spans="1:29" x14ac:dyDescent="0.2">
      <c r="A81" s="420"/>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row>
    <row r="82" spans="1:29" x14ac:dyDescent="0.2">
      <c r="A82" s="420"/>
      <c r="B82" s="420"/>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row>
    <row r="83" spans="1:29" x14ac:dyDescent="0.2">
      <c r="A83" s="420"/>
      <c r="B83" s="420"/>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row>
    <row r="84" spans="1:29" x14ac:dyDescent="0.2">
      <c r="A84" s="420"/>
      <c r="B84" s="420"/>
      <c r="C84" s="420"/>
      <c r="D84" s="420"/>
      <c r="E84" s="420"/>
      <c r="F84" s="420"/>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t="s">
        <v>201</v>
      </c>
    </row>
  </sheetData>
  <sheetProtection password="C730" sheet="1" objects="1" scenarios="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88">
    <mergeCell ref="D29:F29"/>
    <mergeCell ref="D24:F24"/>
    <mergeCell ref="D25:F25"/>
    <mergeCell ref="D26:F26"/>
    <mergeCell ref="D27:F27"/>
    <mergeCell ref="D28:F28"/>
    <mergeCell ref="C38:L38"/>
    <mergeCell ref="C9:L9"/>
    <mergeCell ref="C37:M37"/>
    <mergeCell ref="O3:P3"/>
    <mergeCell ref="O4:P4"/>
    <mergeCell ref="C3:H4"/>
    <mergeCell ref="C11:L11"/>
    <mergeCell ref="C33:E33"/>
    <mergeCell ref="G33:J33"/>
    <mergeCell ref="K33:L33"/>
    <mergeCell ref="D34:G34"/>
    <mergeCell ref="H34:I34"/>
    <mergeCell ref="J34:K34"/>
    <mergeCell ref="D13:F13"/>
    <mergeCell ref="G13:H13"/>
    <mergeCell ref="I13:J13"/>
    <mergeCell ref="K13:L13"/>
    <mergeCell ref="D14:F14"/>
    <mergeCell ref="D15:F15"/>
    <mergeCell ref="D16:F16"/>
    <mergeCell ref="D17:F17"/>
    <mergeCell ref="I14:J14"/>
    <mergeCell ref="I15:J15"/>
    <mergeCell ref="I16:J16"/>
    <mergeCell ref="I17:J17"/>
    <mergeCell ref="D18:F18"/>
    <mergeCell ref="D19:F19"/>
    <mergeCell ref="D20:F20"/>
    <mergeCell ref="D21:F21"/>
    <mergeCell ref="D22:F22"/>
    <mergeCell ref="D23:F23"/>
    <mergeCell ref="D30:F30"/>
    <mergeCell ref="G14:H14"/>
    <mergeCell ref="G15:H15"/>
    <mergeCell ref="G16:H16"/>
    <mergeCell ref="G17:H17"/>
    <mergeCell ref="G18:H18"/>
    <mergeCell ref="G28:H28"/>
    <mergeCell ref="G27:H27"/>
    <mergeCell ref="G26:H26"/>
    <mergeCell ref="G25:H25"/>
    <mergeCell ref="G19:H19"/>
    <mergeCell ref="G20:H20"/>
    <mergeCell ref="G21:H21"/>
    <mergeCell ref="G22:H22"/>
    <mergeCell ref="G23:H23"/>
    <mergeCell ref="I18:J18"/>
    <mergeCell ref="K14:L14"/>
    <mergeCell ref="K15:L15"/>
    <mergeCell ref="K16:L16"/>
    <mergeCell ref="K17:L17"/>
    <mergeCell ref="K18:L18"/>
    <mergeCell ref="G31:H31"/>
    <mergeCell ref="I31:J31"/>
    <mergeCell ref="K31:L31"/>
    <mergeCell ref="G29:H29"/>
    <mergeCell ref="K19:L19"/>
    <mergeCell ref="K20:L20"/>
    <mergeCell ref="K21:L21"/>
    <mergeCell ref="K22:L22"/>
    <mergeCell ref="K23:L23"/>
    <mergeCell ref="G30:H30"/>
    <mergeCell ref="I19:J19"/>
    <mergeCell ref="I20:J20"/>
    <mergeCell ref="I21:J21"/>
    <mergeCell ref="I22:J22"/>
    <mergeCell ref="I23:J23"/>
    <mergeCell ref="I30:J30"/>
    <mergeCell ref="K30:L30"/>
    <mergeCell ref="G24:H24"/>
    <mergeCell ref="I24:J24"/>
    <mergeCell ref="I25:J25"/>
    <mergeCell ref="I26:J26"/>
    <mergeCell ref="I27:J27"/>
    <mergeCell ref="K26:L26"/>
    <mergeCell ref="K25:L25"/>
    <mergeCell ref="K24:L24"/>
    <mergeCell ref="I28:J28"/>
    <mergeCell ref="I29:J29"/>
    <mergeCell ref="K29:L29"/>
    <mergeCell ref="K28:L28"/>
    <mergeCell ref="K27:L27"/>
  </mergeCells>
  <conditionalFormatting sqref="D14:F14">
    <cfRule type="expression" dxfId="165" priority="10">
      <formula>D14&lt;&gt;""</formula>
    </cfRule>
  </conditionalFormatting>
  <conditionalFormatting sqref="G14:H14">
    <cfRule type="expression" dxfId="164" priority="8">
      <formula>G14&lt;&gt;""</formula>
    </cfRule>
  </conditionalFormatting>
  <conditionalFormatting sqref="I14:J14">
    <cfRule type="expression" dxfId="163" priority="7">
      <formula>I14&lt;&gt;""</formula>
    </cfRule>
  </conditionalFormatting>
  <conditionalFormatting sqref="K14:L14">
    <cfRule type="expression" dxfId="162" priority="6">
      <formula>K14&lt;&gt;""</formula>
    </cfRule>
  </conditionalFormatting>
  <conditionalFormatting sqref="G15:H30">
    <cfRule type="expression" dxfId="161" priority="5">
      <formula>G15&lt;&gt;""</formula>
    </cfRule>
  </conditionalFormatting>
  <conditionalFormatting sqref="I15:J30">
    <cfRule type="expression" dxfId="160" priority="4">
      <formula>I15&lt;&gt;""</formula>
    </cfRule>
  </conditionalFormatting>
  <conditionalFormatting sqref="K15:L30">
    <cfRule type="expression" dxfId="159" priority="3">
      <formula>K15&lt;&gt;""</formula>
    </cfRule>
  </conditionalFormatting>
  <conditionalFormatting sqref="D15:F30">
    <cfRule type="expression" dxfId="158" priority="2">
      <formula>D15&lt;&gt;""</formula>
    </cfRule>
  </conditionalFormatting>
  <conditionalFormatting sqref="F33">
    <cfRule type="expression" dxfId="157" priority="1">
      <formula>$F$33&lt;&gt;""</formula>
    </cfRule>
  </conditionalFormatting>
  <hyperlinks>
    <hyperlink ref="O3:P3" location="Basisdaten!A1" display="Basisdaten"/>
    <hyperlink ref="O4:P4" location="Personal!A1" display="Personal"/>
  </hyperlinks>
  <printOptions horizontalCentered="1"/>
  <pageMargins left="0.39370078740157483" right="0.19685039370078741" top="0.19685039370078741" bottom="0.19685039370078741" header="0" footer="0"/>
  <pageSetup paperSize="9" scale="78" orientation="portrait" r:id="rId2"/>
  <extLst>
    <ext xmlns:x14="http://schemas.microsoft.com/office/spreadsheetml/2009/9/main" uri="{78C0D931-6437-407d-A8EE-F0AAD7539E65}">
      <x14:conditionalFormattings>
        <x14:conditionalFormatting xmlns:xm="http://schemas.microsoft.com/office/excel/2006/main">
          <x14:cfRule type="expression" priority="22" id="{4037725E-08E6-449E-BEEA-660CB098BB14}">
            <xm:f>menu!$U$11=FALSE</xm:f>
            <x14:dxf>
              <font>
                <color theme="0"/>
              </font>
              <fill>
                <patternFill>
                  <fgColor theme="0"/>
                  <bgColor theme="0"/>
                </patternFill>
              </fill>
              <border>
                <left/>
                <right/>
                <top/>
                <bottom/>
                <vertical/>
                <horizontal/>
              </border>
            </x14:dxf>
          </x14:cfRule>
          <xm:sqref>I3:L8 C9:M12 M34 C35:M38</xm:sqref>
        </x14:conditionalFormatting>
        <x14:conditionalFormatting xmlns:xm="http://schemas.microsoft.com/office/excel/2006/main">
          <x14:cfRule type="expression" priority="48" id="{DF1D4DB3-226E-4477-AF92-E2558FC764AF}">
            <xm:f>menu!$U$4=FALSE</xm:f>
            <x14:dxf>
              <font>
                <color theme="0"/>
              </font>
              <fill>
                <patternFill>
                  <fgColor theme="0"/>
                  <bgColor theme="0"/>
                </patternFill>
              </fill>
              <border>
                <left/>
                <right/>
                <top/>
                <bottom/>
                <vertical/>
                <horizontal/>
              </border>
            </x14:dxf>
          </x14:cfRule>
          <xm:sqref>C37</xm:sqref>
        </x14:conditionalFormatting>
        <x14:conditionalFormatting xmlns:xm="http://schemas.microsoft.com/office/excel/2006/main">
          <x14:cfRule type="expression" priority="25" id="{8D3DAF05-B8A9-4649-AE96-85E2EA2314BC}">
            <xm:f>menu!$U$11=FALSE</xm:f>
            <x14:dxf>
              <font>
                <color theme="0"/>
              </font>
              <fill>
                <patternFill>
                  <fgColor theme="0"/>
                  <bgColor theme="0"/>
                </patternFill>
              </fill>
              <border>
                <left/>
                <right/>
                <top/>
                <bottom/>
                <vertical/>
                <horizontal/>
              </border>
            </x14:dxf>
          </x14:cfRule>
          <xm:sqref>C13:C34</xm:sqref>
        </x14:conditionalFormatting>
        <x14:conditionalFormatting xmlns:xm="http://schemas.microsoft.com/office/excel/2006/main">
          <x14:cfRule type="iconSet" priority="20" id="{3DB322D4-8118-4620-A68E-8567FC3EA89D}">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M34</xm:sqref>
        </x14:conditionalFormatting>
        <x14:conditionalFormatting xmlns:xm="http://schemas.microsoft.com/office/excel/2006/main">
          <x14:cfRule type="expression" priority="19" id="{9A512BA1-2FA6-4959-99BD-B947FF8D3BA8}">
            <xm:f>menu!$U$11=FALSE</xm:f>
            <x14:dxf>
              <font>
                <color theme="0"/>
              </font>
              <fill>
                <patternFill>
                  <fgColor theme="0"/>
                  <bgColor theme="0"/>
                </patternFill>
              </fill>
              <border>
                <left/>
                <right/>
                <top/>
                <bottom/>
                <vertical/>
                <horizontal/>
              </border>
            </x14:dxf>
          </x14:cfRule>
          <xm:sqref>M13:M33</xm:sqref>
        </x14:conditionalFormatting>
        <x14:conditionalFormatting xmlns:xm="http://schemas.microsoft.com/office/excel/2006/main">
          <x14:cfRule type="iconSet" priority="17" id="{8AD1C3D6-7E43-496D-89F6-137DF218182C}">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M13:M33</xm:sqref>
        </x14:conditionalFormatting>
        <x14:conditionalFormatting xmlns:xm="http://schemas.microsoft.com/office/excel/2006/main">
          <x14:cfRule type="expression" priority="2007" id="{843040F3-7047-4AD6-9599-9373AE613E68}">
            <xm:f>Basisdaten!#REF!="Ja"</xm:f>
            <x14:dxf>
              <font>
                <color theme="0"/>
              </font>
              <fill>
                <patternFill>
                  <bgColor theme="0"/>
                </patternFill>
              </fill>
              <border>
                <left/>
                <right/>
                <top/>
                <bottom/>
                <vertical/>
                <horizontal/>
              </border>
            </x14:dxf>
          </x14:cfRule>
          <xm:sqref>I3:L8 C9:M12 C13:C34 M13:M34 C35:M38</xm:sqref>
        </x14:conditionalFormatting>
        <x14:conditionalFormatting xmlns:xm="http://schemas.microsoft.com/office/excel/2006/main">
          <x14:cfRule type="expression" priority="16" id="{2896BF11-C36D-432C-A9DC-375E2FB0E611}">
            <xm:f>$G$6&gt;menu!$C$161</xm:f>
            <x14:dxf>
              <font>
                <color rgb="FFFF0000"/>
              </font>
              <fill>
                <patternFill patternType="none">
                  <bgColor auto="1"/>
                </patternFill>
              </fill>
            </x14:dxf>
          </x14:cfRule>
          <xm:sqref>G6</xm:sqref>
        </x14:conditionalFormatting>
        <x14:conditionalFormatting xmlns:xm="http://schemas.microsoft.com/office/excel/2006/main">
          <x14:cfRule type="expression" priority="15" id="{809E80F1-3337-4B42-B530-AC24309132D5}">
            <xm:f>menu!$U$9=FALSE</xm:f>
            <x14:dxf>
              <font>
                <color theme="0"/>
              </font>
              <fill>
                <patternFill>
                  <fgColor theme="0"/>
                  <bgColor theme="0"/>
                </patternFill>
              </fill>
              <border>
                <left/>
                <right/>
                <top/>
                <bottom/>
                <vertical/>
                <horizontal/>
              </border>
            </x14:dxf>
          </x14:cfRule>
          <xm:sqref>C7:H7 C6:E6 G6</xm:sqref>
        </x14:conditionalFormatting>
        <x14:conditionalFormatting xmlns:xm="http://schemas.microsoft.com/office/excel/2006/main">
          <x14:cfRule type="expression" priority="14"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3"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11" id="{32770E68-0934-4759-89D3-0946F4AD6FA0}">
            <xm:f>menu!$U$11=FALSE</xm:f>
            <x14:dxf>
              <font>
                <color theme="0"/>
              </font>
              <fill>
                <patternFill>
                  <fgColor theme="0"/>
                  <bgColor theme="0"/>
                </patternFill>
              </fill>
              <border>
                <left/>
                <right/>
                <top/>
                <bottom/>
                <vertical/>
                <horizontal/>
              </border>
            </x14:dxf>
          </x14:cfRule>
          <xm:sqref>G33</xm:sqref>
        </x14:conditionalFormatting>
        <x14:conditionalFormatting xmlns:xm="http://schemas.microsoft.com/office/excel/2006/main">
          <x14:cfRule type="expression" priority="12" id="{1EDA3F97-C98F-432A-9346-7B62C7F2FDA2}">
            <xm:f>Basisdaten!#REF!="Ja"</xm:f>
            <x14:dxf>
              <font>
                <color theme="0"/>
              </font>
              <fill>
                <patternFill>
                  <bgColor theme="0"/>
                </patternFill>
              </fill>
              <border>
                <left/>
                <right/>
                <top/>
                <bottom/>
                <vertical/>
                <horizontal/>
              </border>
            </x14:dxf>
          </x14:cfRule>
          <xm:sqref>G33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74" t="s">
        <v>533</v>
      </c>
      <c r="C2" s="74"/>
    </row>
    <row r="3" spans="2:41" ht="15" customHeight="1" x14ac:dyDescent="0.25">
      <c r="B3" s="385" t="s">
        <v>534</v>
      </c>
      <c r="C3" s="74"/>
      <c r="E3" s="166">
        <v>1</v>
      </c>
      <c r="F3" s="166">
        <v>2</v>
      </c>
      <c r="G3" s="166">
        <v>3</v>
      </c>
      <c r="H3" s="166">
        <v>4</v>
      </c>
      <c r="I3" s="166">
        <v>5</v>
      </c>
      <c r="J3" s="166">
        <v>6</v>
      </c>
      <c r="K3" s="166">
        <v>7</v>
      </c>
      <c r="L3" s="166">
        <v>8</v>
      </c>
      <c r="M3" s="166">
        <v>9</v>
      </c>
      <c r="N3" s="166">
        <v>10</v>
      </c>
      <c r="O3" s="166">
        <v>11</v>
      </c>
      <c r="P3" s="166">
        <v>12</v>
      </c>
      <c r="Q3" s="166">
        <v>13</v>
      </c>
      <c r="R3" s="166">
        <v>14</v>
      </c>
      <c r="S3" s="166">
        <v>15</v>
      </c>
      <c r="T3" s="166">
        <v>16</v>
      </c>
      <c r="U3" s="166">
        <v>17</v>
      </c>
      <c r="V3" s="166">
        <v>18</v>
      </c>
      <c r="W3" s="166">
        <v>19</v>
      </c>
      <c r="X3" s="166">
        <v>20</v>
      </c>
      <c r="Y3" s="166">
        <v>21</v>
      </c>
      <c r="Z3" s="166">
        <v>22</v>
      </c>
      <c r="AA3" s="166">
        <v>23</v>
      </c>
      <c r="AB3" s="166">
        <v>24</v>
      </c>
      <c r="AC3">
        <v>25</v>
      </c>
      <c r="AD3">
        <v>26</v>
      </c>
      <c r="AE3">
        <v>27</v>
      </c>
      <c r="AF3">
        <v>28</v>
      </c>
      <c r="AG3">
        <v>29</v>
      </c>
      <c r="AH3">
        <v>30</v>
      </c>
      <c r="AI3">
        <v>31</v>
      </c>
      <c r="AJ3">
        <v>32</v>
      </c>
      <c r="AK3">
        <v>33</v>
      </c>
      <c r="AL3">
        <v>34</v>
      </c>
      <c r="AM3">
        <v>35</v>
      </c>
      <c r="AN3">
        <v>36</v>
      </c>
    </row>
    <row r="4" spans="2:41" ht="74.25" customHeight="1" x14ac:dyDescent="0.25">
      <c r="E4" s="386">
        <f>Personalausgaben!$C$3</f>
        <v>0</v>
      </c>
      <c r="F4" s="386">
        <f>Personalausgaben!$C$4</f>
        <v>32</v>
      </c>
      <c r="G4" s="386">
        <f>Personalausgaben!$C$5</f>
        <v>61</v>
      </c>
      <c r="H4" s="386">
        <f>Personalausgaben!$C$6</f>
        <v>92</v>
      </c>
      <c r="I4" s="386">
        <f>Personalausgaben!$C$7</f>
        <v>122</v>
      </c>
      <c r="J4" s="386">
        <f>Personalausgaben!$C$8</f>
        <v>153</v>
      </c>
      <c r="K4" s="386">
        <f>Personalausgaben!$C$9</f>
        <v>183</v>
      </c>
      <c r="L4" s="386">
        <f>Personalausgaben!$C$10</f>
        <v>214</v>
      </c>
      <c r="M4" s="386">
        <f>Personalausgaben!$C$11</f>
        <v>245</v>
      </c>
      <c r="N4" s="386">
        <f>Personalausgaben!$C$12</f>
        <v>275</v>
      </c>
      <c r="O4" s="386">
        <f>Personalausgaben!$C$13</f>
        <v>306</v>
      </c>
      <c r="P4" s="386">
        <f>Personalausgaben!$C$14</f>
        <v>336</v>
      </c>
      <c r="Q4" s="386">
        <f>Personalausgaben!$C$15</f>
        <v>367</v>
      </c>
      <c r="R4" s="386">
        <f>Personalausgaben!$C$16</f>
        <v>398</v>
      </c>
      <c r="S4" s="386">
        <f>Personalausgaben!$C$17</f>
        <v>426</v>
      </c>
      <c r="T4" s="386">
        <f>Personalausgaben!$C$18</f>
        <v>457</v>
      </c>
      <c r="U4" s="386">
        <f>Personalausgaben!$C$19</f>
        <v>487</v>
      </c>
      <c r="V4" s="386">
        <f>Personalausgaben!$C$20</f>
        <v>518</v>
      </c>
      <c r="W4" s="386">
        <f>Personalausgaben!$C$21</f>
        <v>548</v>
      </c>
      <c r="X4" s="386">
        <f>Personalausgaben!$C$22</f>
        <v>579</v>
      </c>
      <c r="Y4" s="386">
        <f>Personalausgaben!$C$23</f>
        <v>610</v>
      </c>
      <c r="Z4" s="386">
        <f>Personalausgaben!$C$24</f>
        <v>640</v>
      </c>
      <c r="AA4" s="386">
        <f>Personalausgaben!$C$25</f>
        <v>671</v>
      </c>
      <c r="AB4" s="386">
        <f>Personalausgaben!$C$26</f>
        <v>701</v>
      </c>
      <c r="AC4" s="384">
        <f>Personalausgaben!$C$27</f>
        <v>732</v>
      </c>
      <c r="AD4" s="384">
        <f>Personalausgaben!$C$28</f>
        <v>763</v>
      </c>
      <c r="AE4" s="384">
        <f>Personalausgaben!$C$29</f>
        <v>791</v>
      </c>
      <c r="AF4" s="384">
        <f>Personalausgaben!$C$30</f>
        <v>822</v>
      </c>
      <c r="AG4" s="384">
        <f>Personalausgaben!$C$31</f>
        <v>852</v>
      </c>
      <c r="AH4" s="384">
        <f>Personalausgaben!$C$32</f>
        <v>883</v>
      </c>
      <c r="AI4" s="384">
        <f>Personalausgaben!$C$33</f>
        <v>913</v>
      </c>
      <c r="AJ4" s="384">
        <f>Personalausgaben!$C$34</f>
        <v>944</v>
      </c>
      <c r="AK4" s="384">
        <f>Personalausgaben!$C$35</f>
        <v>975</v>
      </c>
      <c r="AL4" s="384">
        <f>Personalausgaben!$C$36</f>
        <v>1005</v>
      </c>
      <c r="AM4" s="384">
        <f>Personalausgaben!$C$37</f>
        <v>1036</v>
      </c>
      <c r="AN4" s="384">
        <f>Personalausgaben!$C$38</f>
        <v>1066</v>
      </c>
      <c r="AO4" s="384"/>
    </row>
    <row r="5" spans="2:41" x14ac:dyDescent="0.25">
      <c r="B5" t="e">
        <f>IF(#REF!="","",#REF!)</f>
        <v>#REF!</v>
      </c>
      <c r="C5" s="383" t="e">
        <f>#REF!</f>
        <v>#REF!</v>
      </c>
      <c r="D5" s="344" t="e">
        <f>#REF!</f>
        <v>#REF!</v>
      </c>
      <c r="G5" s="344"/>
    </row>
    <row r="6" spans="2:41" x14ac:dyDescent="0.25">
      <c r="B6" t="e">
        <f>IF(#REF!="","",#REF!)</f>
        <v>#REF!</v>
      </c>
      <c r="C6" s="383" t="e">
        <f>#REF!</f>
        <v>#REF!</v>
      </c>
      <c r="D6" s="344" t="e">
        <f>#REF!</f>
        <v>#REF!</v>
      </c>
      <c r="G6" s="344"/>
    </row>
    <row r="7" spans="2:41" x14ac:dyDescent="0.25">
      <c r="B7" t="e">
        <f>IF(#REF!="","",#REF!)</f>
        <v>#REF!</v>
      </c>
      <c r="C7" s="383" t="e">
        <f>#REF!</f>
        <v>#REF!</v>
      </c>
      <c r="D7" s="344" t="e">
        <f>#REF!</f>
        <v>#REF!</v>
      </c>
      <c r="G7" s="344"/>
    </row>
    <row r="8" spans="2:41" x14ac:dyDescent="0.25">
      <c r="B8" t="e">
        <f>IF(#REF!="","",#REF!)</f>
        <v>#REF!</v>
      </c>
      <c r="C8" s="383" t="e">
        <f>#REF!</f>
        <v>#REF!</v>
      </c>
      <c r="D8" s="344" t="e">
        <f>#REF!</f>
        <v>#REF!</v>
      </c>
      <c r="G8" s="344"/>
    </row>
    <row r="9" spans="2:41" x14ac:dyDescent="0.25">
      <c r="B9" t="e">
        <f>IF(#REF!="","",#REF!)</f>
        <v>#REF!</v>
      </c>
      <c r="C9" s="383" t="e">
        <f>#REF!</f>
        <v>#REF!</v>
      </c>
      <c r="D9" s="344" t="e">
        <f>#REF!</f>
        <v>#REF!</v>
      </c>
      <c r="G9" s="344"/>
    </row>
    <row r="10" spans="2:41" x14ac:dyDescent="0.25">
      <c r="B10" t="e">
        <f>IF(#REF!="","",#REF!)</f>
        <v>#REF!</v>
      </c>
      <c r="C10" s="383" t="e">
        <f>#REF!</f>
        <v>#REF!</v>
      </c>
      <c r="D10" s="344" t="e">
        <f>#REF!</f>
        <v>#REF!</v>
      </c>
      <c r="G10" s="344"/>
    </row>
    <row r="11" spans="2:41" x14ac:dyDescent="0.25">
      <c r="B11" t="e">
        <f>IF(#REF!="","",#REF!)</f>
        <v>#REF!</v>
      </c>
      <c r="C11" s="383" t="e">
        <f>#REF!</f>
        <v>#REF!</v>
      </c>
      <c r="D11" s="344" t="e">
        <f>#REF!</f>
        <v>#REF!</v>
      </c>
      <c r="G11" s="344"/>
    </row>
    <row r="12" spans="2:41" x14ac:dyDescent="0.25">
      <c r="B12" t="e">
        <f>IF(#REF!="","",#REF!)</f>
        <v>#REF!</v>
      </c>
      <c r="C12" s="383" t="e">
        <f>#REF!</f>
        <v>#REF!</v>
      </c>
      <c r="D12" s="344" t="e">
        <f>#REF!</f>
        <v>#REF!</v>
      </c>
      <c r="G12" s="344"/>
    </row>
    <row r="13" spans="2:41" x14ac:dyDescent="0.25">
      <c r="B13" t="e">
        <f>IF(#REF!="","",#REF!)</f>
        <v>#REF!</v>
      </c>
      <c r="C13" s="383" t="e">
        <f>#REF!</f>
        <v>#REF!</v>
      </c>
      <c r="D13" s="344" t="e">
        <f>#REF!</f>
        <v>#REF!</v>
      </c>
      <c r="G13" s="344"/>
    </row>
    <row r="14" spans="2:41" x14ac:dyDescent="0.25">
      <c r="B14" t="e">
        <f>IF(#REF!="","",#REF!)</f>
        <v>#REF!</v>
      </c>
      <c r="C14" s="383" t="e">
        <f>#REF!</f>
        <v>#REF!</v>
      </c>
      <c r="D14" s="344" t="e">
        <f>#REF!</f>
        <v>#REF!</v>
      </c>
      <c r="G14" s="344"/>
    </row>
    <row r="15" spans="2:41" x14ac:dyDescent="0.25">
      <c r="B15" t="e">
        <f>IF(#REF!="","",#REF!)</f>
        <v>#REF!</v>
      </c>
      <c r="C15" s="383" t="e">
        <f>#REF!</f>
        <v>#REF!</v>
      </c>
      <c r="D15" s="344" t="e">
        <f>#REF!</f>
        <v>#REF!</v>
      </c>
      <c r="G15" s="344"/>
    </row>
    <row r="16" spans="2:41" x14ac:dyDescent="0.25">
      <c r="B16" t="e">
        <f>IF(#REF!="","",#REF!)</f>
        <v>#REF!</v>
      </c>
      <c r="C16" s="383" t="e">
        <f>#REF!</f>
        <v>#REF!</v>
      </c>
      <c r="D16" s="344" t="e">
        <f>#REF!</f>
        <v>#REF!</v>
      </c>
      <c r="G16" s="344"/>
    </row>
    <row r="17" spans="2:7" x14ac:dyDescent="0.25">
      <c r="B17" t="e">
        <f>IF(#REF!="","",#REF!)</f>
        <v>#REF!</v>
      </c>
      <c r="C17" s="383" t="e">
        <f>#REF!</f>
        <v>#REF!</v>
      </c>
      <c r="D17" s="344" t="e">
        <f>#REF!</f>
        <v>#REF!</v>
      </c>
      <c r="G17" s="344"/>
    </row>
    <row r="18" spans="2:7" x14ac:dyDescent="0.25">
      <c r="B18" t="e">
        <f>IF(#REF!="","",#REF!)</f>
        <v>#REF!</v>
      </c>
      <c r="C18" s="383" t="e">
        <f>#REF!</f>
        <v>#REF!</v>
      </c>
      <c r="D18" s="344" t="e">
        <f>#REF!</f>
        <v>#REF!</v>
      </c>
      <c r="G18" s="344"/>
    </row>
    <row r="19" spans="2:7" x14ac:dyDescent="0.25">
      <c r="B19" t="e">
        <f>IF(#REF!="","",#REF!)</f>
        <v>#REF!</v>
      </c>
      <c r="C19" s="383" t="e">
        <f>#REF!</f>
        <v>#REF!</v>
      </c>
      <c r="D19" s="344" t="e">
        <f>#REF!</f>
        <v>#REF!</v>
      </c>
      <c r="G19" s="344"/>
    </row>
    <row r="20" spans="2:7" x14ac:dyDescent="0.25">
      <c r="B20" t="e">
        <f>IF(#REF!="","",#REF!)</f>
        <v>#REF!</v>
      </c>
      <c r="C20" s="383" t="e">
        <f>#REF!</f>
        <v>#REF!</v>
      </c>
      <c r="D20" s="344" t="e">
        <f>#REF!</f>
        <v>#REF!</v>
      </c>
      <c r="G20" s="344"/>
    </row>
    <row r="21" spans="2:7" x14ac:dyDescent="0.25">
      <c r="B21" t="e">
        <f>IF(#REF!="","",#REF!)</f>
        <v>#REF!</v>
      </c>
      <c r="C21" s="383" t="e">
        <f>#REF!</f>
        <v>#REF!</v>
      </c>
      <c r="D21" s="344" t="e">
        <f>#REF!</f>
        <v>#REF!</v>
      </c>
      <c r="G21" s="344"/>
    </row>
    <row r="22" spans="2:7" x14ac:dyDescent="0.25">
      <c r="B22" t="e">
        <f>IF(#REF!="","",#REF!)</f>
        <v>#REF!</v>
      </c>
      <c r="C22" s="383" t="e">
        <f>#REF!</f>
        <v>#REF!</v>
      </c>
      <c r="D22" s="344" t="e">
        <f>#REF!</f>
        <v>#REF!</v>
      </c>
      <c r="G22" s="344"/>
    </row>
    <row r="23" spans="2:7" x14ac:dyDescent="0.25">
      <c r="B23" t="e">
        <f>IF(#REF!="","",#REF!)</f>
        <v>#REF!</v>
      </c>
      <c r="C23" s="383" t="e">
        <f>#REF!</f>
        <v>#REF!</v>
      </c>
      <c r="D23" s="344" t="e">
        <f>#REF!</f>
        <v>#REF!</v>
      </c>
      <c r="G23" s="344"/>
    </row>
    <row r="24" spans="2:7" x14ac:dyDescent="0.25">
      <c r="B24" t="e">
        <f>IF(#REF!="","",#REF!)</f>
        <v>#REF!</v>
      </c>
      <c r="C24" s="383" t="e">
        <f>#REF!</f>
        <v>#REF!</v>
      </c>
      <c r="D24" s="344" t="e">
        <f>#REF!</f>
        <v>#REF!</v>
      </c>
      <c r="G24" s="344"/>
    </row>
    <row r="25" spans="2:7" x14ac:dyDescent="0.25">
      <c r="B25" t="e">
        <f>IF(#REF!="","",#REF!)</f>
        <v>#REF!</v>
      </c>
      <c r="C25" s="383" t="e">
        <f>#REF!</f>
        <v>#REF!</v>
      </c>
      <c r="D25" s="344" t="e">
        <f>#REF!</f>
        <v>#REF!</v>
      </c>
      <c r="G25" s="344"/>
    </row>
    <row r="26" spans="2:7" x14ac:dyDescent="0.25">
      <c r="B26" t="e">
        <f>IF(#REF!="","",#REF!)</f>
        <v>#REF!</v>
      </c>
      <c r="C26" s="383" t="e">
        <f>#REF!</f>
        <v>#REF!</v>
      </c>
      <c r="D26" s="344" t="e">
        <f>#REF!</f>
        <v>#REF!</v>
      </c>
      <c r="G26" s="344"/>
    </row>
    <row r="27" spans="2:7" x14ac:dyDescent="0.25">
      <c r="B27" t="e">
        <f>IF(#REF!="","",#REF!)</f>
        <v>#REF!</v>
      </c>
      <c r="C27" s="383" t="e">
        <f>#REF!</f>
        <v>#REF!</v>
      </c>
      <c r="D27" s="344" t="e">
        <f>#REF!</f>
        <v>#REF!</v>
      </c>
      <c r="G27" s="344"/>
    </row>
    <row r="28" spans="2:7" x14ac:dyDescent="0.25">
      <c r="B28" t="e">
        <f>IF(#REF!="","",#REF!)</f>
        <v>#REF!</v>
      </c>
      <c r="C28" s="383" t="e">
        <f>#REF!</f>
        <v>#REF!</v>
      </c>
      <c r="D28" s="344" t="e">
        <f>#REF!</f>
        <v>#REF!</v>
      </c>
      <c r="G28" s="344"/>
    </row>
    <row r="29" spans="2:7" x14ac:dyDescent="0.25">
      <c r="B29" t="e">
        <f>IF(#REF!="","",#REF!)</f>
        <v>#REF!</v>
      </c>
      <c r="C29" s="383" t="e">
        <f>#REF!</f>
        <v>#REF!</v>
      </c>
      <c r="D29" s="344" t="e">
        <f>#REF!</f>
        <v>#REF!</v>
      </c>
      <c r="G29" s="344"/>
    </row>
    <row r="30" spans="2:7" x14ac:dyDescent="0.25">
      <c r="B30" t="e">
        <f>IF(#REF!="","",#REF!)</f>
        <v>#REF!</v>
      </c>
      <c r="C30" s="383" t="e">
        <f>#REF!</f>
        <v>#REF!</v>
      </c>
      <c r="D30" s="344" t="e">
        <f>#REF!</f>
        <v>#REF!</v>
      </c>
      <c r="G30" s="344"/>
    </row>
    <row r="31" spans="2:7" x14ac:dyDescent="0.25">
      <c r="B31" t="e">
        <f>IF(#REF!="","",#REF!)</f>
        <v>#REF!</v>
      </c>
      <c r="C31" s="383" t="e">
        <f>#REF!</f>
        <v>#REF!</v>
      </c>
      <c r="D31" s="344" t="e">
        <f>#REF!</f>
        <v>#REF!</v>
      </c>
      <c r="G31" s="344"/>
    </row>
    <row r="32" spans="2:7" x14ac:dyDescent="0.25">
      <c r="B32" t="e">
        <f>IF(#REF!="","",#REF!)</f>
        <v>#REF!</v>
      </c>
      <c r="C32" s="383" t="e">
        <f>#REF!</f>
        <v>#REF!</v>
      </c>
      <c r="D32" s="344" t="e">
        <f>#REF!</f>
        <v>#REF!</v>
      </c>
      <c r="G32" s="344"/>
    </row>
    <row r="33" spans="2:7" x14ac:dyDescent="0.25">
      <c r="B33" t="e">
        <f>IF(#REF!="","",#REF!)</f>
        <v>#REF!</v>
      </c>
      <c r="C33" s="383" t="e">
        <f>#REF!</f>
        <v>#REF!</v>
      </c>
      <c r="D33" s="344" t="e">
        <f>#REF!</f>
        <v>#REF!</v>
      </c>
      <c r="G33" s="344"/>
    </row>
    <row r="34" spans="2:7" x14ac:dyDescent="0.25">
      <c r="B34" t="e">
        <f>IF(#REF!="","",#REF!)</f>
        <v>#REF!</v>
      </c>
      <c r="C34" s="383" t="e">
        <f>#REF!</f>
        <v>#REF!</v>
      </c>
      <c r="D34" s="344" t="e">
        <f>#REF!</f>
        <v>#REF!</v>
      </c>
      <c r="G34" s="344"/>
    </row>
    <row r="35" spans="2:7" x14ac:dyDescent="0.25">
      <c r="B35" t="e">
        <f>IF(#REF!="","",#REF!)</f>
        <v>#REF!</v>
      </c>
      <c r="C35" s="383" t="e">
        <f>#REF!</f>
        <v>#REF!</v>
      </c>
      <c r="D35" s="344" t="e">
        <f>#REF!</f>
        <v>#REF!</v>
      </c>
      <c r="G35" s="344"/>
    </row>
    <row r="36" spans="2:7" x14ac:dyDescent="0.25">
      <c r="B36" t="e">
        <f>IF(#REF!="","",#REF!)</f>
        <v>#REF!</v>
      </c>
      <c r="C36" s="383" t="e">
        <f>#REF!</f>
        <v>#REF!</v>
      </c>
      <c r="D36" s="344" t="e">
        <f>#REF!</f>
        <v>#REF!</v>
      </c>
      <c r="G36" s="344"/>
    </row>
    <row r="37" spans="2:7" x14ac:dyDescent="0.25">
      <c r="B37" t="e">
        <f>IF(#REF!="","",#REF!)</f>
        <v>#REF!</v>
      </c>
      <c r="C37" s="383" t="e">
        <f>#REF!</f>
        <v>#REF!</v>
      </c>
      <c r="D37" s="344" t="e">
        <f>#REF!</f>
        <v>#REF!</v>
      </c>
      <c r="G37" s="344"/>
    </row>
    <row r="38" spans="2:7" x14ac:dyDescent="0.25">
      <c r="B38" t="e">
        <f>IF(#REF!="","",#REF!)</f>
        <v>#REF!</v>
      </c>
      <c r="C38" s="383" t="e">
        <f>#REF!</f>
        <v>#REF!</v>
      </c>
      <c r="D38" s="344" t="e">
        <f>#REF!</f>
        <v>#REF!</v>
      </c>
      <c r="G38" s="344"/>
    </row>
    <row r="39" spans="2:7" x14ac:dyDescent="0.25">
      <c r="B39" t="e">
        <f>IF(#REF!="","",#REF!)</f>
        <v>#REF!</v>
      </c>
      <c r="C39" s="383" t="e">
        <f>#REF!</f>
        <v>#REF!</v>
      </c>
      <c r="D39" s="344" t="e">
        <f>#REF!</f>
        <v>#REF!</v>
      </c>
      <c r="G39" s="344"/>
    </row>
    <row r="40" spans="2:7" x14ac:dyDescent="0.25">
      <c r="B40" t="e">
        <f>IF(#REF!="","",#REF!)</f>
        <v>#REF!</v>
      </c>
      <c r="C40" s="383" t="e">
        <f>#REF!</f>
        <v>#REF!</v>
      </c>
      <c r="D40" s="344" t="e">
        <f>#REF!</f>
        <v>#REF!</v>
      </c>
      <c r="G40" s="344"/>
    </row>
    <row r="41" spans="2:7" x14ac:dyDescent="0.25">
      <c r="B41" t="e">
        <f>IF(#REF!="","",#REF!)</f>
        <v>#REF!</v>
      </c>
      <c r="C41" s="383" t="e">
        <f>#REF!</f>
        <v>#REF!</v>
      </c>
      <c r="D41" s="344" t="e">
        <f>#REF!</f>
        <v>#REF!</v>
      </c>
      <c r="G41" s="344"/>
    </row>
    <row r="42" spans="2:7" x14ac:dyDescent="0.25">
      <c r="B42" t="e">
        <f>IF(#REF!="","",#REF!)</f>
        <v>#REF!</v>
      </c>
      <c r="C42" s="383" t="e">
        <f>#REF!</f>
        <v>#REF!</v>
      </c>
      <c r="D42" s="344" t="e">
        <f>#REF!</f>
        <v>#REF!</v>
      </c>
    </row>
    <row r="43" spans="2:7" x14ac:dyDescent="0.25">
      <c r="B43" t="e">
        <f>IF(#REF!="","",#REF!)</f>
        <v>#REF!</v>
      </c>
      <c r="C43" s="383" t="e">
        <f>#REF!</f>
        <v>#REF!</v>
      </c>
      <c r="D43" s="344" t="e">
        <f>#REF!</f>
        <v>#REF!</v>
      </c>
    </row>
    <row r="44" spans="2:7" x14ac:dyDescent="0.25">
      <c r="B44" t="e">
        <f>IF(#REF!="","",#REF!)</f>
        <v>#REF!</v>
      </c>
      <c r="C44" s="383" t="e">
        <f>#REF!</f>
        <v>#REF!</v>
      </c>
      <c r="D44" s="344" t="e">
        <f>#REF!</f>
        <v>#REF!</v>
      </c>
    </row>
  </sheetData>
  <sheetProtection algorithmName="SHA-512" hashValue="YPePt5knSlNDkCDu5gUXzM4vUpS6POhCdoBUp3dtc8kbEl4Fj+053hv3+CPR+DOQCcplhLQiTCy3/iY5d97a5Q==" saltValue="2X+jlzX9nuH9Voy7xnhC3g==" spinCount="100000" sheet="1" objects="1" scenarios="1"/>
  <conditionalFormatting sqref="E5:AN44">
    <cfRule type="expression" dxfId="146"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menu!$I$47&lt;3</xm:f>
            <x14:dxf>
              <font>
                <color theme="0"/>
              </font>
            </x14:dxf>
          </x14:cfRule>
          <xm:sqref>AC3:AN4</xm:sqref>
        </x14:conditionalFormatting>
        <x14:conditionalFormatting xmlns:xm="http://schemas.microsoft.com/office/excel/2006/main">
          <x14:cfRule type="expression" priority="1" id="{784F16FA-6800-4FAF-8F31-1A564F60DA86}">
            <xm:f>menu!$I$47&lt;2</xm:f>
            <x14:dxf>
              <font>
                <color theme="0"/>
              </font>
            </x14:dxf>
          </x14:cfRule>
          <xm:sqref>Q3:AB4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127"/>
  <sheetViews>
    <sheetView topLeftCell="A100" workbookViewId="0">
      <selection activeCell="B128" sqref="B128"/>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16" t="s">
        <v>332</v>
      </c>
      <c r="B1" s="758" t="s">
        <v>333</v>
      </c>
      <c r="C1" s="758"/>
      <c r="D1" s="758"/>
      <c r="E1" s="758"/>
      <c r="F1" s="758"/>
      <c r="G1" s="758"/>
      <c r="H1" s="758"/>
    </row>
    <row r="2" spans="1:16" x14ac:dyDescent="0.25">
      <c r="A2" s="268" t="s">
        <v>334</v>
      </c>
      <c r="B2" s="269"/>
      <c r="C2" s="269"/>
      <c r="D2" s="269"/>
      <c r="E2" s="269"/>
      <c r="F2" s="269" t="s">
        <v>458</v>
      </c>
      <c r="G2" s="269" t="s">
        <v>478</v>
      </c>
      <c r="H2" s="270" t="s">
        <v>480</v>
      </c>
    </row>
    <row r="3" spans="1:16" ht="15" customHeight="1" x14ac:dyDescent="0.25">
      <c r="A3" s="271" t="s">
        <v>49</v>
      </c>
      <c r="B3" s="272" t="str">
        <f>Personal!E18</f>
        <v>bitte auswählen</v>
      </c>
      <c r="C3" s="272"/>
      <c r="D3" s="272"/>
      <c r="E3" s="272" t="e">
        <f>Personal!#REF!</f>
        <v>#REF!</v>
      </c>
      <c r="F3" s="272">
        <f>Personal!H18</f>
        <v>0</v>
      </c>
      <c r="G3" s="272">
        <f>Personal!$L$18</f>
        <v>0</v>
      </c>
      <c r="H3" s="273">
        <f>F3+G3</f>
        <v>0</v>
      </c>
      <c r="I3" s="366"/>
      <c r="J3" s="364"/>
      <c r="K3" s="364"/>
      <c r="L3" s="364"/>
      <c r="M3" s="364"/>
      <c r="N3" s="364"/>
      <c r="O3" s="364"/>
      <c r="P3" s="364"/>
    </row>
    <row r="4" spans="1:16" ht="15" customHeight="1" x14ac:dyDescent="0.25">
      <c r="A4" s="271"/>
      <c r="B4" s="272" t="str">
        <f>Personal!E23</f>
        <v/>
      </c>
      <c r="C4" s="272"/>
      <c r="D4" s="272"/>
      <c r="E4" s="272" t="e">
        <f>Personal!#REF!</f>
        <v>#REF!</v>
      </c>
      <c r="F4" s="272">
        <f>Personal!H23</f>
        <v>0</v>
      </c>
      <c r="G4" s="272">
        <f>Personal!$L$23</f>
        <v>0</v>
      </c>
      <c r="H4" s="273">
        <f t="shared" ref="H4:H17" si="0">F4+G4</f>
        <v>0</v>
      </c>
      <c r="I4" s="366"/>
      <c r="J4" s="364"/>
      <c r="K4" s="364"/>
      <c r="L4" s="364"/>
      <c r="M4" s="364"/>
      <c r="N4" s="364"/>
      <c r="O4" s="364"/>
      <c r="P4" s="364"/>
    </row>
    <row r="5" spans="1:16" ht="15" customHeight="1" x14ac:dyDescent="0.25">
      <c r="A5" s="271"/>
      <c r="B5" s="272" t="str">
        <f>Personal!E28</f>
        <v/>
      </c>
      <c r="C5" s="272"/>
      <c r="D5" s="272"/>
      <c r="E5" s="272" t="e">
        <f>Personal!#REF!</f>
        <v>#REF!</v>
      </c>
      <c r="F5" s="272">
        <f>Personal!H28</f>
        <v>0</v>
      </c>
      <c r="G5" s="272">
        <f>Personal!$L$28</f>
        <v>0</v>
      </c>
      <c r="H5" s="273">
        <f t="shared" si="0"/>
        <v>0</v>
      </c>
      <c r="I5" s="366"/>
      <c r="J5" s="364"/>
      <c r="K5" s="364"/>
      <c r="L5" s="364"/>
      <c r="M5" s="364"/>
      <c r="N5" s="364"/>
      <c r="O5" s="364"/>
      <c r="P5" s="364"/>
    </row>
    <row r="6" spans="1:16" ht="15" customHeight="1" x14ac:dyDescent="0.25">
      <c r="A6" s="274" t="s">
        <v>50</v>
      </c>
      <c r="B6" s="275" t="str">
        <f>Personal!E19</f>
        <v>bitte auswählen</v>
      </c>
      <c r="C6" s="275"/>
      <c r="D6" s="275"/>
      <c r="E6" s="275" t="e">
        <f>Personal!#REF!</f>
        <v>#REF!</v>
      </c>
      <c r="F6" s="275">
        <f>Personal!H19</f>
        <v>0</v>
      </c>
      <c r="G6" s="272">
        <f>Personal!$L$19</f>
        <v>0</v>
      </c>
      <c r="H6" s="273">
        <f t="shared" si="0"/>
        <v>0</v>
      </c>
      <c r="I6" s="366"/>
      <c r="J6" s="364"/>
      <c r="K6" s="364"/>
      <c r="L6" s="364"/>
      <c r="M6" s="364"/>
      <c r="N6" s="364"/>
      <c r="O6" s="364"/>
      <c r="P6" s="364"/>
    </row>
    <row r="7" spans="1:16" ht="15" customHeight="1" x14ac:dyDescent="0.25">
      <c r="A7" s="274"/>
      <c r="B7" s="275" t="str">
        <f>Personal!E24</f>
        <v/>
      </c>
      <c r="C7" s="275"/>
      <c r="D7" s="275"/>
      <c r="E7" s="275" t="e">
        <f>Personal!#REF!</f>
        <v>#REF!</v>
      </c>
      <c r="F7" s="275">
        <f>Personal!H24</f>
        <v>0</v>
      </c>
      <c r="G7" s="272">
        <f>Personal!$L$24</f>
        <v>0</v>
      </c>
      <c r="H7" s="273">
        <f t="shared" si="0"/>
        <v>0</v>
      </c>
      <c r="I7" s="366"/>
      <c r="J7" s="364"/>
      <c r="K7" s="364"/>
      <c r="L7" s="364"/>
      <c r="M7" s="364"/>
      <c r="N7" s="364"/>
      <c r="O7" s="364"/>
      <c r="P7" s="364"/>
    </row>
    <row r="8" spans="1:16" ht="15" customHeight="1" x14ac:dyDescent="0.25">
      <c r="A8" s="274"/>
      <c r="B8" s="275" t="str">
        <f>Personal!E29</f>
        <v/>
      </c>
      <c r="C8" s="275"/>
      <c r="D8" s="275"/>
      <c r="E8" s="275" t="e">
        <f>Personal!#REF!</f>
        <v>#REF!</v>
      </c>
      <c r="F8" s="275">
        <f>Personal!H29</f>
        <v>0</v>
      </c>
      <c r="G8" s="272">
        <f>Personal!$L$29</f>
        <v>0</v>
      </c>
      <c r="H8" s="273">
        <f t="shared" si="0"/>
        <v>0</v>
      </c>
      <c r="I8" s="366"/>
      <c r="J8" s="364"/>
      <c r="K8" s="364"/>
      <c r="L8" s="364"/>
      <c r="M8" s="364"/>
      <c r="N8" s="364"/>
      <c r="O8" s="364"/>
      <c r="P8" s="364"/>
    </row>
    <row r="9" spans="1:16" ht="15" customHeight="1" x14ac:dyDescent="0.25">
      <c r="A9" s="271" t="s">
        <v>51</v>
      </c>
      <c r="B9" s="272" t="e">
        <f>Personal!#REF!</f>
        <v>#REF!</v>
      </c>
      <c r="C9" s="272"/>
      <c r="D9" s="272"/>
      <c r="E9" s="272" t="e">
        <f>Personal!#REF!</f>
        <v>#REF!</v>
      </c>
      <c r="F9" s="272" t="e">
        <f>Personal!#REF!</f>
        <v>#REF!</v>
      </c>
      <c r="G9" s="272" t="e">
        <f>Personal!#REF!</f>
        <v>#REF!</v>
      </c>
      <c r="H9" s="273" t="e">
        <f t="shared" si="0"/>
        <v>#REF!</v>
      </c>
      <c r="I9" s="366"/>
      <c r="J9" s="364"/>
      <c r="K9" s="364"/>
      <c r="L9" s="364"/>
      <c r="M9" s="364"/>
      <c r="N9" s="364"/>
      <c r="O9" s="364"/>
      <c r="P9" s="364"/>
    </row>
    <row r="10" spans="1:16" ht="15" customHeight="1" x14ac:dyDescent="0.25">
      <c r="A10" s="271"/>
      <c r="B10" s="272" t="e">
        <f>Personal!#REF!</f>
        <v>#REF!</v>
      </c>
      <c r="C10" s="272"/>
      <c r="D10" s="272"/>
      <c r="E10" s="272" t="e">
        <f>Personal!#REF!</f>
        <v>#REF!</v>
      </c>
      <c r="F10" s="272" t="e">
        <f>Personal!#REF!</f>
        <v>#REF!</v>
      </c>
      <c r="G10" s="272" t="e">
        <f>Personal!#REF!</f>
        <v>#REF!</v>
      </c>
      <c r="H10" s="273" t="e">
        <f t="shared" si="0"/>
        <v>#REF!</v>
      </c>
      <c r="I10" s="366"/>
      <c r="J10" s="364"/>
      <c r="K10" s="364"/>
      <c r="L10" s="364"/>
      <c r="M10" s="364"/>
      <c r="N10" s="364"/>
      <c r="O10" s="364"/>
      <c r="P10" s="364"/>
    </row>
    <row r="11" spans="1:16" ht="15" customHeight="1" x14ac:dyDescent="0.25">
      <c r="A11" s="271"/>
      <c r="B11" s="272" t="e">
        <f>Personal!#REF!</f>
        <v>#REF!</v>
      </c>
      <c r="C11" s="272"/>
      <c r="D11" s="272"/>
      <c r="E11" s="272" t="e">
        <f>Personal!#REF!</f>
        <v>#REF!</v>
      </c>
      <c r="F11" s="272" t="e">
        <f>Personal!#REF!</f>
        <v>#REF!</v>
      </c>
      <c r="G11" s="272" t="e">
        <f>Personal!#REF!</f>
        <v>#REF!</v>
      </c>
      <c r="H11" s="273" t="e">
        <f t="shared" si="0"/>
        <v>#REF!</v>
      </c>
      <c r="I11" s="366"/>
      <c r="J11" s="364"/>
      <c r="K11" s="364"/>
      <c r="L11" s="364"/>
      <c r="M11" s="364"/>
      <c r="N11" s="364"/>
      <c r="O11" s="364"/>
      <c r="P11" s="364"/>
    </row>
    <row r="12" spans="1:16" ht="15" customHeight="1" x14ac:dyDescent="0.25">
      <c r="A12" s="274" t="s">
        <v>181</v>
      </c>
      <c r="B12" s="275" t="e">
        <f>Personal!#REF!</f>
        <v>#REF!</v>
      </c>
      <c r="C12" s="275"/>
      <c r="D12" s="275"/>
      <c r="E12" s="275" t="e">
        <f>Personal!#REF!</f>
        <v>#REF!</v>
      </c>
      <c r="F12" s="275" t="e">
        <f>Personal!#REF!</f>
        <v>#REF!</v>
      </c>
      <c r="G12" s="272" t="e">
        <f>Personal!#REF!</f>
        <v>#REF!</v>
      </c>
      <c r="H12" s="273" t="e">
        <f t="shared" si="0"/>
        <v>#REF!</v>
      </c>
      <c r="I12" s="366"/>
      <c r="J12" s="364"/>
      <c r="K12" s="364"/>
      <c r="L12" s="364"/>
      <c r="M12" s="364"/>
      <c r="N12" s="364"/>
      <c r="O12" s="364"/>
      <c r="P12" s="364"/>
    </row>
    <row r="13" spans="1:16" ht="15" customHeight="1" x14ac:dyDescent="0.25">
      <c r="A13" s="274"/>
      <c r="B13" s="275" t="e">
        <f>Personal!#REF!</f>
        <v>#REF!</v>
      </c>
      <c r="C13" s="275"/>
      <c r="D13" s="275"/>
      <c r="E13" s="275" t="e">
        <f>Personal!#REF!</f>
        <v>#REF!</v>
      </c>
      <c r="F13" s="275" t="e">
        <f>Personal!#REF!</f>
        <v>#REF!</v>
      </c>
      <c r="G13" s="272" t="e">
        <f>Personal!#REF!</f>
        <v>#REF!</v>
      </c>
      <c r="H13" s="273" t="e">
        <f t="shared" si="0"/>
        <v>#REF!</v>
      </c>
      <c r="I13" s="366"/>
      <c r="J13" s="364"/>
      <c r="K13" s="364"/>
      <c r="L13" s="364"/>
      <c r="M13" s="364"/>
      <c r="N13" s="364"/>
      <c r="O13" s="364"/>
      <c r="P13" s="364"/>
    </row>
    <row r="14" spans="1:16" ht="15" customHeight="1" x14ac:dyDescent="0.25">
      <c r="A14" s="274"/>
      <c r="B14" s="275" t="e">
        <f>Personal!#REF!</f>
        <v>#REF!</v>
      </c>
      <c r="C14" s="275"/>
      <c r="D14" s="275"/>
      <c r="E14" s="275" t="e">
        <f>Personal!#REF!</f>
        <v>#REF!</v>
      </c>
      <c r="F14" s="275" t="e">
        <f>Personal!#REF!</f>
        <v>#REF!</v>
      </c>
      <c r="G14" s="272" t="e">
        <f>Personal!#REF!</f>
        <v>#REF!</v>
      </c>
      <c r="H14" s="273" t="e">
        <f t="shared" si="0"/>
        <v>#REF!</v>
      </c>
      <c r="I14" s="366"/>
      <c r="J14" s="364"/>
      <c r="K14" s="364"/>
      <c r="L14" s="364"/>
      <c r="M14" s="364"/>
      <c r="N14" s="364"/>
      <c r="O14" s="364"/>
      <c r="P14" s="364"/>
    </row>
    <row r="15" spans="1:16" ht="15" customHeight="1" x14ac:dyDescent="0.25">
      <c r="A15" s="271" t="s">
        <v>182</v>
      </c>
      <c r="B15" s="272" t="e">
        <f>Personal!#REF!</f>
        <v>#REF!</v>
      </c>
      <c r="C15" s="272"/>
      <c r="D15" s="272"/>
      <c r="E15" s="272" t="e">
        <f>Personal!#REF!</f>
        <v>#REF!</v>
      </c>
      <c r="F15" s="272" t="e">
        <f>Personal!#REF!</f>
        <v>#REF!</v>
      </c>
      <c r="G15" s="272" t="e">
        <f>Personal!#REF!</f>
        <v>#REF!</v>
      </c>
      <c r="H15" s="273" t="e">
        <f t="shared" si="0"/>
        <v>#REF!</v>
      </c>
      <c r="I15" s="366"/>
      <c r="J15" s="364"/>
      <c r="K15" s="364"/>
      <c r="L15" s="364"/>
      <c r="M15" s="364"/>
      <c r="N15" s="364"/>
      <c r="O15" s="364"/>
      <c r="P15" s="364"/>
    </row>
    <row r="16" spans="1:16" ht="15" customHeight="1" x14ac:dyDescent="0.25">
      <c r="A16" s="271"/>
      <c r="B16" s="272" t="e">
        <f>Personal!#REF!</f>
        <v>#REF!</v>
      </c>
      <c r="C16" s="272"/>
      <c r="D16" s="272"/>
      <c r="E16" s="272" t="e">
        <f>Personal!#REF!</f>
        <v>#REF!</v>
      </c>
      <c r="F16" s="272" t="e">
        <f>Personal!#REF!</f>
        <v>#REF!</v>
      </c>
      <c r="G16" s="272" t="e">
        <f>Personal!#REF!</f>
        <v>#REF!</v>
      </c>
      <c r="H16" s="273" t="e">
        <f t="shared" si="0"/>
        <v>#REF!</v>
      </c>
      <c r="I16" s="366"/>
      <c r="J16" s="364"/>
      <c r="K16" s="364"/>
      <c r="L16" s="364"/>
      <c r="M16" s="364"/>
      <c r="N16" s="364"/>
      <c r="O16" s="364"/>
      <c r="P16" s="364"/>
    </row>
    <row r="17" spans="1:16" ht="15" customHeight="1" x14ac:dyDescent="0.25">
      <c r="A17" s="271"/>
      <c r="B17" s="272" t="e">
        <f>Personal!#REF!</f>
        <v>#REF!</v>
      </c>
      <c r="C17" s="272"/>
      <c r="D17" s="272"/>
      <c r="E17" s="272" t="e">
        <f>Personal!#REF!</f>
        <v>#REF!</v>
      </c>
      <c r="F17" s="272" t="e">
        <f>Personal!#REF!</f>
        <v>#REF!</v>
      </c>
      <c r="G17" s="272" t="e">
        <f>Personal!#REF!</f>
        <v>#REF!</v>
      </c>
      <c r="H17" s="273" t="e">
        <f t="shared" si="0"/>
        <v>#REF!</v>
      </c>
      <c r="I17" s="366"/>
      <c r="J17" s="364"/>
      <c r="K17" s="364"/>
      <c r="L17" s="364"/>
      <c r="M17" s="364"/>
      <c r="N17" s="364"/>
      <c r="O17" s="364"/>
      <c r="P17" s="364"/>
    </row>
    <row r="18" spans="1:16" ht="15" customHeight="1" x14ac:dyDescent="0.25">
      <c r="A18" s="271"/>
      <c r="B18" s="272"/>
      <c r="C18" s="272"/>
      <c r="D18" s="272"/>
      <c r="E18" s="272"/>
      <c r="F18" s="272"/>
      <c r="G18" s="272"/>
      <c r="H18" s="273"/>
      <c r="I18" s="366"/>
      <c r="J18" s="364"/>
      <c r="K18" s="364"/>
      <c r="L18" s="364"/>
      <c r="M18" s="364"/>
      <c r="N18" s="364"/>
      <c r="O18" s="364"/>
      <c r="P18" s="364"/>
    </row>
    <row r="19" spans="1:16" x14ac:dyDescent="0.25">
      <c r="A19" s="276"/>
      <c r="B19" s="14"/>
      <c r="C19" s="14"/>
      <c r="D19" s="14"/>
      <c r="E19" s="16"/>
      <c r="F19" s="16"/>
      <c r="G19" s="14" t="s">
        <v>477</v>
      </c>
      <c r="H19" s="277" t="s">
        <v>481</v>
      </c>
      <c r="I19" s="365"/>
      <c r="J19" s="365"/>
      <c r="K19" s="365"/>
      <c r="L19" s="365"/>
      <c r="M19" s="365"/>
      <c r="N19" s="365"/>
      <c r="O19" s="365"/>
      <c r="P19" s="365"/>
    </row>
    <row r="20" spans="1:16" x14ac:dyDescent="0.25">
      <c r="A20" s="278" t="s">
        <v>335</v>
      </c>
      <c r="B20" s="16"/>
      <c r="C20" s="14"/>
      <c r="D20" s="16"/>
      <c r="E20" s="16"/>
      <c r="F20" s="16"/>
      <c r="G20" s="16">
        <f>Personalausgaben!S4</f>
        <v>0</v>
      </c>
      <c r="H20" s="374">
        <f>Personalausgaben!G8</f>
        <v>0</v>
      </c>
    </row>
    <row r="21" spans="1:16" ht="15.75" thickBot="1" x14ac:dyDescent="0.3">
      <c r="A21" s="279" t="s">
        <v>336</v>
      </c>
      <c r="B21" s="280"/>
      <c r="C21" s="244"/>
      <c r="D21" s="280"/>
      <c r="E21" s="280"/>
      <c r="F21" s="280"/>
      <c r="G21" s="280">
        <f>Personalausgaben!S6</f>
        <v>0</v>
      </c>
      <c r="H21" s="281">
        <f>Personalausgaben!H8</f>
        <v>0</v>
      </c>
    </row>
    <row r="22" spans="1:16" ht="15.75" thickBot="1" x14ac:dyDescent="0.3">
      <c r="A22" s="16"/>
      <c r="B22" s="16"/>
      <c r="C22" s="16"/>
      <c r="D22" s="16"/>
      <c r="E22" s="16"/>
      <c r="F22" s="16"/>
      <c r="G22" s="16"/>
      <c r="H22" s="16"/>
    </row>
    <row r="23" spans="1:16" x14ac:dyDescent="0.25">
      <c r="A23" s="268" t="s">
        <v>337</v>
      </c>
      <c r="B23" s="282"/>
      <c r="C23" s="282"/>
      <c r="D23" s="282"/>
      <c r="E23" s="282"/>
      <c r="F23" s="282"/>
      <c r="G23" s="282"/>
      <c r="H23" s="283"/>
      <c r="I23" t="e">
        <f>SUM(H24:H35)</f>
        <v>#REF!</v>
      </c>
    </row>
    <row r="24" spans="1:16" x14ac:dyDescent="0.25">
      <c r="A24" s="276" t="s">
        <v>88</v>
      </c>
      <c r="B24" s="285" t="e">
        <f>#REF!</f>
        <v>#REF!</v>
      </c>
      <c r="C24" s="285"/>
      <c r="D24" s="285"/>
      <c r="E24" s="285"/>
      <c r="F24" s="16" t="e">
        <f>#REF!</f>
        <v>#REF!</v>
      </c>
      <c r="G24" s="16" t="e">
        <f>#REF!</f>
        <v>#REF!</v>
      </c>
      <c r="H24" s="277" t="e">
        <f>#REF!</f>
        <v>#REF!</v>
      </c>
    </row>
    <row r="25" spans="1:16" x14ac:dyDescent="0.25">
      <c r="A25" s="276"/>
      <c r="B25" s="285" t="e">
        <f>#REF!</f>
        <v>#REF!</v>
      </c>
      <c r="C25" s="285"/>
      <c r="D25" s="285"/>
      <c r="E25" s="285"/>
      <c r="F25" s="16" t="e">
        <f>#REF!</f>
        <v>#REF!</v>
      </c>
      <c r="G25" s="16" t="e">
        <f>#REF!</f>
        <v>#REF!</v>
      </c>
      <c r="H25" s="277" t="e">
        <f>#REF!</f>
        <v>#REF!</v>
      </c>
    </row>
    <row r="26" spans="1:16" x14ac:dyDescent="0.25">
      <c r="A26" s="276"/>
      <c r="B26" s="285" t="e">
        <f>#REF!</f>
        <v>#REF!</v>
      </c>
      <c r="C26" s="285"/>
      <c r="D26" s="285"/>
      <c r="E26" s="285"/>
      <c r="F26" s="16" t="e">
        <f>#REF!</f>
        <v>#REF!</v>
      </c>
      <c r="G26" s="16" t="e">
        <f>#REF!</f>
        <v>#REF!</v>
      </c>
      <c r="H26" s="277" t="e">
        <f>#REF!</f>
        <v>#REF!</v>
      </c>
    </row>
    <row r="27" spans="1:16" x14ac:dyDescent="0.25">
      <c r="A27" s="276"/>
      <c r="B27" s="285" t="e">
        <f>#REF!</f>
        <v>#REF!</v>
      </c>
      <c r="C27" s="285"/>
      <c r="D27" s="285"/>
      <c r="E27" s="285"/>
      <c r="F27" s="16" t="e">
        <f>#REF!</f>
        <v>#REF!</v>
      </c>
      <c r="G27" s="16" t="e">
        <f>#REF!</f>
        <v>#REF!</v>
      </c>
      <c r="H27" s="277" t="e">
        <f>#REF!</f>
        <v>#REF!</v>
      </c>
    </row>
    <row r="28" spans="1:16" x14ac:dyDescent="0.25">
      <c r="A28" s="276"/>
      <c r="B28" s="285" t="e">
        <f>#REF!</f>
        <v>#REF!</v>
      </c>
      <c r="C28" s="285"/>
      <c r="D28" s="285"/>
      <c r="E28" s="285"/>
      <c r="F28" s="16" t="e">
        <f>#REF!</f>
        <v>#REF!</v>
      </c>
      <c r="G28" s="16" t="e">
        <f>#REF!</f>
        <v>#REF!</v>
      </c>
      <c r="H28" s="277" t="e">
        <f>#REF!</f>
        <v>#REF!</v>
      </c>
    </row>
    <row r="29" spans="1:16" x14ac:dyDescent="0.25">
      <c r="A29" s="276"/>
      <c r="B29" s="285"/>
      <c r="C29" s="285"/>
      <c r="D29" s="285"/>
      <c r="E29" s="285"/>
      <c r="F29" s="16"/>
      <c r="G29" s="16"/>
      <c r="H29" s="277"/>
    </row>
    <row r="30" spans="1:16" x14ac:dyDescent="0.25">
      <c r="A30" s="271" t="s">
        <v>338</v>
      </c>
      <c r="B30" s="284" t="e">
        <f>#REF!</f>
        <v>#REF!</v>
      </c>
      <c r="C30" s="284"/>
      <c r="D30" s="284"/>
      <c r="E30" s="284"/>
      <c r="F30" s="286" t="e">
        <f>#REF!</f>
        <v>#REF!</v>
      </c>
      <c r="G30" s="272" t="e">
        <f>#REF!</f>
        <v>#REF!</v>
      </c>
      <c r="H30" s="273" t="e">
        <f>#REF!</f>
        <v>#REF!</v>
      </c>
    </row>
    <row r="31" spans="1:16" x14ac:dyDescent="0.25">
      <c r="A31" s="271"/>
      <c r="B31" s="284" t="e">
        <f>#REF!</f>
        <v>#REF!</v>
      </c>
      <c r="C31" s="284"/>
      <c r="D31" s="284"/>
      <c r="E31" s="284"/>
      <c r="F31" s="286" t="e">
        <f>#REF!</f>
        <v>#REF!</v>
      </c>
      <c r="G31" s="272" t="e">
        <f>#REF!</f>
        <v>#REF!</v>
      </c>
      <c r="H31" s="273" t="e">
        <f>#REF!</f>
        <v>#REF!</v>
      </c>
    </row>
    <row r="32" spans="1:16" x14ac:dyDescent="0.25">
      <c r="A32" s="271"/>
      <c r="B32" s="284" t="e">
        <f>#REF!</f>
        <v>#REF!</v>
      </c>
      <c r="C32" s="284"/>
      <c r="D32" s="284"/>
      <c r="E32" s="284"/>
      <c r="F32" s="286" t="e">
        <f>#REF!</f>
        <v>#REF!</v>
      </c>
      <c r="G32" s="272" t="e">
        <f>#REF!</f>
        <v>#REF!</v>
      </c>
      <c r="H32" s="273" t="e">
        <f>#REF!</f>
        <v>#REF!</v>
      </c>
    </row>
    <row r="33" spans="1:9" x14ac:dyDescent="0.25">
      <c r="A33" s="271"/>
      <c r="B33" s="284" t="e">
        <f>#REF!</f>
        <v>#REF!</v>
      </c>
      <c r="C33" s="284"/>
      <c r="D33" s="284"/>
      <c r="E33" s="284"/>
      <c r="F33" s="286" t="e">
        <f>#REF!</f>
        <v>#REF!</v>
      </c>
      <c r="G33" s="272" t="e">
        <f>#REF!</f>
        <v>#REF!</v>
      </c>
      <c r="H33" s="273" t="e">
        <f>#REF!</f>
        <v>#REF!</v>
      </c>
    </row>
    <row r="34" spans="1:9" x14ac:dyDescent="0.25">
      <c r="A34" s="271"/>
      <c r="B34" s="284" t="e">
        <f>#REF!</f>
        <v>#REF!</v>
      </c>
      <c r="C34" s="284"/>
      <c r="D34" s="284"/>
      <c r="E34" s="284"/>
      <c r="F34" s="286" t="e">
        <f>#REF!</f>
        <v>#REF!</v>
      </c>
      <c r="G34" s="272" t="e">
        <f>#REF!</f>
        <v>#REF!</v>
      </c>
      <c r="H34" s="273" t="e">
        <f>#REF!</f>
        <v>#REF!</v>
      </c>
    </row>
    <row r="35" spans="1:9" ht="15.75" thickBot="1" x14ac:dyDescent="0.3">
      <c r="A35" s="287"/>
      <c r="B35" s="288" t="e">
        <f>#REF!</f>
        <v>#REF!</v>
      </c>
      <c r="C35" s="288"/>
      <c r="D35" s="288"/>
      <c r="E35" s="288"/>
      <c r="F35" s="373" t="e">
        <f>#REF!</f>
        <v>#REF!</v>
      </c>
      <c r="G35" s="371" t="e">
        <f>#REF!</f>
        <v>#REF!</v>
      </c>
      <c r="H35" s="372" t="e">
        <f>#REF!</f>
        <v>#REF!</v>
      </c>
    </row>
    <row r="36" spans="1:9" ht="15.75" thickBot="1" x14ac:dyDescent="0.3">
      <c r="A36" s="16"/>
      <c r="B36" s="285"/>
      <c r="C36" s="285"/>
      <c r="D36" s="285"/>
      <c r="E36" s="285"/>
      <c r="F36" s="16"/>
      <c r="G36" s="16"/>
      <c r="H36" s="16"/>
    </row>
    <row r="37" spans="1:9" x14ac:dyDescent="0.25">
      <c r="A37" s="268" t="s">
        <v>339</v>
      </c>
      <c r="B37" s="289"/>
      <c r="C37" s="289"/>
      <c r="D37" s="289"/>
      <c r="E37" s="289"/>
      <c r="F37" s="282"/>
      <c r="G37" s="282"/>
      <c r="H37" s="283"/>
      <c r="I37" t="e">
        <f>SUM(H38:H64)</f>
        <v>#REF!</v>
      </c>
    </row>
    <row r="38" spans="1:9" x14ac:dyDescent="0.25">
      <c r="A38" s="276" t="s">
        <v>88</v>
      </c>
      <c r="B38" s="285" t="e">
        <f>#REF!</f>
        <v>#REF!</v>
      </c>
      <c r="C38" s="285"/>
      <c r="D38" s="285"/>
      <c r="E38" s="285"/>
      <c r="F38" s="16" t="e">
        <f>#REF!</f>
        <v>#REF!</v>
      </c>
      <c r="G38" s="16" t="e">
        <f>#REF!</f>
        <v>#REF!</v>
      </c>
      <c r="H38" s="277" t="e">
        <f>#REF!</f>
        <v>#REF!</v>
      </c>
    </row>
    <row r="39" spans="1:9" x14ac:dyDescent="0.25">
      <c r="A39" s="276"/>
      <c r="B39" s="285" t="e">
        <f>#REF!</f>
        <v>#REF!</v>
      </c>
      <c r="C39" s="285"/>
      <c r="D39" s="285"/>
      <c r="E39" s="285"/>
      <c r="F39" s="16" t="e">
        <f>#REF!</f>
        <v>#REF!</v>
      </c>
      <c r="G39" s="16" t="e">
        <f>#REF!</f>
        <v>#REF!</v>
      </c>
      <c r="H39" s="277" t="e">
        <f>#REF!</f>
        <v>#REF!</v>
      </c>
    </row>
    <row r="40" spans="1:9" x14ac:dyDescent="0.25">
      <c r="A40" s="276"/>
      <c r="B40" s="285" t="e">
        <f>#REF!</f>
        <v>#REF!</v>
      </c>
      <c r="C40" s="285"/>
      <c r="D40" s="285"/>
      <c r="E40" s="285"/>
      <c r="F40" s="16" t="e">
        <f>#REF!</f>
        <v>#REF!</v>
      </c>
      <c r="G40" s="16" t="e">
        <f>#REF!</f>
        <v>#REF!</v>
      </c>
      <c r="H40" s="277" t="e">
        <f>#REF!</f>
        <v>#REF!</v>
      </c>
    </row>
    <row r="41" spans="1:9" x14ac:dyDescent="0.25">
      <c r="A41" s="276"/>
      <c r="B41" s="285" t="e">
        <f>#REF!</f>
        <v>#REF!</v>
      </c>
      <c r="C41" s="285"/>
      <c r="D41" s="285"/>
      <c r="E41" s="285"/>
      <c r="F41" s="16" t="e">
        <f>#REF!</f>
        <v>#REF!</v>
      </c>
      <c r="G41" s="16" t="e">
        <f>#REF!</f>
        <v>#REF!</v>
      </c>
      <c r="H41" s="277" t="e">
        <f>#REF!</f>
        <v>#REF!</v>
      </c>
    </row>
    <row r="42" spans="1:9" x14ac:dyDescent="0.25">
      <c r="A42" s="276"/>
      <c r="B42" s="285" t="e">
        <f>#REF!</f>
        <v>#REF!</v>
      </c>
      <c r="C42" s="285"/>
      <c r="D42" s="285"/>
      <c r="E42" s="285"/>
      <c r="F42" s="16" t="e">
        <f>#REF!</f>
        <v>#REF!</v>
      </c>
      <c r="G42" s="16" t="e">
        <f>#REF!</f>
        <v>#REF!</v>
      </c>
      <c r="H42" s="277" t="e">
        <f>#REF!</f>
        <v>#REF!</v>
      </c>
    </row>
    <row r="43" spans="1:9" x14ac:dyDescent="0.25">
      <c r="A43" s="276"/>
      <c r="B43" s="285" t="e">
        <f>#REF!</f>
        <v>#REF!</v>
      </c>
      <c r="C43" s="285"/>
      <c r="D43" s="285"/>
      <c r="E43" s="285"/>
      <c r="F43" s="16" t="e">
        <f>#REF!</f>
        <v>#REF!</v>
      </c>
      <c r="G43" s="16" t="e">
        <f>#REF!</f>
        <v>#REF!</v>
      </c>
      <c r="H43" s="277" t="e">
        <f>#REF!</f>
        <v>#REF!</v>
      </c>
    </row>
    <row r="44" spans="1:9" x14ac:dyDescent="0.25">
      <c r="A44" s="276"/>
      <c r="B44" s="285" t="e">
        <f>#REF!</f>
        <v>#REF!</v>
      </c>
      <c r="C44" s="285"/>
      <c r="D44" s="285"/>
      <c r="E44" s="285"/>
      <c r="F44" s="16" t="e">
        <f>#REF!</f>
        <v>#REF!</v>
      </c>
      <c r="G44" s="16" t="e">
        <f>#REF!</f>
        <v>#REF!</v>
      </c>
      <c r="H44" s="277" t="e">
        <f>#REF!</f>
        <v>#REF!</v>
      </c>
    </row>
    <row r="45" spans="1:9" x14ac:dyDescent="0.25">
      <c r="A45" s="276"/>
      <c r="B45" s="285"/>
      <c r="C45" s="16"/>
      <c r="D45" s="16"/>
      <c r="E45" s="16"/>
      <c r="F45" s="16"/>
      <c r="G45" s="16"/>
      <c r="H45" s="277"/>
    </row>
    <row r="46" spans="1:9" x14ac:dyDescent="0.25">
      <c r="A46" s="271" t="s">
        <v>90</v>
      </c>
      <c r="B46" s="284" t="e">
        <f>#REF!</f>
        <v>#REF!</v>
      </c>
      <c r="C46" s="284"/>
      <c r="D46" s="284"/>
      <c r="E46" s="284"/>
      <c r="F46" s="290"/>
      <c r="G46" s="290"/>
      <c r="H46" s="273" t="e">
        <f>#REF!</f>
        <v>#REF!</v>
      </c>
    </row>
    <row r="47" spans="1:9" x14ac:dyDescent="0.25">
      <c r="A47" s="271"/>
      <c r="B47" s="284" t="e">
        <f>#REF!</f>
        <v>#REF!</v>
      </c>
      <c r="C47" s="284"/>
      <c r="D47" s="284"/>
      <c r="E47" s="284"/>
      <c r="F47" s="290"/>
      <c r="G47" s="290"/>
      <c r="H47" s="273" t="e">
        <f>#REF!</f>
        <v>#REF!</v>
      </c>
    </row>
    <row r="48" spans="1:9" x14ac:dyDescent="0.25">
      <c r="A48" s="271"/>
      <c r="B48" s="284" t="e">
        <f>#REF!</f>
        <v>#REF!</v>
      </c>
      <c r="C48" s="284"/>
      <c r="D48" s="284"/>
      <c r="E48" s="284"/>
      <c r="F48" s="290"/>
      <c r="G48" s="290"/>
      <c r="H48" s="273" t="e">
        <f>#REF!</f>
        <v>#REF!</v>
      </c>
    </row>
    <row r="49" spans="1:8" x14ac:dyDescent="0.25">
      <c r="A49" s="276"/>
      <c r="B49" s="16"/>
      <c r="C49" s="16"/>
      <c r="D49" s="16"/>
      <c r="E49" s="16"/>
      <c r="F49" s="16"/>
      <c r="G49" s="16"/>
      <c r="H49" s="277"/>
    </row>
    <row r="50" spans="1:8" x14ac:dyDescent="0.25">
      <c r="A50" s="276" t="s">
        <v>340</v>
      </c>
      <c r="B50" s="285" t="e">
        <f>#REF!</f>
        <v>#REF!</v>
      </c>
      <c r="C50" s="285"/>
      <c r="D50" s="16"/>
      <c r="E50" s="16"/>
      <c r="F50" s="291" t="e">
        <f>#REF!</f>
        <v>#REF!</v>
      </c>
      <c r="G50" s="291" t="e">
        <f>#REF!</f>
        <v>#REF!</v>
      </c>
      <c r="H50" s="292" t="e">
        <f>#REF!</f>
        <v>#REF!</v>
      </c>
    </row>
    <row r="51" spans="1:8" x14ac:dyDescent="0.25">
      <c r="A51" s="276"/>
      <c r="B51" s="285" t="e">
        <f>#REF!</f>
        <v>#REF!</v>
      </c>
      <c r="C51" s="285"/>
      <c r="D51" s="16"/>
      <c r="E51" s="16"/>
      <c r="F51" s="291" t="e">
        <f>#REF!</f>
        <v>#REF!</v>
      </c>
      <c r="G51" s="291" t="e">
        <f>#REF!</f>
        <v>#REF!</v>
      </c>
      <c r="H51" s="292" t="e">
        <f>#REF!</f>
        <v>#REF!</v>
      </c>
    </row>
    <row r="52" spans="1:8" x14ac:dyDescent="0.25">
      <c r="A52" s="276"/>
      <c r="B52" s="285" t="e">
        <f>#REF!</f>
        <v>#REF!</v>
      </c>
      <c r="C52" s="285"/>
      <c r="D52" s="16"/>
      <c r="E52" s="16"/>
      <c r="F52" s="291" t="e">
        <f>#REF!</f>
        <v>#REF!</v>
      </c>
      <c r="G52" s="291" t="e">
        <f>#REF!</f>
        <v>#REF!</v>
      </c>
      <c r="H52" s="292" t="e">
        <f>#REF!</f>
        <v>#REF!</v>
      </c>
    </row>
    <row r="53" spans="1:8" x14ac:dyDescent="0.25">
      <c r="A53" s="276"/>
      <c r="B53" s="285" t="e">
        <f>#REF!</f>
        <v>#REF!</v>
      </c>
      <c r="C53" s="285"/>
      <c r="D53" s="16"/>
      <c r="E53" s="16"/>
      <c r="F53" s="291" t="e">
        <f>#REF!</f>
        <v>#REF!</v>
      </c>
      <c r="G53" s="291" t="e">
        <f>#REF!</f>
        <v>#REF!</v>
      </c>
      <c r="H53" s="292" t="e">
        <f>#REF!</f>
        <v>#REF!</v>
      </c>
    </row>
    <row r="54" spans="1:8" x14ac:dyDescent="0.25">
      <c r="A54" s="276"/>
      <c r="B54" s="285" t="e">
        <f>#REF!</f>
        <v>#REF!</v>
      </c>
      <c r="C54" s="285"/>
      <c r="D54" s="16"/>
      <c r="E54" s="16"/>
      <c r="F54" s="291" t="e">
        <f>#REF!</f>
        <v>#REF!</v>
      </c>
      <c r="G54" s="291" t="e">
        <f>#REF!</f>
        <v>#REF!</v>
      </c>
      <c r="H54" s="292" t="e">
        <f>#REF!</f>
        <v>#REF!</v>
      </c>
    </row>
    <row r="55" spans="1:8" x14ac:dyDescent="0.25">
      <c r="A55" s="276"/>
      <c r="B55" s="285" t="e">
        <f>#REF!</f>
        <v>#REF!</v>
      </c>
      <c r="C55" s="285"/>
      <c r="D55" s="16"/>
      <c r="E55" s="16"/>
      <c r="F55" s="291" t="e">
        <f>#REF!</f>
        <v>#REF!</v>
      </c>
      <c r="G55" s="291" t="e">
        <f>#REF!</f>
        <v>#REF!</v>
      </c>
      <c r="H55" s="292" t="e">
        <f>#REF!</f>
        <v>#REF!</v>
      </c>
    </row>
    <row r="56" spans="1:8" x14ac:dyDescent="0.25">
      <c r="A56" s="276"/>
      <c r="B56" s="285" t="e">
        <f>#REF!</f>
        <v>#REF!</v>
      </c>
      <c r="C56" s="285"/>
      <c r="D56" s="16"/>
      <c r="E56" s="16"/>
      <c r="F56" s="291" t="e">
        <f>#REF!</f>
        <v>#REF!</v>
      </c>
      <c r="G56" s="291" t="e">
        <f>#REF!</f>
        <v>#REF!</v>
      </c>
      <c r="H56" s="292" t="e">
        <f>#REF!</f>
        <v>#REF!</v>
      </c>
    </row>
    <row r="57" spans="1:8" x14ac:dyDescent="0.25">
      <c r="A57" s="276"/>
      <c r="B57" s="285" t="e">
        <f>#REF!</f>
        <v>#REF!</v>
      </c>
      <c r="C57" s="285"/>
      <c r="D57" s="16"/>
      <c r="E57" s="16"/>
      <c r="F57" s="291" t="e">
        <f>#REF!</f>
        <v>#REF!</v>
      </c>
      <c r="G57" s="291" t="e">
        <f>#REF!</f>
        <v>#REF!</v>
      </c>
      <c r="H57" s="292" t="e">
        <f>#REF!</f>
        <v>#REF!</v>
      </c>
    </row>
    <row r="58" spans="1:8" x14ac:dyDescent="0.25">
      <c r="A58" s="276"/>
      <c r="B58" s="285" t="e">
        <f>#REF!</f>
        <v>#REF!</v>
      </c>
      <c r="C58" s="285"/>
      <c r="D58" s="16"/>
      <c r="E58" s="16"/>
      <c r="F58" s="291" t="e">
        <f>#REF!</f>
        <v>#REF!</v>
      </c>
      <c r="G58" s="291" t="e">
        <f>#REF!</f>
        <v>#REF!</v>
      </c>
      <c r="H58" s="292" t="e">
        <f>#REF!</f>
        <v>#REF!</v>
      </c>
    </row>
    <row r="59" spans="1:8" x14ac:dyDescent="0.25">
      <c r="A59" s="276"/>
      <c r="B59" s="285" t="e">
        <f>#REF!</f>
        <v>#REF!</v>
      </c>
      <c r="C59" s="285"/>
      <c r="D59" s="16"/>
      <c r="E59" s="16"/>
      <c r="F59" s="291" t="e">
        <f>#REF!</f>
        <v>#REF!</v>
      </c>
      <c r="G59" s="291" t="e">
        <f>#REF!</f>
        <v>#REF!</v>
      </c>
      <c r="H59" s="292" t="e">
        <f>#REF!</f>
        <v>#REF!</v>
      </c>
    </row>
    <row r="60" spans="1:8" x14ac:dyDescent="0.25">
      <c r="A60" s="276"/>
      <c r="B60" s="285"/>
      <c r="C60" s="16"/>
      <c r="D60" s="16"/>
      <c r="E60" s="16"/>
      <c r="F60" s="16"/>
      <c r="G60" s="16"/>
      <c r="H60" s="277"/>
    </row>
    <row r="61" spans="1:8" x14ac:dyDescent="0.25">
      <c r="A61" s="271" t="s">
        <v>140</v>
      </c>
      <c r="B61" s="272"/>
      <c r="C61" s="272"/>
      <c r="D61" s="272"/>
      <c r="E61" s="272"/>
      <c r="F61" s="272" t="e">
        <f>#REF!</f>
        <v>#REF!</v>
      </c>
      <c r="G61" s="272" t="e">
        <f>#REF!</f>
        <v>#REF!</v>
      </c>
      <c r="H61" s="273" t="e">
        <f>#REF!</f>
        <v>#REF!</v>
      </c>
    </row>
    <row r="62" spans="1:8" x14ac:dyDescent="0.25">
      <c r="A62" s="276"/>
      <c r="B62" s="16"/>
      <c r="C62" s="16"/>
      <c r="D62" s="16"/>
      <c r="E62" s="16"/>
      <c r="F62" s="16"/>
      <c r="G62" s="16"/>
      <c r="H62" s="277"/>
    </row>
    <row r="63" spans="1:8" x14ac:dyDescent="0.25">
      <c r="A63" s="276" t="s">
        <v>98</v>
      </c>
      <c r="B63" s="293" t="e">
        <f>Arbeitsplanung!#REF!</f>
        <v>#REF!</v>
      </c>
      <c r="C63" s="285"/>
      <c r="D63" s="16"/>
      <c r="E63" s="16"/>
      <c r="F63" s="294" t="e">
        <f>Arbeitsplanung!#REF!</f>
        <v>#REF!</v>
      </c>
      <c r="G63" s="16" t="e">
        <f>Arbeitsplanung!#REF!</f>
        <v>#REF!</v>
      </c>
      <c r="H63" s="277" t="e">
        <f>Arbeitsplanung!#REF!</f>
        <v>#REF!</v>
      </c>
    </row>
    <row r="64" spans="1:8" ht="15.75" thickBot="1" x14ac:dyDescent="0.3">
      <c r="A64" s="295"/>
      <c r="B64" s="296" t="e">
        <f>Arbeitsplanung!#REF!</f>
        <v>#REF!</v>
      </c>
      <c r="C64" s="297"/>
      <c r="D64" s="280"/>
      <c r="E64" s="280"/>
      <c r="F64" s="298" t="e">
        <f>Arbeitsplanung!#REF!</f>
        <v>#REF!</v>
      </c>
      <c r="G64" s="280" t="e">
        <f>Arbeitsplanung!#REF!</f>
        <v>#REF!</v>
      </c>
      <c r="H64" s="281" t="e">
        <f>Arbeitsplanung!#REF!</f>
        <v>#REF!</v>
      </c>
    </row>
    <row r="65" spans="1:9" ht="15.75" thickBot="1" x14ac:dyDescent="0.3">
      <c r="A65" s="16"/>
      <c r="B65" s="293"/>
      <c r="C65" s="16"/>
      <c r="D65" s="16"/>
      <c r="E65" s="16"/>
      <c r="F65" s="16"/>
      <c r="G65" s="16"/>
      <c r="H65" s="16"/>
    </row>
    <row r="66" spans="1:9" x14ac:dyDescent="0.25">
      <c r="A66" s="268" t="s">
        <v>341</v>
      </c>
      <c r="B66" s="282"/>
      <c r="C66" s="282"/>
      <c r="D66" s="282"/>
      <c r="E66" s="282"/>
      <c r="F66" s="282"/>
      <c r="G66" s="282"/>
      <c r="H66" s="283"/>
      <c r="I66">
        <f>SUM(H67:H72)</f>
        <v>0</v>
      </c>
    </row>
    <row r="67" spans="1:9" x14ac:dyDescent="0.25">
      <c r="A67" s="271"/>
      <c r="B67" s="272" t="s">
        <v>342</v>
      </c>
      <c r="C67" s="272"/>
      <c r="D67" s="272"/>
      <c r="E67" s="272"/>
      <c r="F67" s="272"/>
      <c r="G67" s="272"/>
      <c r="H67" s="273">
        <f>'weitere Sachausgaben'!N12</f>
        <v>0</v>
      </c>
    </row>
    <row r="68" spans="1:9" x14ac:dyDescent="0.25">
      <c r="A68" s="271"/>
      <c r="B68" s="272" t="s">
        <v>343</v>
      </c>
      <c r="C68" s="272"/>
      <c r="D68" s="272"/>
      <c r="E68" s="272"/>
      <c r="F68" s="272"/>
      <c r="G68" s="272"/>
      <c r="H68" s="273">
        <f>'weitere Sachausgaben'!N13</f>
        <v>0</v>
      </c>
    </row>
    <row r="69" spans="1:9" x14ac:dyDescent="0.25">
      <c r="A69" s="271"/>
      <c r="B69" s="272" t="s">
        <v>344</v>
      </c>
      <c r="C69" s="272"/>
      <c r="D69" s="272"/>
      <c r="E69" s="272"/>
      <c r="F69" s="272"/>
      <c r="G69" s="272"/>
      <c r="H69" s="273">
        <f>'weitere Sachausgaben'!N14</f>
        <v>0</v>
      </c>
    </row>
    <row r="70" spans="1:9" x14ac:dyDescent="0.25">
      <c r="A70" s="271"/>
      <c r="B70" s="272" t="s">
        <v>61</v>
      </c>
      <c r="C70" s="272"/>
      <c r="D70" s="272"/>
      <c r="E70" s="272"/>
      <c r="F70" s="272"/>
      <c r="G70" s="272"/>
      <c r="H70" s="273">
        <f>'weitere Sachausgaben'!N15</f>
        <v>0</v>
      </c>
    </row>
    <row r="71" spans="1:9" x14ac:dyDescent="0.25">
      <c r="A71" s="271"/>
      <c r="B71" s="272" t="s">
        <v>72</v>
      </c>
      <c r="C71" s="272">
        <f>'weitere Sachausgaben'!E16</f>
        <v>0</v>
      </c>
      <c r="D71" s="272"/>
      <c r="E71" s="272"/>
      <c r="F71" s="272"/>
      <c r="G71" s="272"/>
      <c r="H71" s="273">
        <f>'weitere Sachausgaben'!N16</f>
        <v>0</v>
      </c>
    </row>
    <row r="72" spans="1:9" x14ac:dyDescent="0.25">
      <c r="A72" s="271"/>
      <c r="B72" s="272" t="s">
        <v>72</v>
      </c>
      <c r="C72" s="284">
        <f>'weitere Sachausgaben'!E17</f>
        <v>0</v>
      </c>
      <c r="D72" s="284"/>
      <c r="E72" s="284"/>
      <c r="F72" s="284"/>
      <c r="G72" s="284"/>
      <c r="H72" s="273">
        <f>'weitere Sachausgaben'!N17</f>
        <v>0</v>
      </c>
    </row>
    <row r="73" spans="1:9" x14ac:dyDescent="0.25">
      <c r="A73" s="271"/>
      <c r="B73" s="272"/>
      <c r="C73" s="284"/>
      <c r="D73" s="284"/>
      <c r="E73" s="284"/>
      <c r="F73" s="284"/>
      <c r="G73" s="284"/>
      <c r="H73" s="273"/>
    </row>
    <row r="74" spans="1:9" x14ac:dyDescent="0.25">
      <c r="A74" s="271" t="s">
        <v>88</v>
      </c>
      <c r="B74" s="272" t="e">
        <f>#REF!</f>
        <v>#REF!</v>
      </c>
      <c r="C74" s="284"/>
      <c r="D74" s="284"/>
      <c r="E74" s="284"/>
      <c r="F74" s="284" t="e">
        <f>#REF!</f>
        <v>#REF!</v>
      </c>
      <c r="G74" s="284" t="e">
        <f>#REF!</f>
        <v>#REF!</v>
      </c>
      <c r="H74" s="451" t="e">
        <f>#REF!</f>
        <v>#REF!</v>
      </c>
    </row>
    <row r="75" spans="1:9" ht="15.75" thickBot="1" x14ac:dyDescent="0.3">
      <c r="A75" s="287"/>
      <c r="B75" s="371" t="e">
        <f>#REF!</f>
        <v>#REF!</v>
      </c>
      <c r="C75" s="288"/>
      <c r="D75" s="288"/>
      <c r="E75" s="288"/>
      <c r="F75" s="288" t="e">
        <f>#REF!</f>
        <v>#REF!</v>
      </c>
      <c r="G75" s="288" t="e">
        <f>#REF!</f>
        <v>#REF!</v>
      </c>
      <c r="H75" s="452" t="e">
        <f>#REF!</f>
        <v>#REF!</v>
      </c>
    </row>
    <row r="76" spans="1:9" ht="15.75" thickBot="1" x14ac:dyDescent="0.3">
      <c r="A76" s="16"/>
      <c r="B76" s="16"/>
      <c r="C76" s="16"/>
      <c r="D76" s="16"/>
      <c r="E76" s="16"/>
      <c r="F76" s="16"/>
      <c r="G76" s="16"/>
      <c r="H76" s="16"/>
    </row>
    <row r="77" spans="1:9" x14ac:dyDescent="0.25">
      <c r="A77" s="268" t="s">
        <v>345</v>
      </c>
      <c r="B77" s="282">
        <f>'weitere Sachausgaben'!C24</f>
        <v>0</v>
      </c>
      <c r="C77" s="282"/>
      <c r="D77" s="282"/>
      <c r="E77" s="282"/>
      <c r="F77" s="282"/>
      <c r="G77" s="282"/>
      <c r="H77" s="283">
        <f>'weitere Sachausgaben'!N24</f>
        <v>0</v>
      </c>
      <c r="I77">
        <f>SUM(H77:H83)</f>
        <v>0</v>
      </c>
    </row>
    <row r="78" spans="1:9" x14ac:dyDescent="0.25">
      <c r="A78" s="276"/>
      <c r="B78" s="16">
        <f>'weitere Sachausgaben'!C25</f>
        <v>0</v>
      </c>
      <c r="C78" s="285"/>
      <c r="D78" s="285"/>
      <c r="E78" s="285"/>
      <c r="F78" s="285"/>
      <c r="G78" s="285"/>
      <c r="H78" s="277">
        <f>'weitere Sachausgaben'!N25</f>
        <v>0</v>
      </c>
    </row>
    <row r="79" spans="1:9" x14ac:dyDescent="0.25">
      <c r="A79" s="276"/>
      <c r="B79" s="16">
        <f>'weitere Sachausgaben'!C26</f>
        <v>0</v>
      </c>
      <c r="C79" s="285"/>
      <c r="D79" s="285"/>
      <c r="E79" s="285"/>
      <c r="F79" s="285"/>
      <c r="G79" s="285"/>
      <c r="H79" s="277">
        <f>'weitere Sachausgaben'!N26</f>
        <v>0</v>
      </c>
    </row>
    <row r="80" spans="1:9" x14ac:dyDescent="0.25">
      <c r="A80" s="276"/>
      <c r="B80" s="16">
        <f>'weitere Sachausgaben'!C27</f>
        <v>0</v>
      </c>
      <c r="C80" s="285"/>
      <c r="D80" s="285"/>
      <c r="E80" s="285"/>
      <c r="F80" s="285"/>
      <c r="G80" s="285"/>
      <c r="H80" s="277">
        <f>'weitere Sachausgaben'!N27</f>
        <v>0</v>
      </c>
    </row>
    <row r="81" spans="1:9" x14ac:dyDescent="0.25">
      <c r="A81" s="276"/>
      <c r="B81" s="16">
        <f>'weitere Sachausgaben'!C28</f>
        <v>0</v>
      </c>
      <c r="C81" s="285"/>
      <c r="D81" s="285"/>
      <c r="E81" s="285"/>
      <c r="F81" s="285"/>
      <c r="G81" s="285"/>
      <c r="H81" s="277">
        <f>'weitere Sachausgaben'!N28</f>
        <v>0</v>
      </c>
    </row>
    <row r="82" spans="1:9" x14ac:dyDescent="0.25">
      <c r="A82" s="276"/>
      <c r="B82" s="16">
        <f>'weitere Sachausgaben'!C29</f>
        <v>0</v>
      </c>
      <c r="C82" s="285"/>
      <c r="D82" s="285"/>
      <c r="E82" s="285"/>
      <c r="F82" s="285"/>
      <c r="G82" s="285"/>
      <c r="H82" s="277">
        <f>'weitere Sachausgaben'!N29</f>
        <v>0</v>
      </c>
    </row>
    <row r="83" spans="1:9" ht="15.75" thickBot="1" x14ac:dyDescent="0.3">
      <c r="A83" s="295"/>
      <c r="B83" s="280">
        <f>'weitere Sachausgaben'!C30</f>
        <v>0</v>
      </c>
      <c r="C83" s="297"/>
      <c r="D83" s="297"/>
      <c r="E83" s="297"/>
      <c r="F83" s="297"/>
      <c r="G83" s="297"/>
      <c r="H83" s="281">
        <f>'weitere Sachausgaben'!N30</f>
        <v>0</v>
      </c>
    </row>
    <row r="84" spans="1:9" ht="15.75" thickBot="1" x14ac:dyDescent="0.3">
      <c r="A84" s="16"/>
      <c r="B84" s="16"/>
      <c r="C84" s="16"/>
      <c r="D84" s="16"/>
      <c r="E84" s="16"/>
      <c r="F84" s="16"/>
      <c r="G84" s="16"/>
      <c r="H84" s="16"/>
    </row>
    <row r="85" spans="1:9" x14ac:dyDescent="0.25">
      <c r="A85" s="268" t="s">
        <v>346</v>
      </c>
      <c r="B85" s="282"/>
      <c r="C85" s="282"/>
      <c r="D85" s="282"/>
      <c r="E85" s="282"/>
      <c r="F85" s="282"/>
      <c r="G85" s="282"/>
      <c r="H85" s="283"/>
      <c r="I85">
        <f>SUM(H86:H87)</f>
        <v>0</v>
      </c>
    </row>
    <row r="86" spans="1:9" x14ac:dyDescent="0.25">
      <c r="A86" s="271"/>
      <c r="B86" s="272" t="s">
        <v>79</v>
      </c>
      <c r="C86" s="272"/>
      <c r="D86" s="272"/>
      <c r="E86" s="272"/>
      <c r="F86" s="272"/>
      <c r="G86" s="272"/>
      <c r="H86" s="273">
        <f>'weitere Sachausgaben'!N39</f>
        <v>0</v>
      </c>
    </row>
    <row r="87" spans="1:9" ht="15.75" thickBot="1" x14ac:dyDescent="0.3">
      <c r="A87" s="287"/>
      <c r="B87" s="371">
        <f>'weitere Sachausgaben'!C40</f>
        <v>0</v>
      </c>
      <c r="C87" s="371"/>
      <c r="D87" s="371"/>
      <c r="E87" s="371"/>
      <c r="F87" s="371"/>
      <c r="G87" s="371"/>
      <c r="H87" s="372">
        <f>'weitere Sachausgaben'!N40</f>
        <v>0</v>
      </c>
    </row>
    <row r="88" spans="1:9" ht="15.75" thickBot="1" x14ac:dyDescent="0.3">
      <c r="A88" s="16"/>
      <c r="B88" s="16"/>
      <c r="C88" s="16"/>
      <c r="D88" s="16"/>
      <c r="E88" s="16"/>
      <c r="F88" s="16"/>
      <c r="G88" s="16"/>
      <c r="H88" s="16"/>
    </row>
    <row r="89" spans="1:9" x14ac:dyDescent="0.25">
      <c r="A89" s="268" t="s">
        <v>347</v>
      </c>
      <c r="B89" s="369"/>
      <c r="C89" s="369" t="s">
        <v>197</v>
      </c>
      <c r="D89" s="369" t="s">
        <v>348</v>
      </c>
      <c r="E89" s="369" t="s">
        <v>349</v>
      </c>
      <c r="F89" s="369" t="s">
        <v>350</v>
      </c>
      <c r="G89" s="369" t="s">
        <v>351</v>
      </c>
      <c r="H89" s="370" t="s">
        <v>5</v>
      </c>
      <c r="I89" t="e">
        <f>SUM(H90:H107)</f>
        <v>#REF!</v>
      </c>
    </row>
    <row r="90" spans="1:9" x14ac:dyDescent="0.25">
      <c r="A90" s="276"/>
      <c r="B90" s="16" t="str">
        <f>'Dienstreisen und Qualifizierung'!C13</f>
        <v>bitte auswählen</v>
      </c>
      <c r="C90" s="16">
        <f>'Dienstreisen und Qualifizierung'!H13</f>
        <v>0</v>
      </c>
      <c r="D90" s="16" t="str">
        <f>'Dienstreisen und Qualifizierung'!G13</f>
        <v>bitte auswählen</v>
      </c>
      <c r="E90" s="16">
        <f>'Dienstreisen und Qualifizierung'!I13</f>
        <v>0</v>
      </c>
      <c r="F90" s="16">
        <f>'Dienstreisen und Qualifizierung'!J13</f>
        <v>0</v>
      </c>
      <c r="G90" s="16">
        <f>'Dienstreisen und Qualifizierung'!M13</f>
        <v>0</v>
      </c>
      <c r="H90" s="277">
        <f>'Dienstreisen und Qualifizierung'!O13</f>
        <v>0</v>
      </c>
    </row>
    <row r="91" spans="1:9" x14ac:dyDescent="0.25">
      <c r="A91" s="276"/>
      <c r="B91" s="16" t="str">
        <f>'Dienstreisen und Qualifizierung'!C14</f>
        <v>bitte auswählen</v>
      </c>
      <c r="C91" s="16">
        <f>'Dienstreisen und Qualifizierung'!H14</f>
        <v>0</v>
      </c>
      <c r="D91" s="16" t="str">
        <f>'Dienstreisen und Qualifizierung'!G14</f>
        <v>bitte auswählen</v>
      </c>
      <c r="E91" s="16">
        <f>'Dienstreisen und Qualifizierung'!I14</f>
        <v>0</v>
      </c>
      <c r="F91" s="16">
        <f>'Dienstreisen und Qualifizierung'!J14</f>
        <v>0</v>
      </c>
      <c r="G91" s="16">
        <f>'Dienstreisen und Qualifizierung'!M14</f>
        <v>0</v>
      </c>
      <c r="H91" s="277">
        <f>'Dienstreisen und Qualifizierung'!O14</f>
        <v>0</v>
      </c>
    </row>
    <row r="92" spans="1:9" x14ac:dyDescent="0.25">
      <c r="A92" s="276"/>
      <c r="B92" s="16" t="str">
        <f>'Dienstreisen und Qualifizierung'!C15</f>
        <v>bitte auswählen</v>
      </c>
      <c r="C92" s="16">
        <f>'Dienstreisen und Qualifizierung'!H15</f>
        <v>0</v>
      </c>
      <c r="D92" s="16" t="str">
        <f>'Dienstreisen und Qualifizierung'!G15</f>
        <v>bitte auswählen</v>
      </c>
      <c r="E92" s="16">
        <f>'Dienstreisen und Qualifizierung'!I15</f>
        <v>0</v>
      </c>
      <c r="F92" s="16">
        <f>'Dienstreisen und Qualifizierung'!J15</f>
        <v>0</v>
      </c>
      <c r="G92" s="16">
        <f>'Dienstreisen und Qualifizierung'!M15</f>
        <v>0</v>
      </c>
      <c r="H92" s="277">
        <f>'Dienstreisen und Qualifizierung'!O15</f>
        <v>0</v>
      </c>
    </row>
    <row r="93" spans="1:9" x14ac:dyDescent="0.25">
      <c r="A93" s="276"/>
      <c r="B93" s="16" t="str">
        <f>'Dienstreisen und Qualifizierung'!C16</f>
        <v>bitte auswählen</v>
      </c>
      <c r="C93" s="16">
        <f>'Dienstreisen und Qualifizierung'!H16</f>
        <v>0</v>
      </c>
      <c r="D93" s="16" t="str">
        <f>'Dienstreisen und Qualifizierung'!G16</f>
        <v>bitte auswählen</v>
      </c>
      <c r="E93" s="16">
        <f>'Dienstreisen und Qualifizierung'!I16</f>
        <v>0</v>
      </c>
      <c r="F93" s="16">
        <f>'Dienstreisen und Qualifizierung'!J16</f>
        <v>0</v>
      </c>
      <c r="G93" s="16">
        <f>'Dienstreisen und Qualifizierung'!M16</f>
        <v>0</v>
      </c>
      <c r="H93" s="277">
        <f>'Dienstreisen und Qualifizierung'!O16</f>
        <v>0</v>
      </c>
    </row>
    <row r="94" spans="1:9" x14ac:dyDescent="0.25">
      <c r="A94" s="276"/>
      <c r="B94" s="16" t="str">
        <f>'Dienstreisen und Qualifizierung'!C17</f>
        <v>bitte auswählen</v>
      </c>
      <c r="C94" s="16">
        <f>'Dienstreisen und Qualifizierung'!H17</f>
        <v>0</v>
      </c>
      <c r="D94" s="16" t="str">
        <f>'Dienstreisen und Qualifizierung'!G17</f>
        <v>bitte auswählen</v>
      </c>
      <c r="E94" s="16">
        <f>'Dienstreisen und Qualifizierung'!I17</f>
        <v>0</v>
      </c>
      <c r="F94" s="16">
        <f>'Dienstreisen und Qualifizierung'!J17</f>
        <v>0</v>
      </c>
      <c r="G94" s="16">
        <f>'Dienstreisen und Qualifizierung'!M17</f>
        <v>0</v>
      </c>
      <c r="H94" s="277">
        <f>'Dienstreisen und Qualifizierung'!O17</f>
        <v>0</v>
      </c>
    </row>
    <row r="95" spans="1:9" x14ac:dyDescent="0.25">
      <c r="A95" s="276"/>
      <c r="B95" s="16" t="str">
        <f>'Dienstreisen und Qualifizierung'!C18</f>
        <v>bitte auswählen</v>
      </c>
      <c r="C95" s="16">
        <f>'Dienstreisen und Qualifizierung'!H18</f>
        <v>0</v>
      </c>
      <c r="D95" s="16" t="str">
        <f>'Dienstreisen und Qualifizierung'!G18</f>
        <v>bitte auswählen</v>
      </c>
      <c r="E95" s="16">
        <f>'Dienstreisen und Qualifizierung'!I18</f>
        <v>0</v>
      </c>
      <c r="F95" s="16">
        <f>'Dienstreisen und Qualifizierung'!J18</f>
        <v>0</v>
      </c>
      <c r="G95" s="16">
        <f>'Dienstreisen und Qualifizierung'!M18</f>
        <v>0</v>
      </c>
      <c r="H95" s="277">
        <f>'Dienstreisen und Qualifizierung'!O18</f>
        <v>0</v>
      </c>
    </row>
    <row r="96" spans="1:9" x14ac:dyDescent="0.25">
      <c r="A96" s="276"/>
      <c r="B96" s="16" t="str">
        <f>'Dienstreisen und Qualifizierung'!C19</f>
        <v>bitte auswählen</v>
      </c>
      <c r="C96" s="16">
        <f>'Dienstreisen und Qualifizierung'!H19</f>
        <v>0</v>
      </c>
      <c r="D96" s="16" t="str">
        <f>'Dienstreisen und Qualifizierung'!G19</f>
        <v>bitte auswählen</v>
      </c>
      <c r="E96" s="16">
        <f>'Dienstreisen und Qualifizierung'!I19</f>
        <v>0</v>
      </c>
      <c r="F96" s="16">
        <f>'Dienstreisen und Qualifizierung'!J19</f>
        <v>0</v>
      </c>
      <c r="G96" s="16">
        <f>'Dienstreisen und Qualifizierung'!M19</f>
        <v>0</v>
      </c>
      <c r="H96" s="277">
        <f>'Dienstreisen und Qualifizierung'!O19</f>
        <v>0</v>
      </c>
    </row>
    <row r="97" spans="1:9" x14ac:dyDescent="0.25">
      <c r="A97" s="276"/>
      <c r="B97" s="16" t="str">
        <f>'Dienstreisen und Qualifizierung'!C20</f>
        <v>bitte auswählen</v>
      </c>
      <c r="C97" s="16">
        <f>'Dienstreisen und Qualifizierung'!H20</f>
        <v>0</v>
      </c>
      <c r="D97" s="16" t="str">
        <f>'Dienstreisen und Qualifizierung'!G20</f>
        <v>bitte auswählen</v>
      </c>
      <c r="E97" s="16">
        <f>'Dienstreisen und Qualifizierung'!I20</f>
        <v>0</v>
      </c>
      <c r="F97" s="16">
        <f>'Dienstreisen und Qualifizierung'!J20</f>
        <v>0</v>
      </c>
      <c r="G97" s="16">
        <f>'Dienstreisen und Qualifizierung'!M20</f>
        <v>0</v>
      </c>
      <c r="H97" s="277">
        <f>'Dienstreisen und Qualifizierung'!O20</f>
        <v>0</v>
      </c>
    </row>
    <row r="98" spans="1:9" x14ac:dyDescent="0.25">
      <c r="A98" s="276"/>
      <c r="B98" s="16" t="str">
        <f>'Dienstreisen und Qualifizierung'!C21</f>
        <v>bitte auswählen</v>
      </c>
      <c r="C98" s="16">
        <f>'Dienstreisen und Qualifizierung'!H21</f>
        <v>0</v>
      </c>
      <c r="D98" s="16" t="str">
        <f>'Dienstreisen und Qualifizierung'!G21</f>
        <v>bitte auswählen</v>
      </c>
      <c r="E98" s="16">
        <f>'Dienstreisen und Qualifizierung'!I21</f>
        <v>0</v>
      </c>
      <c r="F98" s="16">
        <f>'Dienstreisen und Qualifizierung'!J21</f>
        <v>0</v>
      </c>
      <c r="G98" s="16">
        <f>'Dienstreisen und Qualifizierung'!M21</f>
        <v>0</v>
      </c>
      <c r="H98" s="277">
        <f>'Dienstreisen und Qualifizierung'!O21</f>
        <v>0</v>
      </c>
    </row>
    <row r="99" spans="1:9" x14ac:dyDescent="0.25">
      <c r="A99" s="276"/>
      <c r="B99" s="16" t="str">
        <f>'Dienstreisen und Qualifizierung'!C22</f>
        <v>bitte auswählen</v>
      </c>
      <c r="C99" s="16">
        <f>'Dienstreisen und Qualifizierung'!H22</f>
        <v>0</v>
      </c>
      <c r="D99" s="16" t="str">
        <f>'Dienstreisen und Qualifizierung'!G22</f>
        <v>bitte auswählen</v>
      </c>
      <c r="E99" s="16">
        <f>'Dienstreisen und Qualifizierung'!I22</f>
        <v>0</v>
      </c>
      <c r="F99" s="16">
        <f>'Dienstreisen und Qualifizierung'!J22</f>
        <v>0</v>
      </c>
      <c r="G99" s="16">
        <f>'Dienstreisen und Qualifizierung'!M22</f>
        <v>0</v>
      </c>
      <c r="H99" s="277">
        <f>'Dienstreisen und Qualifizierung'!O22</f>
        <v>0</v>
      </c>
    </row>
    <row r="100" spans="1:9" x14ac:dyDescent="0.25">
      <c r="A100" s="276"/>
      <c r="B100" s="16" t="str">
        <f>'Dienstreisen und Qualifizierung'!C23</f>
        <v>bitte auswählen</v>
      </c>
      <c r="C100" s="16">
        <f>'Dienstreisen und Qualifizierung'!H23</f>
        <v>0</v>
      </c>
      <c r="D100" s="16" t="str">
        <f>'Dienstreisen und Qualifizierung'!G23</f>
        <v>bitte auswählen</v>
      </c>
      <c r="E100" s="16">
        <f>'Dienstreisen und Qualifizierung'!I23</f>
        <v>0</v>
      </c>
      <c r="F100" s="16">
        <f>'Dienstreisen und Qualifizierung'!J23</f>
        <v>0</v>
      </c>
      <c r="G100" s="16">
        <f>'Dienstreisen und Qualifizierung'!M23</f>
        <v>0</v>
      </c>
      <c r="H100" s="277">
        <f>'Dienstreisen und Qualifizierung'!O23</f>
        <v>0</v>
      </c>
    </row>
    <row r="101" spans="1:9" x14ac:dyDescent="0.25">
      <c r="A101" s="276"/>
      <c r="B101" s="16" t="str">
        <f>'Dienstreisen und Qualifizierung'!C24</f>
        <v>bitte auswählen</v>
      </c>
      <c r="C101" s="16">
        <f>'Dienstreisen und Qualifizierung'!H24</f>
        <v>0</v>
      </c>
      <c r="D101" s="16" t="str">
        <f>'Dienstreisen und Qualifizierung'!G24</f>
        <v>bitte auswählen</v>
      </c>
      <c r="E101" s="16">
        <f>'Dienstreisen und Qualifizierung'!I24</f>
        <v>0</v>
      </c>
      <c r="F101" s="16">
        <f>'Dienstreisen und Qualifizierung'!J24</f>
        <v>0</v>
      </c>
      <c r="G101" s="16">
        <f>'Dienstreisen und Qualifizierung'!M24</f>
        <v>0</v>
      </c>
      <c r="H101" s="277">
        <f>'Dienstreisen und Qualifizierung'!O24</f>
        <v>0</v>
      </c>
    </row>
    <row r="102" spans="1:9" x14ac:dyDescent="0.25">
      <c r="A102" s="276"/>
      <c r="B102" s="16" t="str">
        <f>'Dienstreisen und Qualifizierung'!C25</f>
        <v>bitte auswählen</v>
      </c>
      <c r="C102" s="16">
        <f>'Dienstreisen und Qualifizierung'!H25</f>
        <v>0</v>
      </c>
      <c r="D102" s="16" t="str">
        <f>'Dienstreisen und Qualifizierung'!G25</f>
        <v>bitte auswählen</v>
      </c>
      <c r="E102" s="16">
        <f>'Dienstreisen und Qualifizierung'!I25</f>
        <v>0</v>
      </c>
      <c r="F102" s="16">
        <f>'Dienstreisen und Qualifizierung'!J25</f>
        <v>0</v>
      </c>
      <c r="G102" s="16">
        <f>'Dienstreisen und Qualifizierung'!M25</f>
        <v>0</v>
      </c>
      <c r="H102" s="277">
        <f>'Dienstreisen und Qualifizierung'!O25</f>
        <v>0</v>
      </c>
    </row>
    <row r="103" spans="1:9" x14ac:dyDescent="0.25">
      <c r="A103" s="276"/>
      <c r="B103" s="16" t="str">
        <f>'Dienstreisen und Qualifizierung'!C26</f>
        <v>bitte auswählen</v>
      </c>
      <c r="C103" s="16">
        <f>'Dienstreisen und Qualifizierung'!H26</f>
        <v>0</v>
      </c>
      <c r="D103" s="16" t="str">
        <f>'Dienstreisen und Qualifizierung'!G26</f>
        <v>bitte auswählen</v>
      </c>
      <c r="E103" s="16">
        <f>'Dienstreisen und Qualifizierung'!I26</f>
        <v>0</v>
      </c>
      <c r="F103" s="16">
        <f>'Dienstreisen und Qualifizierung'!J26</f>
        <v>0</v>
      </c>
      <c r="G103" s="16">
        <f>'Dienstreisen und Qualifizierung'!M26</f>
        <v>0</v>
      </c>
      <c r="H103" s="277">
        <f>'Dienstreisen und Qualifizierung'!O26</f>
        <v>0</v>
      </c>
    </row>
    <row r="104" spans="1:9" x14ac:dyDescent="0.25">
      <c r="A104" s="276"/>
      <c r="B104" s="16" t="str">
        <f>'Dienstreisen und Qualifizierung'!C27</f>
        <v>bitte auswählen</v>
      </c>
      <c r="C104" s="16">
        <f>'Dienstreisen und Qualifizierung'!H27</f>
        <v>0</v>
      </c>
      <c r="D104" s="16" t="str">
        <f>'Dienstreisen und Qualifizierung'!G27</f>
        <v>bitte auswählen</v>
      </c>
      <c r="E104" s="16">
        <f>'Dienstreisen und Qualifizierung'!I27</f>
        <v>0</v>
      </c>
      <c r="F104" s="16">
        <f>'Dienstreisen und Qualifizierung'!J27</f>
        <v>0</v>
      </c>
      <c r="G104" s="16">
        <f>'Dienstreisen und Qualifizierung'!M27</f>
        <v>0</v>
      </c>
      <c r="H104" s="277">
        <f>'Dienstreisen und Qualifizierung'!O27</f>
        <v>0</v>
      </c>
    </row>
    <row r="105" spans="1:9" x14ac:dyDescent="0.25">
      <c r="A105" s="276"/>
      <c r="B105" s="16" t="e">
        <f>'Dienstreisen und Qualifizierung'!#REF!</f>
        <v>#REF!</v>
      </c>
      <c r="C105" s="16" t="e">
        <f>'Dienstreisen und Qualifizierung'!#REF!</f>
        <v>#REF!</v>
      </c>
      <c r="D105" s="16" t="e">
        <f>'Dienstreisen und Qualifizierung'!#REF!</f>
        <v>#REF!</v>
      </c>
      <c r="E105" s="16" t="e">
        <f>'Dienstreisen und Qualifizierung'!#REF!</f>
        <v>#REF!</v>
      </c>
      <c r="F105" s="16" t="e">
        <f>'Dienstreisen und Qualifizierung'!#REF!</f>
        <v>#REF!</v>
      </c>
      <c r="G105" s="16" t="e">
        <f>'Dienstreisen und Qualifizierung'!#REF!</f>
        <v>#REF!</v>
      </c>
      <c r="H105" s="277" t="e">
        <f>'Dienstreisen und Qualifizierung'!#REF!</f>
        <v>#REF!</v>
      </c>
    </row>
    <row r="106" spans="1:9" x14ac:dyDescent="0.25">
      <c r="A106" s="276"/>
      <c r="B106" s="16"/>
      <c r="C106" s="16"/>
      <c r="D106" s="16"/>
      <c r="E106" s="16"/>
      <c r="F106" s="16"/>
      <c r="G106" s="16"/>
      <c r="H106" s="277"/>
    </row>
    <row r="107" spans="1:9" ht="15.75" thickBot="1" x14ac:dyDescent="0.3">
      <c r="A107" s="295"/>
      <c r="B107" s="280" t="s">
        <v>479</v>
      </c>
      <c r="C107" s="280"/>
      <c r="D107" s="280"/>
      <c r="E107" s="280"/>
      <c r="F107" s="280"/>
      <c r="G107" s="280"/>
      <c r="H107" s="281">
        <f>'Dienstreisen und Qualifizierung'!O31</f>
        <v>0</v>
      </c>
    </row>
    <row r="108" spans="1:9" ht="15.75" thickBot="1" x14ac:dyDescent="0.3">
      <c r="A108" s="16"/>
      <c r="B108" s="16"/>
      <c r="C108" s="16"/>
      <c r="D108" s="16"/>
      <c r="E108" s="16"/>
      <c r="F108" s="16"/>
      <c r="G108" s="16"/>
      <c r="H108" s="16"/>
    </row>
    <row r="109" spans="1:9" x14ac:dyDescent="0.25">
      <c r="A109" s="268" t="s">
        <v>352</v>
      </c>
      <c r="B109" s="282"/>
      <c r="C109" s="282"/>
      <c r="D109" s="282"/>
      <c r="E109" s="282"/>
      <c r="F109" s="282"/>
      <c r="G109" s="282"/>
      <c r="H109" s="283"/>
      <c r="I109" t="e">
        <f>SUM(H110:H113)</f>
        <v>#REF!</v>
      </c>
    </row>
    <row r="110" spans="1:9" x14ac:dyDescent="0.25">
      <c r="A110" s="271" t="s">
        <v>88</v>
      </c>
      <c r="B110" s="284" t="e">
        <f>#REF!</f>
        <v>#REF!</v>
      </c>
      <c r="C110" s="284"/>
      <c r="D110" s="284"/>
      <c r="E110" s="284"/>
      <c r="F110" s="272" t="e">
        <f>#REF!</f>
        <v>#REF!</v>
      </c>
      <c r="G110" s="272" t="e">
        <f>#REF!</f>
        <v>#REF!</v>
      </c>
      <c r="H110" s="273" t="e">
        <f>#REF!</f>
        <v>#REF!</v>
      </c>
    </row>
    <row r="111" spans="1:9" x14ac:dyDescent="0.25">
      <c r="A111" s="276"/>
      <c r="B111" s="285"/>
      <c r="C111" s="285"/>
      <c r="D111" s="285"/>
      <c r="E111" s="285"/>
      <c r="F111" s="16"/>
      <c r="G111" s="16"/>
      <c r="H111" s="277"/>
    </row>
    <row r="112" spans="1:9" x14ac:dyDescent="0.25">
      <c r="A112" s="276" t="s">
        <v>338</v>
      </c>
      <c r="B112" s="285" t="e">
        <f>#REF!</f>
        <v>#REF!</v>
      </c>
      <c r="C112" s="285"/>
      <c r="D112" s="285"/>
      <c r="E112" s="285"/>
      <c r="F112" s="291" t="e">
        <f>#REF!</f>
        <v>#REF!</v>
      </c>
      <c r="G112" s="291" t="e">
        <f>#REF!</f>
        <v>#REF!</v>
      </c>
      <c r="H112" s="292" t="e">
        <f>#REF!</f>
        <v>#REF!</v>
      </c>
    </row>
    <row r="113" spans="1:9" ht="15.75" thickBot="1" x14ac:dyDescent="0.3">
      <c r="A113" s="295"/>
      <c r="B113" s="297" t="e">
        <f>#REF!</f>
        <v>#REF!</v>
      </c>
      <c r="C113" s="297"/>
      <c r="D113" s="297"/>
      <c r="E113" s="297"/>
      <c r="F113" s="367" t="e">
        <f>#REF!</f>
        <v>#REF!</v>
      </c>
      <c r="G113" s="367" t="e">
        <f>#REF!</f>
        <v>#REF!</v>
      </c>
      <c r="H113" s="368" t="e">
        <f>#REF!</f>
        <v>#REF!</v>
      </c>
    </row>
    <row r="114" spans="1:9" x14ac:dyDescent="0.25">
      <c r="A114" s="16" t="s">
        <v>569</v>
      </c>
      <c r="B114" s="285"/>
      <c r="C114" s="285"/>
      <c r="D114" s="285"/>
      <c r="E114" s="285"/>
      <c r="F114" s="291"/>
      <c r="G114" s="291"/>
      <c r="H114" s="291"/>
    </row>
    <row r="115" spans="1:9" x14ac:dyDescent="0.25">
      <c r="A115" s="16"/>
      <c r="B115" s="285"/>
      <c r="C115" s="285"/>
      <c r="D115" s="285"/>
      <c r="E115" s="285"/>
      <c r="F115" s="291"/>
      <c r="G115" s="291"/>
      <c r="H115" s="291"/>
    </row>
    <row r="116" spans="1:9" x14ac:dyDescent="0.25">
      <c r="A116" s="14"/>
      <c r="B116" s="14"/>
      <c r="C116" s="14"/>
      <c r="D116" s="14"/>
      <c r="E116" s="14"/>
      <c r="F116" s="14"/>
      <c r="G116" s="14"/>
      <c r="H116" s="14"/>
      <c r="I116" t="e">
        <f>SUM(I2:I109)+SUM(H20:H21)</f>
        <v>#REF!</v>
      </c>
    </row>
    <row r="117" spans="1:9" x14ac:dyDescent="0.25">
      <c r="A117" s="14" t="s">
        <v>482</v>
      </c>
      <c r="B117" s="14">
        <f>Basisdaten!I18</f>
        <v>0</v>
      </c>
      <c r="C117" s="14"/>
      <c r="D117" s="14"/>
      <c r="E117" s="14"/>
      <c r="F117" s="14"/>
      <c r="G117" s="14"/>
      <c r="H117" s="14"/>
    </row>
    <row r="118" spans="1:9" x14ac:dyDescent="0.25">
      <c r="A118" s="14" t="s">
        <v>354</v>
      </c>
      <c r="B118" s="14" t="str">
        <f>Basisdaten!I20</f>
        <v>bitte auswählen</v>
      </c>
      <c r="C118" s="14"/>
      <c r="D118" s="14"/>
      <c r="E118" s="14"/>
      <c r="F118" s="14"/>
      <c r="G118" s="14"/>
      <c r="H118" s="14"/>
    </row>
    <row r="119" spans="1:9" x14ac:dyDescent="0.25">
      <c r="A119" s="16" t="s">
        <v>483</v>
      </c>
      <c r="B119" t="e">
        <f>Basisdaten!#REF!</f>
        <v>#REF!</v>
      </c>
    </row>
    <row r="120" spans="1:9" x14ac:dyDescent="0.25">
      <c r="A120" s="16" t="s">
        <v>484</v>
      </c>
      <c r="B120" s="375" t="e">
        <f>Basisdaten!#REF!</f>
        <v>#REF!</v>
      </c>
    </row>
    <row r="121" spans="1:9" x14ac:dyDescent="0.25">
      <c r="A121" s="16" t="s">
        <v>161</v>
      </c>
      <c r="B121" t="e">
        <f>Basisdaten!#REF!</f>
        <v>#REF!</v>
      </c>
    </row>
    <row r="122" spans="1:9" x14ac:dyDescent="0.25">
      <c r="A122" s="16"/>
    </row>
    <row r="123" spans="1:9" x14ac:dyDescent="0.25">
      <c r="A123" s="16"/>
    </row>
    <row r="124" spans="1:9" x14ac:dyDescent="0.25">
      <c r="A124" s="16"/>
    </row>
    <row r="125" spans="1:9" x14ac:dyDescent="0.25">
      <c r="A125" s="16"/>
    </row>
    <row r="126" spans="1:9" x14ac:dyDescent="0.25">
      <c r="A126" s="16" t="s">
        <v>485</v>
      </c>
      <c r="B126" s="136">
        <f>Basisdaten!I37</f>
        <v>0</v>
      </c>
    </row>
    <row r="127" spans="1:9" x14ac:dyDescent="0.25">
      <c r="A127" s="16" t="s">
        <v>486</v>
      </c>
      <c r="B127" s="136" t="str">
        <f>Basisdaten!L37</f>
        <v/>
      </c>
    </row>
  </sheetData>
  <mergeCells count="1">
    <mergeCell ref="B1:H1"/>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F2F7"/>
    <pageSetUpPr fitToPage="1"/>
  </sheetPr>
  <dimension ref="A1:AC95"/>
  <sheetViews>
    <sheetView showGridLines="0" showRowColHeaders="0" zoomScaleNormal="100" zoomScaleSheetLayoutView="100" workbookViewId="0">
      <selection activeCell="C14" sqref="C14:I14"/>
    </sheetView>
  </sheetViews>
  <sheetFormatPr baseColWidth="10" defaultColWidth="11.42578125" defaultRowHeight="12" x14ac:dyDescent="0.2"/>
  <cols>
    <col min="1" max="2" width="2.28515625" style="60" customWidth="1"/>
    <col min="3" max="3" width="6" style="60" customWidth="1"/>
    <col min="4" max="4" width="12.28515625" style="60" customWidth="1"/>
    <col min="5" max="5" width="18.28515625" style="60" customWidth="1"/>
    <col min="6" max="6" width="14.42578125" style="60" customWidth="1"/>
    <col min="7" max="7" width="14.5703125" style="60" customWidth="1"/>
    <col min="8" max="8" width="14.140625" style="60" customWidth="1"/>
    <col min="9" max="9" width="4.7109375" style="60" customWidth="1"/>
    <col min="10" max="10" width="9.7109375" style="60" customWidth="1"/>
    <col min="11" max="11" width="15" style="60" bestFit="1" customWidth="1"/>
    <col min="12" max="12" width="15" style="60" customWidth="1"/>
    <col min="13" max="13" width="3.28515625" style="60" customWidth="1"/>
    <col min="14" max="14" width="2.28515625" style="60" customWidth="1"/>
    <col min="15" max="16384" width="11.42578125" style="60"/>
  </cols>
  <sheetData>
    <row r="1" spans="1:29" x14ac:dyDescent="0.2">
      <c r="A1" s="420" t="s">
        <v>201</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row>
    <row r="2" spans="1:29" x14ac:dyDescent="0.2">
      <c r="A2" s="420"/>
      <c r="O2" s="420"/>
      <c r="P2" s="420"/>
      <c r="Q2" s="420"/>
      <c r="R2" s="420"/>
      <c r="S2" s="420"/>
      <c r="T2" s="420"/>
      <c r="U2" s="420"/>
      <c r="V2" s="420"/>
      <c r="W2" s="420"/>
      <c r="X2" s="420"/>
      <c r="Y2" s="420"/>
      <c r="Z2" s="420"/>
      <c r="AA2" s="420"/>
      <c r="AB2" s="420"/>
      <c r="AC2" s="420"/>
    </row>
    <row r="3" spans="1:29" ht="17.25" customHeight="1" x14ac:dyDescent="0.2">
      <c r="A3" s="420"/>
      <c r="C3" s="741" t="s">
        <v>600</v>
      </c>
      <c r="D3" s="741"/>
      <c r="E3" s="741"/>
      <c r="F3" s="741"/>
      <c r="G3" s="741"/>
      <c r="H3" s="171"/>
      <c r="I3" s="61"/>
      <c r="J3" s="62" t="s">
        <v>57</v>
      </c>
      <c r="K3" s="74"/>
      <c r="L3" s="74"/>
      <c r="O3" s="420"/>
      <c r="P3" s="420"/>
      <c r="Q3" s="420"/>
      <c r="R3" s="420"/>
      <c r="S3" s="420"/>
      <c r="T3" s="420"/>
      <c r="U3" s="420"/>
      <c r="V3" s="420"/>
      <c r="W3" s="420"/>
      <c r="X3" s="420"/>
      <c r="Y3" s="420"/>
      <c r="Z3" s="420"/>
      <c r="AA3" s="420"/>
      <c r="AB3" s="420"/>
      <c r="AC3" s="420"/>
    </row>
    <row r="4" spans="1:29" ht="17.25" customHeight="1" x14ac:dyDescent="0.2">
      <c r="A4" s="420"/>
      <c r="C4" s="741"/>
      <c r="D4" s="741"/>
      <c r="E4" s="741"/>
      <c r="F4" s="741"/>
      <c r="G4" s="741"/>
      <c r="H4" s="171"/>
      <c r="I4" s="123"/>
      <c r="J4" s="63" t="s">
        <v>56</v>
      </c>
      <c r="K4" s="74"/>
      <c r="L4" s="74"/>
      <c r="O4" s="420"/>
      <c r="P4" s="420"/>
      <c r="Q4" s="420"/>
      <c r="R4" s="420"/>
      <c r="S4" s="420"/>
      <c r="T4" s="420"/>
      <c r="U4" s="420"/>
      <c r="V4" s="420"/>
      <c r="W4" s="420"/>
      <c r="X4" s="420"/>
      <c r="Y4" s="420"/>
      <c r="Z4" s="420"/>
      <c r="AA4" s="420"/>
      <c r="AB4" s="420"/>
      <c r="AC4" s="420"/>
    </row>
    <row r="5" spans="1:29" ht="17.25" customHeight="1" x14ac:dyDescent="0.2">
      <c r="A5" s="420"/>
      <c r="C5" s="469" t="s">
        <v>601</v>
      </c>
      <c r="I5" s="64"/>
      <c r="J5" s="63" t="s">
        <v>55</v>
      </c>
      <c r="O5" s="420"/>
      <c r="P5" s="420"/>
      <c r="Q5" s="420"/>
      <c r="R5" s="420"/>
      <c r="S5" s="420"/>
      <c r="T5" s="420"/>
      <c r="U5" s="420"/>
      <c r="V5" s="420"/>
      <c r="W5" s="420"/>
      <c r="X5" s="420"/>
      <c r="Y5" s="420"/>
      <c r="Z5" s="420"/>
      <c r="AA5" s="420"/>
      <c r="AB5" s="420"/>
      <c r="AC5" s="420"/>
    </row>
    <row r="6" spans="1:29" ht="17.25" customHeight="1" x14ac:dyDescent="0.2">
      <c r="A6" s="420"/>
      <c r="C6" s="129"/>
      <c r="F6" s="393"/>
      <c r="G6" s="388"/>
      <c r="I6" s="65"/>
      <c r="J6" s="63" t="s">
        <v>42</v>
      </c>
      <c r="O6" s="420"/>
      <c r="P6" s="420"/>
      <c r="Q6" s="420"/>
      <c r="R6" s="420"/>
      <c r="S6" s="420"/>
      <c r="T6" s="420"/>
      <c r="U6" s="420"/>
      <c r="V6" s="420"/>
      <c r="W6" s="420"/>
      <c r="X6" s="420"/>
      <c r="Y6" s="420"/>
      <c r="Z6" s="420"/>
      <c r="AA6" s="420"/>
      <c r="AB6" s="420"/>
      <c r="AC6" s="420"/>
    </row>
    <row r="7" spans="1:29" ht="17.25" customHeight="1" x14ac:dyDescent="0.2">
      <c r="A7" s="420"/>
      <c r="C7" s="129"/>
      <c r="F7" s="393"/>
      <c r="G7" s="388"/>
      <c r="I7" s="66"/>
      <c r="J7" s="63" t="s">
        <v>43</v>
      </c>
      <c r="O7" s="420"/>
      <c r="P7" s="420"/>
      <c r="Q7" s="420"/>
      <c r="R7" s="420"/>
      <c r="S7" s="420"/>
      <c r="T7" s="420"/>
      <c r="U7" s="420"/>
      <c r="V7" s="420"/>
      <c r="W7" s="420"/>
      <c r="X7" s="420"/>
      <c r="Y7" s="420"/>
      <c r="Z7" s="420"/>
      <c r="AA7" s="420"/>
      <c r="AB7" s="420"/>
      <c r="AC7" s="420"/>
    </row>
    <row r="8" spans="1:29" ht="6" customHeight="1" x14ac:dyDescent="0.2">
      <c r="A8" s="420"/>
      <c r="I8" s="131"/>
      <c r="J8" s="63"/>
      <c r="O8" s="420"/>
      <c r="P8" s="420"/>
      <c r="Q8" s="420"/>
      <c r="R8" s="420"/>
      <c r="S8" s="420"/>
      <c r="T8" s="420"/>
      <c r="U8" s="420"/>
      <c r="V8" s="420"/>
      <c r="W8" s="420"/>
      <c r="X8" s="420"/>
      <c r="Y8" s="420"/>
      <c r="Z8" s="420"/>
      <c r="AA8" s="420"/>
      <c r="AB8" s="420"/>
      <c r="AC8" s="420"/>
    </row>
    <row r="9" spans="1:29" ht="15.95" customHeight="1" x14ac:dyDescent="0.2">
      <c r="A9" s="420"/>
      <c r="C9" s="762" t="s">
        <v>6</v>
      </c>
      <c r="D9" s="763"/>
      <c r="E9" s="763"/>
      <c r="F9" s="763"/>
      <c r="G9" s="763"/>
      <c r="H9" s="763"/>
      <c r="I9" s="763"/>
      <c r="J9" s="763"/>
      <c r="K9" s="763"/>
      <c r="L9" s="764"/>
      <c r="O9" s="420"/>
      <c r="P9" s="420"/>
      <c r="Q9" s="420"/>
      <c r="R9" s="420"/>
      <c r="S9" s="420"/>
      <c r="T9" s="420"/>
      <c r="U9" s="420"/>
      <c r="V9" s="420"/>
      <c r="W9" s="420"/>
      <c r="X9" s="420"/>
      <c r="Y9" s="420"/>
      <c r="Z9" s="420"/>
      <c r="AA9" s="420"/>
      <c r="AB9" s="420"/>
      <c r="AC9" s="420"/>
    </row>
    <row r="10" spans="1:29" ht="37.5" customHeight="1" x14ac:dyDescent="0.2">
      <c r="A10" s="420"/>
      <c r="C10" s="765" t="s">
        <v>620</v>
      </c>
      <c r="D10" s="766"/>
      <c r="E10" s="766"/>
      <c r="F10" s="766"/>
      <c r="G10" s="766"/>
      <c r="H10" s="766"/>
      <c r="I10" s="766"/>
      <c r="J10" s="766"/>
      <c r="K10" s="766"/>
      <c r="L10" s="767"/>
      <c r="O10" s="420"/>
      <c r="P10" s="420"/>
      <c r="Q10" s="420"/>
      <c r="R10" s="420"/>
      <c r="S10" s="420"/>
      <c r="T10" s="420"/>
      <c r="U10" s="420"/>
      <c r="V10" s="420"/>
      <c r="W10" s="420"/>
      <c r="X10" s="420"/>
      <c r="Y10" s="420"/>
      <c r="Z10" s="420"/>
      <c r="AA10" s="420"/>
      <c r="AB10" s="420"/>
      <c r="AC10" s="420"/>
    </row>
    <row r="11" spans="1:29" ht="6" customHeight="1" x14ac:dyDescent="0.2">
      <c r="A11" s="420"/>
      <c r="I11" s="131"/>
      <c r="J11" s="63"/>
      <c r="O11" s="420"/>
      <c r="P11" s="420"/>
      <c r="Q11" s="420"/>
      <c r="R11" s="420"/>
      <c r="S11" s="420"/>
      <c r="T11" s="420"/>
      <c r="U11" s="420"/>
      <c r="V11" s="420"/>
      <c r="W11" s="420"/>
      <c r="X11" s="420"/>
      <c r="Y11" s="420"/>
      <c r="Z11" s="420"/>
      <c r="AA11" s="420"/>
      <c r="AB11" s="420"/>
      <c r="AC11" s="420"/>
    </row>
    <row r="12" spans="1:29" ht="15" customHeight="1" thickBot="1" x14ac:dyDescent="0.25">
      <c r="A12" s="420"/>
      <c r="C12" s="768" t="s">
        <v>542</v>
      </c>
      <c r="D12" s="768"/>
      <c r="E12" s="768"/>
      <c r="F12" s="768"/>
      <c r="G12" s="768"/>
      <c r="H12" s="768"/>
      <c r="I12" s="768"/>
      <c r="J12" s="768"/>
      <c r="K12" s="768"/>
      <c r="L12" s="768"/>
      <c r="O12" s="420"/>
      <c r="P12" s="420"/>
      <c r="Q12" s="420"/>
      <c r="R12" s="420"/>
      <c r="S12" s="420"/>
      <c r="T12" s="420"/>
      <c r="U12" s="420"/>
      <c r="V12" s="420"/>
      <c r="W12" s="420"/>
      <c r="X12" s="420"/>
      <c r="Y12" s="420"/>
      <c r="Z12" s="420"/>
      <c r="AA12" s="420"/>
      <c r="AB12" s="420"/>
      <c r="AC12" s="420"/>
    </row>
    <row r="13" spans="1:29" ht="15" customHeight="1" x14ac:dyDescent="0.2">
      <c r="A13" s="420"/>
      <c r="B13" s="67"/>
      <c r="C13" s="769" t="s">
        <v>599</v>
      </c>
      <c r="D13" s="770"/>
      <c r="E13" s="770"/>
      <c r="F13" s="770"/>
      <c r="G13" s="770"/>
      <c r="H13" s="770"/>
      <c r="I13" s="770"/>
      <c r="J13" s="457" t="s">
        <v>197</v>
      </c>
      <c r="K13" s="158" t="s">
        <v>198</v>
      </c>
      <c r="L13" s="205" t="s">
        <v>8</v>
      </c>
      <c r="O13" s="420"/>
      <c r="P13" s="420"/>
      <c r="Q13" s="420"/>
      <c r="R13" s="420"/>
      <c r="S13" s="420"/>
      <c r="T13" s="420"/>
      <c r="U13" s="420"/>
      <c r="V13" s="420"/>
      <c r="W13" s="420"/>
      <c r="X13" s="420"/>
      <c r="Y13" s="420"/>
      <c r="Z13" s="420"/>
      <c r="AA13" s="420"/>
      <c r="AB13" s="420"/>
      <c r="AC13" s="420"/>
    </row>
    <row r="14" spans="1:29" ht="36" customHeight="1" x14ac:dyDescent="0.2">
      <c r="A14" s="420"/>
      <c r="B14" s="67"/>
      <c r="C14" s="759"/>
      <c r="D14" s="760"/>
      <c r="E14" s="760"/>
      <c r="F14" s="760"/>
      <c r="G14" s="760"/>
      <c r="H14" s="760"/>
      <c r="I14" s="761"/>
      <c r="J14" s="201"/>
      <c r="K14" s="162"/>
      <c r="L14" s="163">
        <f t="shared" ref="L14:L19" si="0">J14*K14</f>
        <v>0</v>
      </c>
      <c r="M14" s="459">
        <f>IF(menu!$U$9=FALSE,0,IF(AND(menu!$U$9=TRUE,L14=0),0,IF(AND(L14&gt;0,OR(C14="",LEFT(C14,3)="Bsp")),1,IF(K14&lt;=800,0,1))))</f>
        <v>0</v>
      </c>
      <c r="O14" s="420"/>
      <c r="P14" s="420"/>
      <c r="Q14" s="420"/>
      <c r="R14" s="420"/>
      <c r="S14" s="420"/>
      <c r="T14" s="420"/>
      <c r="U14" s="420"/>
      <c r="V14" s="420"/>
      <c r="W14" s="420"/>
      <c r="X14" s="420"/>
      <c r="Y14" s="420"/>
      <c r="Z14" s="420"/>
      <c r="AA14" s="420"/>
      <c r="AB14" s="420"/>
      <c r="AC14" s="420"/>
    </row>
    <row r="15" spans="1:29" ht="36" customHeight="1" x14ac:dyDescent="0.2">
      <c r="A15" s="420"/>
      <c r="B15" s="67"/>
      <c r="C15" s="759"/>
      <c r="D15" s="760"/>
      <c r="E15" s="760"/>
      <c r="F15" s="760"/>
      <c r="G15" s="760"/>
      <c r="H15" s="760"/>
      <c r="I15" s="761"/>
      <c r="J15" s="201"/>
      <c r="K15" s="162"/>
      <c r="L15" s="163">
        <f t="shared" si="0"/>
        <v>0</v>
      </c>
      <c r="M15" s="459">
        <f>IF(menu!$U$9=FALSE,0,IF(AND(menu!$U$9=TRUE,L15=0),0,IF(AND(L15&gt;0,OR(C15="",LEFT(C15,3)="Bsp")),1,IF(K15&lt;=800,0,1))))</f>
        <v>0</v>
      </c>
      <c r="O15" s="420"/>
      <c r="P15" s="420"/>
      <c r="Q15" s="420"/>
      <c r="R15" s="420"/>
      <c r="S15" s="420"/>
      <c r="T15" s="420"/>
      <c r="U15" s="420"/>
      <c r="V15" s="420"/>
      <c r="W15" s="420"/>
      <c r="X15" s="420"/>
      <c r="Y15" s="420"/>
      <c r="Z15" s="420"/>
      <c r="AA15" s="420"/>
      <c r="AB15" s="420"/>
      <c r="AC15" s="420"/>
    </row>
    <row r="16" spans="1:29" ht="36" customHeight="1" x14ac:dyDescent="0.2">
      <c r="A16" s="420"/>
      <c r="B16" s="67"/>
      <c r="C16" s="759"/>
      <c r="D16" s="760"/>
      <c r="E16" s="760"/>
      <c r="F16" s="760"/>
      <c r="G16" s="760"/>
      <c r="H16" s="760"/>
      <c r="I16" s="761"/>
      <c r="J16" s="201"/>
      <c r="K16" s="162"/>
      <c r="L16" s="163">
        <f t="shared" si="0"/>
        <v>0</v>
      </c>
      <c r="M16" s="459">
        <f>IF(menu!$U$9=FALSE,0,IF(AND(menu!$U$9=TRUE,L16=0),0,IF(AND(L16&gt;0,OR(C16="",LEFT(C16,3)="Bsp")),1,IF(K16&lt;=800,0,1))))</f>
        <v>0</v>
      </c>
      <c r="O16" s="420"/>
      <c r="P16" s="420"/>
      <c r="Q16" s="420"/>
      <c r="R16" s="420"/>
      <c r="S16" s="420"/>
      <c r="T16" s="420"/>
      <c r="U16" s="420"/>
      <c r="V16" s="420"/>
      <c r="W16" s="420"/>
      <c r="X16" s="420"/>
      <c r="Y16" s="420"/>
      <c r="Z16" s="420"/>
      <c r="AA16" s="420"/>
      <c r="AB16" s="420"/>
      <c r="AC16" s="420"/>
    </row>
    <row r="17" spans="1:29" ht="36" customHeight="1" x14ac:dyDescent="0.2">
      <c r="A17" s="420"/>
      <c r="B17" s="67"/>
      <c r="C17" s="759"/>
      <c r="D17" s="760"/>
      <c r="E17" s="760"/>
      <c r="F17" s="760"/>
      <c r="G17" s="760"/>
      <c r="H17" s="760"/>
      <c r="I17" s="761"/>
      <c r="J17" s="201"/>
      <c r="K17" s="162"/>
      <c r="L17" s="163">
        <f t="shared" si="0"/>
        <v>0</v>
      </c>
      <c r="M17" s="459">
        <f>IF(menu!$U$9=FALSE,0,IF(AND(menu!$U$9=TRUE,L17=0),0,IF(AND(L17&gt;0,OR(C17="",LEFT(C17,3)="Bsp")),1,IF(K17&lt;=800,0,1))))</f>
        <v>0</v>
      </c>
      <c r="O17" s="420"/>
      <c r="P17" s="420"/>
      <c r="Q17" s="420"/>
      <c r="R17" s="420"/>
      <c r="S17" s="420"/>
      <c r="T17" s="420"/>
      <c r="U17" s="420"/>
      <c r="V17" s="420"/>
      <c r="W17" s="420"/>
      <c r="X17" s="420"/>
      <c r="Y17" s="420"/>
      <c r="Z17" s="420"/>
      <c r="AA17" s="420"/>
      <c r="AB17" s="420"/>
      <c r="AC17" s="420"/>
    </row>
    <row r="18" spans="1:29" ht="36" customHeight="1" x14ac:dyDescent="0.2">
      <c r="A18" s="420"/>
      <c r="B18" s="67"/>
      <c r="C18" s="759"/>
      <c r="D18" s="760"/>
      <c r="E18" s="760"/>
      <c r="F18" s="760"/>
      <c r="G18" s="760"/>
      <c r="H18" s="760"/>
      <c r="I18" s="761"/>
      <c r="J18" s="201"/>
      <c r="K18" s="162"/>
      <c r="L18" s="163">
        <f t="shared" si="0"/>
        <v>0</v>
      </c>
      <c r="M18" s="459">
        <f>IF(menu!$U$9=FALSE,0,IF(AND(menu!$U$9=TRUE,L18=0),0,IF(AND(L18&gt;0,OR(C18="",LEFT(C18,3)="Bsp")),1,IF(K18&lt;=800,0,1))))</f>
        <v>0</v>
      </c>
      <c r="O18" s="420"/>
      <c r="P18" s="420"/>
      <c r="Q18" s="420"/>
      <c r="R18" s="420"/>
      <c r="S18" s="420"/>
      <c r="T18" s="420"/>
      <c r="U18" s="420"/>
      <c r="V18" s="420"/>
      <c r="W18" s="420"/>
      <c r="X18" s="420"/>
      <c r="Y18" s="420"/>
      <c r="Z18" s="420"/>
      <c r="AA18" s="420"/>
      <c r="AB18" s="420"/>
      <c r="AC18" s="420"/>
    </row>
    <row r="19" spans="1:29" ht="36" customHeight="1" thickBot="1" x14ac:dyDescent="0.25">
      <c r="A19" s="420"/>
      <c r="B19" s="67"/>
      <c r="C19" s="771"/>
      <c r="D19" s="772"/>
      <c r="E19" s="772"/>
      <c r="F19" s="772"/>
      <c r="G19" s="772"/>
      <c r="H19" s="772"/>
      <c r="I19" s="773"/>
      <c r="J19" s="201"/>
      <c r="K19" s="162"/>
      <c r="L19" s="163">
        <f t="shared" si="0"/>
        <v>0</v>
      </c>
      <c r="M19" s="459">
        <f>IF(menu!$U$9=FALSE,0,IF(AND(menu!$U$9=TRUE,L19=0),0,IF(AND(L19&gt;0,OR(C19="",LEFT(C19,3)="Bsp")),1,IF(K19&lt;=800,0,1))))</f>
        <v>0</v>
      </c>
      <c r="O19" s="420"/>
      <c r="P19" s="420"/>
      <c r="Q19" s="420"/>
      <c r="R19" s="420"/>
      <c r="S19" s="420"/>
      <c r="T19" s="420"/>
      <c r="U19" s="420"/>
      <c r="V19" s="420"/>
      <c r="W19" s="420"/>
      <c r="X19" s="420"/>
      <c r="Y19" s="420"/>
      <c r="Z19" s="420"/>
      <c r="AA19" s="420"/>
      <c r="AB19" s="420"/>
      <c r="AC19" s="420"/>
    </row>
    <row r="20" spans="1:29" ht="20.100000000000001" customHeight="1" thickBot="1" x14ac:dyDescent="0.25">
      <c r="A20" s="420"/>
      <c r="C20" s="75"/>
      <c r="D20" s="75"/>
      <c r="E20" s="76"/>
      <c r="F20" s="76"/>
      <c r="G20" s="76"/>
      <c r="H20" s="76"/>
      <c r="I20" s="76"/>
      <c r="J20" s="77"/>
      <c r="K20" s="471" t="s">
        <v>14</v>
      </c>
      <c r="L20" s="78">
        <f>SUM(L14:L19)</f>
        <v>0</v>
      </c>
      <c r="O20" s="420"/>
      <c r="P20" s="420"/>
      <c r="Q20" s="420"/>
      <c r="R20" s="420"/>
      <c r="S20" s="420"/>
      <c r="T20" s="420"/>
      <c r="U20" s="420"/>
      <c r="V20" s="420"/>
      <c r="W20" s="420"/>
      <c r="X20" s="420"/>
      <c r="Y20" s="420"/>
      <c r="Z20" s="420"/>
      <c r="AA20" s="420"/>
      <c r="AB20" s="420"/>
      <c r="AC20" s="420"/>
    </row>
    <row r="21" spans="1:29" ht="6" customHeight="1" x14ac:dyDescent="0.2">
      <c r="A21" s="420"/>
      <c r="O21" s="420"/>
      <c r="P21" s="420"/>
      <c r="Q21" s="420"/>
      <c r="R21" s="420"/>
      <c r="S21" s="420"/>
      <c r="T21" s="420"/>
      <c r="U21" s="420"/>
      <c r="V21" s="420"/>
      <c r="W21" s="420"/>
      <c r="X21" s="420"/>
      <c r="Y21" s="420"/>
      <c r="Z21" s="420"/>
      <c r="AA21" s="420"/>
      <c r="AB21" s="420"/>
      <c r="AC21" s="420"/>
    </row>
    <row r="22" spans="1:29" ht="15" customHeight="1" thickBot="1" x14ac:dyDescent="0.25">
      <c r="A22" s="420"/>
      <c r="C22" s="774" t="s">
        <v>173</v>
      </c>
      <c r="D22" s="774"/>
      <c r="E22" s="774"/>
      <c r="F22" s="774"/>
      <c r="G22" s="774"/>
      <c r="H22" s="774"/>
      <c r="I22" s="774"/>
      <c r="J22" s="774"/>
      <c r="K22" s="774"/>
      <c r="L22" s="774"/>
      <c r="O22" s="420"/>
      <c r="P22" s="420"/>
      <c r="Q22" s="420"/>
      <c r="R22" s="420"/>
      <c r="S22" s="420"/>
      <c r="T22" s="420"/>
      <c r="U22" s="420"/>
      <c r="V22" s="420"/>
      <c r="W22" s="420"/>
      <c r="X22" s="420"/>
      <c r="Y22" s="420"/>
      <c r="Z22" s="420"/>
      <c r="AA22" s="420"/>
      <c r="AB22" s="420"/>
      <c r="AC22" s="420"/>
    </row>
    <row r="23" spans="1:29" ht="15" customHeight="1" x14ac:dyDescent="0.2">
      <c r="A23" s="420"/>
      <c r="B23" s="67"/>
      <c r="C23" s="775" t="s">
        <v>607</v>
      </c>
      <c r="D23" s="776"/>
      <c r="E23" s="776"/>
      <c r="F23" s="776"/>
      <c r="G23" s="776"/>
      <c r="H23" s="776"/>
      <c r="I23" s="777"/>
      <c r="J23" s="158" t="s">
        <v>197</v>
      </c>
      <c r="K23" s="458" t="s">
        <v>70</v>
      </c>
      <c r="L23" s="206" t="s">
        <v>8</v>
      </c>
      <c r="O23" s="420"/>
      <c r="P23" s="420"/>
      <c r="Q23" s="420"/>
      <c r="R23" s="420"/>
      <c r="S23" s="420"/>
      <c r="T23" s="420"/>
      <c r="U23" s="420"/>
      <c r="V23" s="420"/>
      <c r="W23" s="420"/>
      <c r="X23" s="420"/>
      <c r="Y23" s="420"/>
      <c r="Z23" s="420"/>
      <c r="AA23" s="420"/>
      <c r="AB23" s="420"/>
      <c r="AC23" s="420"/>
    </row>
    <row r="24" spans="1:29" ht="36" customHeight="1" x14ac:dyDescent="0.2">
      <c r="A24" s="420"/>
      <c r="B24" s="67"/>
      <c r="C24" s="759" t="s">
        <v>608</v>
      </c>
      <c r="D24" s="760"/>
      <c r="E24" s="760"/>
      <c r="F24" s="760"/>
      <c r="G24" s="760"/>
      <c r="H24" s="760"/>
      <c r="I24" s="761"/>
      <c r="J24" s="201"/>
      <c r="K24" s="162"/>
      <c r="L24" s="163">
        <f>J24*K24</f>
        <v>0</v>
      </c>
      <c r="M24" s="459">
        <f>IF(menu!$U$9=FALSE,0,IF(AND(menu!$U$9=TRUE,L24=0),0,IF(AND(L24&gt;0,OR(C24="",LEFT(C24,3)="Bsp")),1,0)))</f>
        <v>0</v>
      </c>
      <c r="O24" s="420"/>
      <c r="P24" s="420"/>
      <c r="Q24" s="420"/>
      <c r="R24" s="420"/>
      <c r="S24" s="420"/>
      <c r="T24" s="420"/>
      <c r="U24" s="420"/>
      <c r="V24" s="420"/>
      <c r="W24" s="420"/>
      <c r="X24" s="420"/>
      <c r="Y24" s="420"/>
      <c r="Z24" s="420"/>
      <c r="AA24" s="420"/>
      <c r="AB24" s="420"/>
      <c r="AC24" s="420"/>
    </row>
    <row r="25" spans="1:29" ht="36" customHeight="1" x14ac:dyDescent="0.2">
      <c r="A25" s="420"/>
      <c r="B25" s="67"/>
      <c r="C25" s="759" t="s">
        <v>603</v>
      </c>
      <c r="D25" s="760"/>
      <c r="E25" s="760"/>
      <c r="F25" s="760"/>
      <c r="G25" s="760"/>
      <c r="H25" s="760"/>
      <c r="I25" s="761"/>
      <c r="J25" s="201"/>
      <c r="K25" s="162"/>
      <c r="L25" s="163">
        <f t="shared" ref="L25:L28" si="1">J25*K25</f>
        <v>0</v>
      </c>
      <c r="M25" s="459">
        <f>IF(menu!$U$9=FALSE,0,IF(AND(menu!$U$9=TRUE,L25=0),0,IF(AND(L25&gt;0,OR(C25="",LEFT(C25,3)="Bsp")),1,0)))</f>
        <v>0</v>
      </c>
      <c r="O25" s="420"/>
      <c r="P25" s="420"/>
      <c r="Q25" s="420"/>
      <c r="R25" s="420"/>
      <c r="S25" s="420"/>
      <c r="T25" s="420"/>
      <c r="U25" s="420"/>
      <c r="V25" s="420"/>
      <c r="W25" s="420"/>
      <c r="X25" s="420"/>
      <c r="Y25" s="420"/>
      <c r="Z25" s="420"/>
      <c r="AA25" s="420"/>
      <c r="AB25" s="420"/>
      <c r="AC25" s="420"/>
    </row>
    <row r="26" spans="1:29" ht="36" customHeight="1" x14ac:dyDescent="0.2">
      <c r="A26" s="420"/>
      <c r="B26" s="67"/>
      <c r="C26" s="759" t="s">
        <v>604</v>
      </c>
      <c r="D26" s="760"/>
      <c r="E26" s="760"/>
      <c r="F26" s="760"/>
      <c r="G26" s="760"/>
      <c r="H26" s="760"/>
      <c r="I26" s="761"/>
      <c r="J26" s="201"/>
      <c r="K26" s="162"/>
      <c r="L26" s="163">
        <f t="shared" si="1"/>
        <v>0</v>
      </c>
      <c r="M26" s="459">
        <f>IF(menu!$U$9=FALSE,0,IF(AND(menu!$U$9=TRUE,L26=0),0,IF(AND(L26&gt;0,OR(C26="",LEFT(C26,3)="Bsp")),1,0)))</f>
        <v>0</v>
      </c>
      <c r="O26" s="420"/>
      <c r="P26" s="420"/>
      <c r="Q26" s="420"/>
      <c r="R26" s="420"/>
      <c r="S26" s="420"/>
      <c r="T26" s="420"/>
      <c r="U26" s="420"/>
      <c r="V26" s="420"/>
      <c r="W26" s="420"/>
      <c r="X26" s="420"/>
      <c r="Y26" s="420"/>
      <c r="Z26" s="420"/>
      <c r="AA26" s="420"/>
      <c r="AB26" s="420"/>
      <c r="AC26" s="420"/>
    </row>
    <row r="27" spans="1:29" ht="36" customHeight="1" x14ac:dyDescent="0.2">
      <c r="A27" s="420"/>
      <c r="B27" s="67"/>
      <c r="C27" s="759" t="s">
        <v>605</v>
      </c>
      <c r="D27" s="760"/>
      <c r="E27" s="760"/>
      <c r="F27" s="760"/>
      <c r="G27" s="760"/>
      <c r="H27" s="760"/>
      <c r="I27" s="761"/>
      <c r="J27" s="201"/>
      <c r="K27" s="162"/>
      <c r="L27" s="163">
        <f t="shared" si="1"/>
        <v>0</v>
      </c>
      <c r="M27" s="459">
        <f>IF(menu!$U$9=FALSE,0,IF(AND(menu!$U$9=TRUE,L27=0),0,IF(AND(L27&gt;0,OR(C27="",LEFT(C27,3)="Bsp")),1,0)))</f>
        <v>0</v>
      </c>
      <c r="O27" s="420"/>
      <c r="P27" s="420"/>
      <c r="Q27" s="420"/>
      <c r="R27" s="420"/>
      <c r="S27" s="420"/>
      <c r="T27" s="420"/>
      <c r="U27" s="420"/>
      <c r="V27" s="420"/>
      <c r="W27" s="420"/>
      <c r="X27" s="420"/>
      <c r="Y27" s="420"/>
      <c r="Z27" s="420"/>
      <c r="AA27" s="420"/>
      <c r="AB27" s="420"/>
      <c r="AC27" s="420"/>
    </row>
    <row r="28" spans="1:29" ht="36" customHeight="1" x14ac:dyDescent="0.2">
      <c r="A28" s="420"/>
      <c r="B28" s="67"/>
      <c r="C28" s="759" t="s">
        <v>606</v>
      </c>
      <c r="D28" s="760"/>
      <c r="E28" s="760"/>
      <c r="F28" s="760"/>
      <c r="G28" s="760"/>
      <c r="H28" s="760"/>
      <c r="I28" s="761"/>
      <c r="J28" s="201"/>
      <c r="K28" s="162"/>
      <c r="L28" s="163">
        <f t="shared" si="1"/>
        <v>0</v>
      </c>
      <c r="M28" s="459">
        <f>IF(menu!$U$9=FALSE,0,IF(AND(menu!$U$9=TRUE,L28=0),0,IF(AND(L28&gt;0,OR(C28="",LEFT(C28,3)="Bsp")),1,0)))</f>
        <v>0</v>
      </c>
      <c r="O28" s="420"/>
      <c r="P28" s="420"/>
      <c r="Q28" s="420"/>
      <c r="R28" s="420"/>
      <c r="S28" s="420"/>
      <c r="T28" s="420"/>
      <c r="U28" s="420"/>
      <c r="V28" s="420"/>
      <c r="W28" s="420"/>
      <c r="X28" s="420"/>
      <c r="Y28" s="420"/>
      <c r="Z28" s="420"/>
      <c r="AA28" s="420"/>
      <c r="AB28" s="420"/>
      <c r="AC28" s="420"/>
    </row>
    <row r="29" spans="1:29" ht="36" customHeight="1" x14ac:dyDescent="0.2">
      <c r="A29" s="420"/>
      <c r="B29" s="67"/>
      <c r="C29" s="759" t="s">
        <v>602</v>
      </c>
      <c r="D29" s="760"/>
      <c r="E29" s="760"/>
      <c r="F29" s="760"/>
      <c r="G29" s="760"/>
      <c r="H29" s="760"/>
      <c r="I29" s="761"/>
      <c r="J29" s="201"/>
      <c r="K29" s="162"/>
      <c r="L29" s="163">
        <f>J29*K29</f>
        <v>0</v>
      </c>
      <c r="M29" s="459">
        <f>IF(menu!$U$9=FALSE,0,IF(AND(menu!$U$9=TRUE,L29=0),0,IF(AND(L29&gt;0,OR(C29="",LEFT(C29,3)="Bsp")),1,0)))</f>
        <v>0</v>
      </c>
      <c r="O29" s="420"/>
      <c r="P29" s="420"/>
      <c r="Q29" s="420"/>
      <c r="R29" s="420"/>
      <c r="S29" s="420"/>
      <c r="T29" s="420"/>
      <c r="U29" s="420"/>
      <c r="V29" s="420"/>
      <c r="W29" s="420"/>
      <c r="X29" s="420"/>
      <c r="Y29" s="420"/>
      <c r="Z29" s="420"/>
      <c r="AA29" s="420"/>
      <c r="AB29" s="420"/>
      <c r="AC29" s="420"/>
    </row>
    <row r="30" spans="1:29" ht="36" customHeight="1" thickBot="1" x14ac:dyDescent="0.25">
      <c r="A30" s="420"/>
      <c r="B30" s="67"/>
      <c r="C30" s="759"/>
      <c r="D30" s="760"/>
      <c r="E30" s="760"/>
      <c r="F30" s="760"/>
      <c r="G30" s="760"/>
      <c r="H30" s="760"/>
      <c r="I30" s="761"/>
      <c r="J30" s="201"/>
      <c r="K30" s="162"/>
      <c r="L30" s="163">
        <f>J30*K30</f>
        <v>0</v>
      </c>
      <c r="M30" s="459">
        <f>IF(menu!$U$9=FALSE,0,IF(AND(menu!$U$9=TRUE,L30=0),0,IF(AND(L30&gt;0,OR(C30="",LEFT(C30,3)="Bsp")),1,0)))</f>
        <v>0</v>
      </c>
      <c r="O30" s="420"/>
      <c r="P30" s="420"/>
      <c r="Q30" s="420"/>
      <c r="R30" s="420"/>
      <c r="S30" s="420"/>
      <c r="T30" s="420"/>
      <c r="U30" s="420"/>
      <c r="V30" s="420"/>
      <c r="W30" s="420"/>
      <c r="X30" s="420"/>
      <c r="Y30" s="420"/>
      <c r="Z30" s="420"/>
      <c r="AA30" s="420"/>
      <c r="AB30" s="420"/>
      <c r="AC30" s="420"/>
    </row>
    <row r="31" spans="1:29" ht="20.100000000000001" customHeight="1" thickBot="1" x14ac:dyDescent="0.25">
      <c r="A31" s="420"/>
      <c r="C31" s="79"/>
      <c r="D31" s="79"/>
      <c r="E31" s="76"/>
      <c r="F31" s="76"/>
      <c r="G31" s="76"/>
      <c r="H31" s="76"/>
      <c r="I31" s="76"/>
      <c r="J31" s="77"/>
      <c r="K31" s="471" t="s">
        <v>14</v>
      </c>
      <c r="L31" s="78">
        <f>SUM(L24:L30)</f>
        <v>0</v>
      </c>
      <c r="O31" s="420"/>
      <c r="P31" s="420"/>
      <c r="Q31" s="420"/>
      <c r="R31" s="420"/>
      <c r="S31" s="420"/>
      <c r="T31" s="420"/>
      <c r="U31" s="420"/>
      <c r="V31" s="420"/>
      <c r="W31" s="420"/>
      <c r="X31" s="420"/>
      <c r="Y31" s="420"/>
      <c r="Z31" s="420"/>
      <c r="AA31" s="420"/>
      <c r="AB31" s="420"/>
      <c r="AC31" s="420"/>
    </row>
    <row r="32" spans="1:29" ht="6" customHeight="1" x14ac:dyDescent="0.2">
      <c r="A32" s="420"/>
      <c r="O32" s="421"/>
      <c r="P32" s="421"/>
      <c r="Q32" s="421"/>
      <c r="R32" s="420"/>
      <c r="S32" s="420"/>
      <c r="T32" s="420"/>
      <c r="U32" s="420"/>
      <c r="V32" s="420"/>
      <c r="W32" s="420"/>
      <c r="X32" s="420"/>
      <c r="Y32" s="420"/>
      <c r="Z32" s="420"/>
      <c r="AA32" s="420"/>
      <c r="AB32" s="420"/>
      <c r="AC32" s="420"/>
    </row>
    <row r="33" spans="1:29" ht="15" customHeight="1" thickBot="1" x14ac:dyDescent="0.25">
      <c r="A33" s="420"/>
      <c r="C33" s="778" t="s">
        <v>541</v>
      </c>
      <c r="D33" s="778"/>
      <c r="E33" s="768"/>
      <c r="F33" s="768"/>
      <c r="G33" s="768"/>
      <c r="H33" s="768"/>
      <c r="I33" s="768"/>
      <c r="J33" s="768"/>
      <c r="K33" s="768"/>
      <c r="L33" s="768"/>
      <c r="O33" s="420"/>
      <c r="P33" s="420"/>
      <c r="Q33" s="420"/>
      <c r="R33" s="420"/>
      <c r="S33" s="420"/>
      <c r="T33" s="420"/>
      <c r="U33" s="420"/>
      <c r="V33" s="420"/>
      <c r="W33" s="420"/>
      <c r="X33" s="420"/>
      <c r="Y33" s="420"/>
      <c r="Z33" s="420"/>
      <c r="AA33" s="420"/>
      <c r="AB33" s="420"/>
      <c r="AC33" s="420"/>
    </row>
    <row r="34" spans="1:29" ht="15" customHeight="1" x14ac:dyDescent="0.2">
      <c r="A34" s="420"/>
      <c r="B34" s="67"/>
      <c r="C34" s="769" t="s">
        <v>599</v>
      </c>
      <c r="D34" s="770"/>
      <c r="E34" s="770"/>
      <c r="F34" s="770"/>
      <c r="G34" s="770"/>
      <c r="H34" s="770"/>
      <c r="I34" s="770"/>
      <c r="J34" s="158" t="s">
        <v>197</v>
      </c>
      <c r="K34" s="158" t="s">
        <v>198</v>
      </c>
      <c r="L34" s="205" t="s">
        <v>8</v>
      </c>
      <c r="O34" s="420"/>
      <c r="P34" s="420"/>
      <c r="Q34" s="420"/>
      <c r="R34" s="420"/>
      <c r="S34" s="420"/>
      <c r="T34" s="420"/>
      <c r="U34" s="420"/>
      <c r="V34" s="420"/>
      <c r="W34" s="420"/>
      <c r="X34" s="420"/>
      <c r="Y34" s="420"/>
      <c r="Z34" s="420"/>
      <c r="AA34" s="420"/>
      <c r="AB34" s="420"/>
      <c r="AC34" s="420"/>
    </row>
    <row r="35" spans="1:29" ht="36" customHeight="1" x14ac:dyDescent="0.2">
      <c r="A35" s="420"/>
      <c r="B35" s="67"/>
      <c r="C35" s="759"/>
      <c r="D35" s="760"/>
      <c r="E35" s="760"/>
      <c r="F35" s="760"/>
      <c r="G35" s="760"/>
      <c r="H35" s="760"/>
      <c r="I35" s="760"/>
      <c r="J35" s="201"/>
      <c r="K35" s="162"/>
      <c r="L35" s="163">
        <f>J35*K35</f>
        <v>0</v>
      </c>
      <c r="M35" s="459">
        <f>IF(menu!$U$9=FALSE,0,IF(AND(menu!$U$9=TRUE,L35=0),0,IF(AND(L35&gt;0,OR(C35="",LEFT(C35,3)="Bsp")),1,IF(K35&gt;=800,0,1))))</f>
        <v>0</v>
      </c>
      <c r="O35" s="420"/>
      <c r="P35" s="420"/>
      <c r="Q35" s="420"/>
      <c r="R35" s="420"/>
      <c r="S35" s="420"/>
      <c r="T35" s="420"/>
      <c r="U35" s="420"/>
      <c r="V35" s="420"/>
      <c r="W35" s="420"/>
      <c r="X35" s="420"/>
      <c r="Y35" s="420"/>
      <c r="Z35" s="420"/>
      <c r="AA35" s="420"/>
      <c r="AB35" s="420"/>
      <c r="AC35" s="420"/>
    </row>
    <row r="36" spans="1:29" ht="36" customHeight="1" x14ac:dyDescent="0.2">
      <c r="A36" s="420"/>
      <c r="B36" s="67"/>
      <c r="C36" s="759"/>
      <c r="D36" s="760"/>
      <c r="E36" s="760"/>
      <c r="F36" s="760"/>
      <c r="G36" s="760"/>
      <c r="H36" s="760"/>
      <c r="I36" s="760"/>
      <c r="J36" s="201"/>
      <c r="K36" s="162"/>
      <c r="L36" s="163">
        <f t="shared" ref="L36:L41" si="2">J36*K36</f>
        <v>0</v>
      </c>
      <c r="M36" s="459">
        <f>IF(menu!$U$9=FALSE,0,IF(AND(menu!$U$9=TRUE,L36=0),0,IF(AND(L36&gt;0,OR(C36="",LEFT(C36,3)="Bsp")),1,IF(K36&gt;=800,0,1))))</f>
        <v>0</v>
      </c>
      <c r="O36" s="420"/>
      <c r="P36" s="420"/>
      <c r="Q36" s="420"/>
      <c r="R36" s="420"/>
      <c r="S36" s="420"/>
      <c r="T36" s="420"/>
      <c r="U36" s="420"/>
      <c r="V36" s="420"/>
      <c r="W36" s="420"/>
      <c r="X36" s="420"/>
      <c r="Y36" s="420"/>
      <c r="Z36" s="420"/>
      <c r="AA36" s="420"/>
      <c r="AB36" s="420"/>
      <c r="AC36" s="420"/>
    </row>
    <row r="37" spans="1:29" ht="36" customHeight="1" x14ac:dyDescent="0.2">
      <c r="A37" s="420"/>
      <c r="B37" s="67"/>
      <c r="C37" s="759"/>
      <c r="D37" s="760"/>
      <c r="E37" s="760"/>
      <c r="F37" s="760"/>
      <c r="G37" s="760"/>
      <c r="H37" s="760"/>
      <c r="I37" s="760"/>
      <c r="J37" s="201"/>
      <c r="K37" s="162"/>
      <c r="L37" s="163">
        <f t="shared" si="2"/>
        <v>0</v>
      </c>
      <c r="M37" s="459">
        <f>IF(menu!$U$9=FALSE,0,IF(AND(menu!$U$9=TRUE,L37=0),0,IF(AND(L37&gt;0,OR(C37="",LEFT(C37,3)="Bsp")),1,IF(K37&gt;=800,0,1))))</f>
        <v>0</v>
      </c>
      <c r="O37" s="420"/>
      <c r="P37" s="420"/>
      <c r="Q37" s="420"/>
      <c r="R37" s="420"/>
      <c r="S37" s="420"/>
      <c r="T37" s="420"/>
      <c r="U37" s="420"/>
      <c r="V37" s="420"/>
      <c r="W37" s="420"/>
      <c r="X37" s="420"/>
      <c r="Y37" s="420"/>
      <c r="Z37" s="420"/>
      <c r="AA37" s="420"/>
      <c r="AB37" s="420"/>
      <c r="AC37" s="420"/>
    </row>
    <row r="38" spans="1:29" ht="36" customHeight="1" x14ac:dyDescent="0.2">
      <c r="A38" s="420"/>
      <c r="B38" s="67"/>
      <c r="C38" s="759"/>
      <c r="D38" s="760"/>
      <c r="E38" s="760"/>
      <c r="F38" s="760"/>
      <c r="G38" s="760"/>
      <c r="H38" s="760"/>
      <c r="I38" s="760"/>
      <c r="J38" s="201"/>
      <c r="K38" s="162"/>
      <c r="L38" s="163">
        <f t="shared" si="2"/>
        <v>0</v>
      </c>
      <c r="M38" s="459">
        <f>IF(menu!$U$9=FALSE,0,IF(AND(menu!$U$9=TRUE,L38=0),0,IF(AND(L38&gt;0,OR(C38="",LEFT(C38,3)="Bsp")),1,IF(K38&gt;=800,0,1))))</f>
        <v>0</v>
      </c>
      <c r="O38" s="420"/>
      <c r="P38" s="420"/>
      <c r="Q38" s="420"/>
      <c r="R38" s="420"/>
      <c r="S38" s="420"/>
      <c r="T38" s="420"/>
      <c r="U38" s="420"/>
      <c r="V38" s="420"/>
      <c r="W38" s="420"/>
      <c r="X38" s="420"/>
      <c r="Y38" s="420"/>
      <c r="Z38" s="420"/>
      <c r="AA38" s="420"/>
      <c r="AB38" s="420"/>
      <c r="AC38" s="420"/>
    </row>
    <row r="39" spans="1:29" ht="36" customHeight="1" x14ac:dyDescent="0.2">
      <c r="A39" s="420"/>
      <c r="B39" s="67"/>
      <c r="C39" s="759"/>
      <c r="D39" s="760"/>
      <c r="E39" s="760"/>
      <c r="F39" s="760"/>
      <c r="G39" s="760"/>
      <c r="H39" s="760"/>
      <c r="I39" s="760"/>
      <c r="J39" s="201"/>
      <c r="K39" s="162"/>
      <c r="L39" s="163">
        <f t="shared" si="2"/>
        <v>0</v>
      </c>
      <c r="M39" s="459">
        <f>IF(menu!$U$9=FALSE,0,IF(AND(menu!$U$9=TRUE,L39=0),0,IF(AND(L39&gt;0,OR(C39="",LEFT(C39,3)="Bsp")),1,IF(K39&gt;=800,0,1))))</f>
        <v>0</v>
      </c>
      <c r="O39" s="420"/>
      <c r="P39" s="420"/>
      <c r="Q39" s="420"/>
      <c r="R39" s="420"/>
      <c r="S39" s="420"/>
      <c r="T39" s="420"/>
      <c r="U39" s="420"/>
      <c r="V39" s="420"/>
      <c r="W39" s="420"/>
      <c r="X39" s="420"/>
      <c r="Y39" s="420"/>
      <c r="Z39" s="420"/>
      <c r="AA39" s="420"/>
      <c r="AB39" s="420"/>
      <c r="AC39" s="420"/>
    </row>
    <row r="40" spans="1:29" ht="36" customHeight="1" x14ac:dyDescent="0.2">
      <c r="A40" s="420"/>
      <c r="B40" s="67"/>
      <c r="C40" s="759"/>
      <c r="D40" s="760"/>
      <c r="E40" s="760"/>
      <c r="F40" s="760"/>
      <c r="G40" s="760"/>
      <c r="H40" s="760"/>
      <c r="I40" s="760"/>
      <c r="J40" s="201"/>
      <c r="K40" s="162"/>
      <c r="L40" s="163">
        <f t="shared" si="2"/>
        <v>0</v>
      </c>
      <c r="M40" s="459">
        <f>IF(menu!$U$9=FALSE,0,IF(AND(menu!$U$9=TRUE,L40=0),0,IF(AND(L40&gt;0,OR(C40="",LEFT(C40,3)="Bsp")),1,IF(K40&gt;=800,0,1))))</f>
        <v>0</v>
      </c>
      <c r="O40" s="420"/>
      <c r="P40" s="420"/>
      <c r="Q40" s="420"/>
      <c r="R40" s="420"/>
      <c r="S40" s="420"/>
      <c r="T40" s="420"/>
      <c r="U40" s="420"/>
      <c r="V40" s="420"/>
      <c r="W40" s="420"/>
      <c r="X40" s="420"/>
      <c r="Y40" s="420"/>
      <c r="Z40" s="420"/>
      <c r="AA40" s="420"/>
      <c r="AB40" s="420"/>
      <c r="AC40" s="420"/>
    </row>
    <row r="41" spans="1:29" ht="36" customHeight="1" thickBot="1" x14ac:dyDescent="0.25">
      <c r="A41" s="420"/>
      <c r="B41" s="67"/>
      <c r="C41" s="759"/>
      <c r="D41" s="760"/>
      <c r="E41" s="760"/>
      <c r="F41" s="760"/>
      <c r="G41" s="760"/>
      <c r="H41" s="760"/>
      <c r="I41" s="760"/>
      <c r="J41" s="201"/>
      <c r="K41" s="162"/>
      <c r="L41" s="163">
        <f t="shared" si="2"/>
        <v>0</v>
      </c>
      <c r="M41" s="459">
        <f>IF(menu!$U$9=FALSE,0,IF(AND(menu!$U$9=TRUE,L41=0),0,IF(AND(L41&gt;0,OR(C41="",LEFT(C41,3)="Bsp")),1,IF(K41&gt;=800,0,1))))</f>
        <v>0</v>
      </c>
      <c r="O41" s="420"/>
      <c r="P41" s="420"/>
      <c r="Q41" s="420"/>
      <c r="R41" s="420"/>
      <c r="S41" s="420"/>
      <c r="T41" s="420"/>
      <c r="U41" s="420"/>
      <c r="V41" s="420"/>
      <c r="W41" s="420"/>
      <c r="X41" s="420"/>
      <c r="Y41" s="420"/>
      <c r="Z41" s="420"/>
      <c r="AA41" s="420"/>
      <c r="AB41" s="420"/>
      <c r="AC41" s="420"/>
    </row>
    <row r="42" spans="1:29" ht="20.100000000000001" customHeight="1" thickBot="1" x14ac:dyDescent="0.25">
      <c r="A42" s="420"/>
      <c r="C42" s="80"/>
      <c r="D42" s="80"/>
      <c r="E42" s="69"/>
      <c r="F42" s="69"/>
      <c r="G42" s="69"/>
      <c r="H42" s="69"/>
      <c r="I42" s="69"/>
      <c r="J42" s="70"/>
      <c r="K42" s="470" t="s">
        <v>14</v>
      </c>
      <c r="L42" s="78">
        <f>SUM(L35:L41)</f>
        <v>0</v>
      </c>
      <c r="O42" s="420"/>
      <c r="P42" s="420"/>
      <c r="Q42" s="420"/>
      <c r="R42" s="420"/>
      <c r="S42" s="420"/>
      <c r="T42" s="420"/>
      <c r="U42" s="420"/>
      <c r="V42" s="420"/>
      <c r="W42" s="420"/>
      <c r="X42" s="420"/>
      <c r="Y42" s="420"/>
      <c r="Z42" s="420"/>
      <c r="AA42" s="420"/>
      <c r="AB42" s="420"/>
      <c r="AC42" s="420"/>
    </row>
    <row r="43" spans="1:29" ht="6" customHeight="1" x14ac:dyDescent="0.2">
      <c r="A43" s="420"/>
      <c r="C43" s="137"/>
      <c r="D43" s="137"/>
      <c r="E43" s="254"/>
      <c r="F43" s="254"/>
      <c r="G43" s="254"/>
      <c r="H43" s="254"/>
      <c r="I43" s="254"/>
      <c r="J43" s="254"/>
      <c r="K43" s="138"/>
      <c r="L43" s="125"/>
      <c r="O43" s="420"/>
      <c r="P43" s="420"/>
      <c r="Q43" s="420"/>
      <c r="R43" s="420"/>
      <c r="S43" s="420"/>
      <c r="T43" s="420"/>
      <c r="U43" s="420"/>
      <c r="V43" s="420"/>
      <c r="W43" s="420"/>
      <c r="X43" s="420"/>
      <c r="Y43" s="420"/>
      <c r="Z43" s="420"/>
      <c r="AA43" s="420"/>
      <c r="AB43" s="420"/>
      <c r="AC43" s="420"/>
    </row>
    <row r="44" spans="1:29" ht="6" customHeight="1" x14ac:dyDescent="0.2">
      <c r="A44" s="420"/>
      <c r="C44" s="68"/>
      <c r="D44" s="68"/>
      <c r="E44" s="124"/>
      <c r="F44" s="124"/>
      <c r="G44" s="124"/>
      <c r="H44" s="124"/>
      <c r="I44" s="124"/>
      <c r="J44" s="124"/>
      <c r="K44" s="81"/>
      <c r="L44" s="82"/>
      <c r="O44" s="420"/>
      <c r="P44" s="420"/>
      <c r="Q44" s="420"/>
      <c r="R44" s="420"/>
      <c r="S44" s="420"/>
      <c r="T44" s="420"/>
      <c r="U44" s="420"/>
      <c r="V44" s="420"/>
      <c r="W44" s="420"/>
      <c r="X44" s="420"/>
      <c r="Y44" s="420"/>
      <c r="Z44" s="420"/>
      <c r="AA44" s="420"/>
      <c r="AB44" s="420"/>
      <c r="AC44" s="420"/>
    </row>
    <row r="45" spans="1:29" ht="23.25" customHeight="1" x14ac:dyDescent="0.2">
      <c r="A45" s="420"/>
      <c r="B45" s="72"/>
      <c r="C45" s="73"/>
      <c r="D45" s="779"/>
      <c r="E45" s="779"/>
      <c r="F45" s="779"/>
      <c r="G45" s="779"/>
      <c r="H45" s="779"/>
      <c r="I45" s="779"/>
      <c r="J45" s="779"/>
      <c r="K45" s="779"/>
      <c r="L45" s="779"/>
      <c r="M45" s="10"/>
      <c r="O45" s="420"/>
      <c r="P45" s="420"/>
      <c r="Q45" s="420"/>
      <c r="R45" s="420"/>
      <c r="S45" s="420"/>
      <c r="T45" s="420"/>
      <c r="U45" s="420"/>
      <c r="V45" s="420"/>
      <c r="W45" s="420"/>
      <c r="X45" s="420"/>
      <c r="Y45" s="420"/>
      <c r="Z45" s="420"/>
      <c r="AA45" s="420"/>
      <c r="AB45" s="420"/>
      <c r="AC45" s="420"/>
    </row>
    <row r="46" spans="1:29" ht="6.75" customHeight="1" x14ac:dyDescent="0.2">
      <c r="A46" s="420"/>
      <c r="C46" s="73"/>
      <c r="D46" s="73"/>
      <c r="E46" s="73"/>
      <c r="F46" s="73"/>
      <c r="G46" s="73"/>
      <c r="H46" s="73"/>
      <c r="I46" s="73"/>
      <c r="J46" s="73"/>
      <c r="K46" s="73"/>
      <c r="L46" s="82"/>
      <c r="O46" s="420"/>
      <c r="P46" s="420"/>
      <c r="Q46" s="420"/>
      <c r="R46" s="420"/>
      <c r="S46" s="420"/>
      <c r="T46" s="420"/>
      <c r="U46" s="420"/>
      <c r="V46" s="420"/>
      <c r="W46" s="420"/>
      <c r="X46" s="420"/>
      <c r="Y46" s="420"/>
      <c r="Z46" s="420"/>
      <c r="AA46" s="420"/>
      <c r="AB46" s="420"/>
      <c r="AC46" s="420"/>
    </row>
    <row r="47" spans="1:29" ht="5.25" customHeight="1" x14ac:dyDescent="0.2">
      <c r="A47" s="420"/>
      <c r="O47" s="420"/>
      <c r="P47" s="420"/>
      <c r="Q47" s="420"/>
      <c r="R47" s="420"/>
      <c r="S47" s="420"/>
      <c r="T47" s="420"/>
      <c r="U47" s="420"/>
      <c r="V47" s="420"/>
      <c r="W47" s="420"/>
      <c r="X47" s="420"/>
      <c r="Y47" s="420"/>
      <c r="Z47" s="420"/>
      <c r="AA47" s="420"/>
      <c r="AB47" s="420"/>
      <c r="AC47" s="420"/>
    </row>
    <row r="48" spans="1:29" ht="12.75" customHeight="1" x14ac:dyDescent="0.2">
      <c r="A48" s="420"/>
      <c r="C48" s="739" t="s">
        <v>167</v>
      </c>
      <c r="D48" s="739"/>
      <c r="E48" s="739"/>
      <c r="F48" s="739"/>
      <c r="G48" s="739"/>
      <c r="H48" s="739"/>
      <c r="I48" s="739"/>
      <c r="J48" s="739"/>
      <c r="K48" s="739"/>
      <c r="L48" s="739"/>
      <c r="M48" s="739"/>
      <c r="O48" s="420"/>
      <c r="P48" s="420"/>
      <c r="Q48" s="420"/>
      <c r="R48" s="420"/>
      <c r="S48" s="420"/>
      <c r="T48" s="420"/>
      <c r="U48" s="420"/>
      <c r="V48" s="420"/>
      <c r="W48" s="420"/>
      <c r="X48" s="420"/>
      <c r="Y48" s="420"/>
      <c r="Z48" s="420"/>
      <c r="AA48" s="420"/>
      <c r="AB48" s="420"/>
      <c r="AC48" s="420"/>
    </row>
    <row r="49" spans="1:29" ht="21" customHeight="1" x14ac:dyDescent="0.2">
      <c r="A49" s="420"/>
      <c r="C49" s="735" t="str">
        <f>[1]Basisdaten!C46</f>
        <v>Vorhabenbeschreibung - 4.1.8. a) Erstvorhaben Klimaschutzkonzept und Klimaschutzmanagement - Vers. 01/2022</v>
      </c>
      <c r="D49" s="780"/>
      <c r="E49" s="780"/>
      <c r="F49" s="780"/>
      <c r="G49" s="780"/>
      <c r="H49" s="780"/>
      <c r="I49" s="780"/>
      <c r="J49" s="780"/>
      <c r="K49" s="780"/>
      <c r="L49" s="780"/>
      <c r="O49" s="420"/>
      <c r="P49" s="420"/>
      <c r="Q49" s="420"/>
      <c r="R49" s="420"/>
      <c r="S49" s="420"/>
      <c r="T49" s="420"/>
      <c r="U49" s="420"/>
      <c r="V49" s="420"/>
      <c r="W49" s="420"/>
      <c r="X49" s="420"/>
      <c r="Y49" s="420"/>
      <c r="Z49" s="420"/>
      <c r="AA49" s="420"/>
      <c r="AB49" s="420"/>
      <c r="AC49" s="420"/>
    </row>
    <row r="50" spans="1:29" x14ac:dyDescent="0.2">
      <c r="A50" s="420"/>
      <c r="O50" s="420"/>
      <c r="P50" s="420"/>
      <c r="Q50" s="420"/>
      <c r="R50" s="420"/>
      <c r="S50" s="420"/>
      <c r="T50" s="420"/>
      <c r="U50" s="420"/>
      <c r="V50" s="420"/>
      <c r="W50" s="420"/>
      <c r="X50" s="420"/>
      <c r="Y50" s="420"/>
      <c r="Z50" s="420"/>
      <c r="AA50" s="420"/>
      <c r="AB50" s="420"/>
      <c r="AC50" s="420"/>
    </row>
    <row r="51" spans="1:29" x14ac:dyDescent="0.2">
      <c r="A51" s="420"/>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row>
    <row r="52" spans="1:29" x14ac:dyDescent="0.2">
      <c r="A52" s="420"/>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row>
    <row r="53" spans="1:29" x14ac:dyDescent="0.2">
      <c r="A53" s="420"/>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row>
    <row r="54" spans="1:29" x14ac:dyDescent="0.2">
      <c r="A54" s="420"/>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row>
    <row r="55" spans="1:29" x14ac:dyDescent="0.2">
      <c r="A55" s="420"/>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row>
    <row r="56" spans="1:29" x14ac:dyDescent="0.2">
      <c r="A56" s="420"/>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row>
    <row r="57" spans="1:29" x14ac:dyDescent="0.2">
      <c r="A57" s="420"/>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row>
    <row r="58" spans="1:29" x14ac:dyDescent="0.2">
      <c r="A58" s="420"/>
      <c r="B58" s="420"/>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row>
    <row r="59" spans="1:29" x14ac:dyDescent="0.2">
      <c r="A59" s="420"/>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row>
    <row r="60" spans="1:29" x14ac:dyDescent="0.2">
      <c r="A60" s="420"/>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row>
    <row r="61" spans="1:29" x14ac:dyDescent="0.2">
      <c r="A61" s="420"/>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row>
    <row r="62" spans="1:29" x14ac:dyDescent="0.2">
      <c r="A62" s="420"/>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row>
    <row r="63" spans="1:29" x14ac:dyDescent="0.2">
      <c r="A63" s="420"/>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row>
    <row r="64" spans="1:29" x14ac:dyDescent="0.2">
      <c r="A64" s="420"/>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row>
    <row r="65" spans="1:29" x14ac:dyDescent="0.2">
      <c r="A65" s="420"/>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row>
    <row r="66" spans="1:29" x14ac:dyDescent="0.2">
      <c r="A66" s="420"/>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row>
    <row r="67" spans="1:29" x14ac:dyDescent="0.2">
      <c r="A67" s="420"/>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row>
    <row r="68" spans="1:29" x14ac:dyDescent="0.2">
      <c r="A68" s="420"/>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row>
    <row r="69" spans="1:29" x14ac:dyDescent="0.2">
      <c r="A69" s="420"/>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row>
    <row r="70" spans="1:29" x14ac:dyDescent="0.2">
      <c r="A70" s="42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row>
    <row r="71" spans="1:29" x14ac:dyDescent="0.2">
      <c r="A71" s="42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row>
    <row r="72" spans="1:29" x14ac:dyDescent="0.2">
      <c r="A72" s="420"/>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row>
    <row r="73" spans="1:29" x14ac:dyDescent="0.2">
      <c r="A73" s="420"/>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row>
    <row r="74" spans="1:29" x14ac:dyDescent="0.2">
      <c r="A74" s="420"/>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row>
    <row r="75" spans="1:29" x14ac:dyDescent="0.2">
      <c r="A75" s="420"/>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row>
    <row r="76" spans="1:29" x14ac:dyDescent="0.2">
      <c r="A76" s="420"/>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row>
    <row r="77" spans="1:29" x14ac:dyDescent="0.2">
      <c r="A77" s="420"/>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row>
    <row r="78" spans="1:29" x14ac:dyDescent="0.2">
      <c r="A78" s="420"/>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row>
    <row r="79" spans="1:29" x14ac:dyDescent="0.2">
      <c r="A79" s="420"/>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row>
    <row r="80" spans="1:29" x14ac:dyDescent="0.2">
      <c r="A80" s="420"/>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row>
    <row r="81" spans="1:29" x14ac:dyDescent="0.2">
      <c r="A81" s="420"/>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row>
    <row r="82" spans="1:29" x14ac:dyDescent="0.2">
      <c r="A82" s="420"/>
      <c r="B82" s="420"/>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row>
    <row r="83" spans="1:29" x14ac:dyDescent="0.2">
      <c r="A83" s="420"/>
      <c r="B83" s="420"/>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row>
    <row r="84" spans="1:29" x14ac:dyDescent="0.2">
      <c r="A84" s="420"/>
      <c r="B84" s="420"/>
      <c r="C84" s="420"/>
      <c r="D84" s="420"/>
      <c r="E84" s="420"/>
      <c r="F84" s="420"/>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row>
    <row r="85" spans="1:29" x14ac:dyDescent="0.2">
      <c r="A85" s="420"/>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row>
    <row r="86" spans="1:29" x14ac:dyDescent="0.2">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row>
    <row r="87" spans="1:29" x14ac:dyDescent="0.2">
      <c r="A87" s="420"/>
      <c r="B87" s="420"/>
      <c r="C87" s="420"/>
      <c r="D87" s="420"/>
      <c r="E87" s="420"/>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row>
    <row r="88" spans="1:29" x14ac:dyDescent="0.2">
      <c r="A88" s="420"/>
      <c r="B88" s="420"/>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row>
    <row r="89" spans="1:29" x14ac:dyDescent="0.2">
      <c r="A89" s="420"/>
      <c r="B89" s="420"/>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row>
    <row r="90" spans="1:29" x14ac:dyDescent="0.2">
      <c r="A90" s="420"/>
      <c r="B90" s="420"/>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row>
    <row r="91" spans="1:29" x14ac:dyDescent="0.2">
      <c r="A91" s="420"/>
      <c r="B91" s="420"/>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row>
    <row r="92" spans="1:29" x14ac:dyDescent="0.2">
      <c r="A92" s="420"/>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row>
    <row r="93" spans="1:29" x14ac:dyDescent="0.2">
      <c r="A93" s="420"/>
      <c r="B93" s="420"/>
      <c r="C93" s="420"/>
      <c r="D93" s="420"/>
      <c r="E93" s="420"/>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row>
    <row r="94" spans="1:29" x14ac:dyDescent="0.2">
      <c r="A94" s="420"/>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row>
    <row r="95" spans="1:29" x14ac:dyDescent="0.2">
      <c r="A95" s="420"/>
      <c r="B95" s="420"/>
      <c r="C95" s="420"/>
      <c r="D95" s="420"/>
      <c r="E95" s="420"/>
      <c r="F95" s="420"/>
      <c r="G95" s="420"/>
      <c r="H95" s="420"/>
      <c r="I95" s="420"/>
      <c r="J95" s="420"/>
      <c r="K95" s="420"/>
      <c r="L95" s="420"/>
      <c r="M95" s="420"/>
      <c r="N95" s="420"/>
      <c r="O95" s="420"/>
      <c r="P95" s="420"/>
      <c r="Q95" s="420"/>
      <c r="R95" s="420"/>
      <c r="S95" s="420"/>
      <c r="T95" s="420"/>
      <c r="U95" s="420"/>
      <c r="V95" s="420"/>
      <c r="W95" s="420"/>
      <c r="X95" s="420"/>
      <c r="Y95" s="420"/>
      <c r="Z95" s="420"/>
      <c r="AA95" s="420"/>
      <c r="AB95" s="420"/>
      <c r="AC95" s="420" t="s">
        <v>201</v>
      </c>
    </row>
  </sheetData>
  <sheetProtection password="C730" sheet="1" objects="1" scenarios="1" selectLockedCells="1"/>
  <mergeCells count="32">
    <mergeCell ref="C48:M48"/>
    <mergeCell ref="C49:L49"/>
    <mergeCell ref="C36:I36"/>
    <mergeCell ref="C37:I37"/>
    <mergeCell ref="C38:I38"/>
    <mergeCell ref="C39:I39"/>
    <mergeCell ref="C40:I40"/>
    <mergeCell ref="C33:L33"/>
    <mergeCell ref="C34:I34"/>
    <mergeCell ref="C35:I35"/>
    <mergeCell ref="C41:I41"/>
    <mergeCell ref="D45:L45"/>
    <mergeCell ref="C28:I28"/>
    <mergeCell ref="C29:I29"/>
    <mergeCell ref="C30:I30"/>
    <mergeCell ref="C22:L22"/>
    <mergeCell ref="C23:I23"/>
    <mergeCell ref="C24:I24"/>
    <mergeCell ref="C25:I25"/>
    <mergeCell ref="C26:I26"/>
    <mergeCell ref="C27:I27"/>
    <mergeCell ref="C15:I15"/>
    <mergeCell ref="C16:I16"/>
    <mergeCell ref="C17:I17"/>
    <mergeCell ref="C18:I18"/>
    <mergeCell ref="C19:I19"/>
    <mergeCell ref="C14:I14"/>
    <mergeCell ref="C3:G4"/>
    <mergeCell ref="C9:L9"/>
    <mergeCell ref="C10:L10"/>
    <mergeCell ref="C12:L12"/>
    <mergeCell ref="C13:I13"/>
  </mergeCells>
  <conditionalFormatting sqref="L29:L30 L35:L41">
    <cfRule type="expression" dxfId="143" priority="60">
      <formula>AND(C29&lt;&gt;"",L29&lt;&gt;0,LEFT(C29,3)&lt;&gt;"Bsp")</formula>
    </cfRule>
  </conditionalFormatting>
  <conditionalFormatting sqref="C14:C19 C24:C30 C35:C41">
    <cfRule type="expression" dxfId="142" priority="57">
      <formula>LEFT(C14,3)="Bsp"</formula>
    </cfRule>
    <cfRule type="expression" dxfId="141" priority="59">
      <formula>AND(L14&gt;0,OR(C14="",LEFT(C14,3)="Bsp"))</formula>
    </cfRule>
  </conditionalFormatting>
  <conditionalFormatting sqref="C14:C19 C24:C30 C35:C41">
    <cfRule type="expression" dxfId="140" priority="58">
      <formula>AND(C14&lt;&gt;"",L14&lt;&gt;0,LEFT(C14,3)&lt;&gt;"Bsp")</formula>
    </cfRule>
  </conditionalFormatting>
  <conditionalFormatting sqref="L14:L19">
    <cfRule type="expression" dxfId="139" priority="55">
      <formula>AND(C14&lt;&gt;"",L14&lt;&gt;0,LEFT(C14,3)&lt;&gt;"Bsp")</formula>
    </cfRule>
  </conditionalFormatting>
  <conditionalFormatting sqref="L18">
    <cfRule type="expression" dxfId="138" priority="54">
      <formula>AND(C18&lt;&gt;"",L18&lt;&gt;0,LEFT(C18,3)&lt;&gt;"Bsp")</formula>
    </cfRule>
  </conditionalFormatting>
  <conditionalFormatting sqref="L19">
    <cfRule type="expression" dxfId="137" priority="53">
      <formula>AND(C19&lt;&gt;"",L19&lt;&gt;0,LEFT(C19,3)&lt;&gt;"Bsp")</formula>
    </cfRule>
  </conditionalFormatting>
  <conditionalFormatting sqref="L24:L28">
    <cfRule type="expression" dxfId="136" priority="56">
      <formula>AND(C24&lt;&gt;"",L24&lt;&gt;0,LEFT(C24,3)&lt;&gt;"Bsp")</formula>
    </cfRule>
  </conditionalFormatting>
  <conditionalFormatting sqref="L28">
    <cfRule type="expression" dxfId="135" priority="52">
      <formula>AND(C28&lt;&gt;"",L28&lt;&gt;0,LEFT(C28,3)&lt;&gt;"Bsp")</formula>
    </cfRule>
  </conditionalFormatting>
  <conditionalFormatting sqref="J14:K19 J24:K30 J35:K41">
    <cfRule type="expression" dxfId="134" priority="77">
      <formula>LEFT(J14,3)="Bsp"</formula>
    </cfRule>
    <cfRule type="expression" dxfId="133" priority="78">
      <formula>AND(T14&gt;0,OR(J14="",LEFT(J14,3)="Bsp"))</formula>
    </cfRule>
  </conditionalFormatting>
  <conditionalFormatting sqref="J24">
    <cfRule type="expression" dxfId="132" priority="79">
      <formula>J24&lt;&gt;""</formula>
    </cfRule>
  </conditionalFormatting>
  <conditionalFormatting sqref="J14:J19 J35:J41">
    <cfRule type="expression" dxfId="131" priority="43">
      <formula>AND(C14&lt;&gt;"",L14&lt;&gt;0,LEFT(C14,3)&lt;&gt;"Bsp", J14&gt;0)</formula>
    </cfRule>
  </conditionalFormatting>
  <conditionalFormatting sqref="K14:K19 K35:K41">
    <cfRule type="expression" dxfId="130" priority="31">
      <formula>AND(C14&lt;&gt;"",L14&lt;&gt;0,LEFT(C14,3)&lt;&gt;"Bsp", K14&gt;0)</formula>
    </cfRule>
  </conditionalFormatting>
  <conditionalFormatting sqref="L14:L19">
    <cfRule type="expression" dxfId="129" priority="29">
      <formula>K14&gt;800</formula>
    </cfRule>
  </conditionalFormatting>
  <conditionalFormatting sqref="K24">
    <cfRule type="expression" dxfId="128" priority="30">
      <formula>K24&lt;&gt;""</formula>
    </cfRule>
  </conditionalFormatting>
  <conditionalFormatting sqref="J14:J19">
    <cfRule type="expression" dxfId="127" priority="26">
      <formula>J14&lt;&gt;""</formula>
    </cfRule>
  </conditionalFormatting>
  <conditionalFormatting sqref="K14:K19">
    <cfRule type="expression" dxfId="126" priority="25">
      <formula>K14&lt;&gt;""</formula>
    </cfRule>
  </conditionalFormatting>
  <conditionalFormatting sqref="J14:J19">
    <cfRule type="expression" dxfId="125" priority="24">
      <formula>J14&lt;&gt;""</formula>
    </cfRule>
  </conditionalFormatting>
  <conditionalFormatting sqref="K14:K19">
    <cfRule type="expression" dxfId="124" priority="23">
      <formula>K14&lt;&gt;""</formula>
    </cfRule>
  </conditionalFormatting>
  <conditionalFormatting sqref="J35:J41">
    <cfRule type="expression" dxfId="123" priority="28">
      <formula>J35&lt;&gt;""</formula>
    </cfRule>
  </conditionalFormatting>
  <conditionalFormatting sqref="K35:K41">
    <cfRule type="expression" dxfId="122" priority="22">
      <formula>K35&lt;&gt;""</formula>
    </cfRule>
  </conditionalFormatting>
  <conditionalFormatting sqref="J25:J30">
    <cfRule type="expression" dxfId="121" priority="14">
      <formula>J25&lt;&gt;""</formula>
    </cfRule>
  </conditionalFormatting>
  <conditionalFormatting sqref="K25:K30">
    <cfRule type="expression" dxfId="120" priority="8">
      <formula>K25&lt;&gt;""</formula>
    </cfRule>
  </conditionalFormatting>
  <conditionalFormatting sqref="K14:K19">
    <cfRule type="expression" dxfId="119" priority="3">
      <formula>K14&gt;800</formula>
    </cfRule>
  </conditionalFormatting>
  <conditionalFormatting sqref="C45:L45">
    <cfRule type="expression" dxfId="118" priority="2110">
      <formula>SUM(#REF!)&lt;&gt;0</formula>
    </cfRule>
  </conditionalFormatting>
  <dataValidations count="2">
    <dataValidation type="decimal" operator="lessThanOrEqual" allowBlank="1" showErrorMessage="1" errorTitle="Achtung:" error="Eingabe überschreitet maximal möglichen Stückpreis." sqref="K14">
      <formula1>800</formula1>
    </dataValidation>
    <dataValidation type="decimal" operator="greaterThanOrEqual" allowBlank="1" showInputMessage="1" showErrorMessage="1" errorTitle="Hinweis" error="Die Höhe der Ausgaben ist zu niedrig. Bitte tragen Sie diese Ausgabe in die Position 0838 (Gegenstände &lt; 800 €) ein. " sqref="K35:K41">
      <formula1>800</formula1>
    </dataValidation>
  </dataValidations>
  <printOptions horizontalCentered="1"/>
  <pageMargins left="0.39370078740157483" right="0.19685039370078741" top="0.19685039370078741" bottom="0.19685039370078741" header="0" footer="0"/>
  <pageSetup paperSize="9" scale="69" orientation="portrait" r:id="rId1"/>
  <extLst>
    <ext xmlns:x14="http://schemas.microsoft.com/office/spreadsheetml/2009/9/main" uri="{78C0D931-6437-407d-A8EE-F0AAD7539E65}">
      <x14:conditionalFormattings>
        <x14:conditionalFormatting xmlns:xm="http://schemas.microsoft.com/office/excel/2006/main">
          <x14:cfRule type="expression" priority="34" id="{3EDEA47F-A2C3-4D56-B9A6-6082D5B5F7F2}">
            <xm:f>$F$6&gt;'C:\Users\Sabine.Rockland\AppData\Roaming\Microsoft\Excel\[4.1 (version 1).xlsb]menu'!#REF!</xm:f>
            <x14:dxf>
              <font>
                <color rgb="FFFF0000"/>
              </font>
              <fill>
                <patternFill patternType="none">
                  <bgColor auto="1"/>
                </patternFill>
              </fill>
            </x14:dxf>
          </x14:cfRule>
          <xm:sqref>F6:F7</xm:sqref>
        </x14:conditionalFormatting>
        <x14:conditionalFormatting xmlns:xm="http://schemas.microsoft.com/office/excel/2006/main">
          <x14:cfRule type="expression" priority="64" id="{92225CC6-88AE-41E2-BE35-68D871FE5C23}">
            <xm:f>'C:\Users\Sabine.Rockland\AppData\Roaming\Microsoft\Excel\[4.1 (version 1).xlsb]menu'!#REF!=TRUE</xm:f>
            <x14:dxf>
              <fill>
                <patternFill>
                  <bgColor rgb="FFEBF1DE"/>
                </patternFill>
              </fill>
            </x14:dxf>
          </x14:cfRule>
          <xm:sqref>C45:L45</xm:sqref>
        </x14:conditionalFormatting>
        <x14:conditionalFormatting xmlns:xm="http://schemas.microsoft.com/office/excel/2006/main">
          <x14:cfRule type="iconSet" priority="50" id="{A4F56677-1901-4DCC-B3BA-A402F5F1E35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49" id="{324BEC81-05BD-4ED2-B922-AF34798C2D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48" id="{93C37E56-6B2F-454B-9D0B-B558FDFA2BC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46" id="{B61FB059-3B3A-407E-AB15-8337B16281A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M28</xm:sqref>
        </x14:conditionalFormatting>
        <x14:conditionalFormatting xmlns:xm="http://schemas.microsoft.com/office/excel/2006/main">
          <x14:cfRule type="iconSet" priority="44" id="{88046DF8-BCC3-4F7F-A52A-524C2F0E994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M45</xm:sqref>
        </x14:conditionalFormatting>
        <x14:conditionalFormatting xmlns:xm="http://schemas.microsoft.com/office/excel/2006/main">
          <x14:cfRule type="expression" priority="33" id="{3F4CCE8F-352A-4256-B921-D36331362C68}">
            <xm:f>'C:\Users\Sabine.Rockland\AppData\Roaming\Microsoft\Excel\[4.1 (version 1).xlsb]menu'!#REF!=FALSE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32" id="{3DEF664A-E783-42A0-9499-537D157B0BD6}">
            <xm:f>'C:\Users\Sabine.Rockland\AppData\Roaming\Microsoft\Excel\[4.1 (version 1).xlsb]menu'!#REF!=FALSE</xm:f>
            <x14:dxf>
              <font>
                <color theme="0"/>
              </font>
              <fill>
                <patternFill>
                  <fgColor theme="0"/>
                  <bgColor theme="0"/>
                </patternFill>
              </fill>
              <border>
                <left/>
                <right/>
                <top/>
                <bottom/>
                <vertical/>
                <horizontal/>
              </border>
            </x14:dxf>
          </x14:cfRule>
          <xm:sqref>C48</xm:sqref>
        </x14:conditionalFormatting>
        <x14:conditionalFormatting xmlns:xm="http://schemas.microsoft.com/office/excel/2006/main">
          <x14:cfRule type="expression" priority="27" id="{EACFAF17-70E7-44A9-AEBA-E8B33C030591}">
            <xm:f>'C:\Users\Sabine.Rockland\AppData\Roaming\Microsoft\Excel\[4.1 (version 1).xlsb]menu'!#REF!=FALSE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80" id="{E0CAC7E2-6339-4CCB-9B5F-35CCB74E393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M35:M41</xm:sqref>
        </x14:conditionalFormatting>
        <x14:conditionalFormatting xmlns:xm="http://schemas.microsoft.com/office/excel/2006/main">
          <x14:cfRule type="expression" priority="15" id="{209C7D2B-23C1-4932-A488-C6156B138C10}">
            <xm:f>'C:\Users\Sabine.Rockland\AppData\Roaming\Microsoft\Excel\[4.1 (version 1).xlsb]menu'!#REF!=FALSE</xm:f>
            <x14:dxf>
              <font>
                <color theme="0"/>
              </font>
              <fill>
                <patternFill>
                  <fgColor theme="0"/>
                  <bgColor theme="0"/>
                </patternFill>
              </fill>
              <border>
                <left/>
                <right/>
                <top/>
                <bottom/>
                <vertical/>
                <horizontal/>
              </border>
            </x14:dxf>
          </x14:cfRule>
          <xm:sqref>C29:I30 L29:M30</xm:sqref>
        </x14:conditionalFormatting>
        <x14:conditionalFormatting xmlns:xm="http://schemas.microsoft.com/office/excel/2006/main">
          <x14:cfRule type="expression" priority="11" id="{9E60D695-59E1-4C7B-8D0D-55C95AF3EBCD}">
            <xm:f>'C:\Users\Sabine.Rockland\AppData\Roaming\Microsoft\Excel\[4.1 (version 1).xlsb]menu'!#REF!=FALSE</xm:f>
            <x14:dxf>
              <font>
                <color theme="0"/>
              </font>
              <fill>
                <patternFill>
                  <fgColor theme="0"/>
                  <bgColor theme="0"/>
                </patternFill>
              </fill>
              <border>
                <left/>
                <right/>
                <top/>
                <bottom/>
                <vertical/>
                <horizontal/>
              </border>
            </x14:dxf>
          </x14:cfRule>
          <xm:sqref>J25:J30</xm:sqref>
        </x14:conditionalFormatting>
        <x14:conditionalFormatting xmlns:xm="http://schemas.microsoft.com/office/excel/2006/main">
          <x14:cfRule type="expression" priority="7" id="{970E8A67-AD05-4752-A037-74E80E79E739}">
            <xm:f>'C:\Users\Sabine.Rockland\AppData\Roaming\Microsoft\Excel\[4.1 (version 1).xlsb]menu'!#REF!=FALSE</xm:f>
            <x14:dxf>
              <font>
                <color theme="0"/>
              </font>
              <fill>
                <patternFill>
                  <fgColor theme="0"/>
                  <bgColor theme="0"/>
                </patternFill>
              </fill>
              <border>
                <left/>
                <right/>
                <top/>
                <bottom/>
                <vertical/>
                <horizontal/>
              </border>
            </x14:dxf>
          </x14:cfRule>
          <xm:sqref>K25:K30</xm:sqref>
        </x14:conditionalFormatting>
        <x14:conditionalFormatting xmlns:xm="http://schemas.microsoft.com/office/excel/2006/main">
          <x14:cfRule type="expression" priority="2" id="{A68E37FC-18FD-4377-BE9B-C92D91C62A3C}">
            <xm:f>'C:\Users\Sabine.Rockland\AppData\Roaming\Microsoft\Excel\[4.1 (version 1).xlsb]menu'!#REF!=FALSE</xm:f>
            <x14:dxf>
              <font>
                <color theme="0"/>
              </font>
              <fill>
                <patternFill>
                  <fgColor theme="0"/>
                  <bgColor theme="0"/>
                </patternFill>
              </fill>
              <border>
                <left/>
                <right/>
                <top/>
                <bottom/>
                <vertical/>
                <horizontal/>
              </border>
            </x14:dxf>
          </x14:cfRule>
          <xm:sqref>G6:G7</xm:sqref>
        </x14:conditionalFormatting>
        <x14:conditionalFormatting xmlns:xm="http://schemas.microsoft.com/office/excel/2006/main">
          <x14:cfRule type="iconSet" priority="1" id="{39325ACD-CA36-4AAD-89A4-8A4F7968FCD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G6:G7</xm:sqref>
        </x14:conditionalFormatting>
        <x14:conditionalFormatting xmlns:xm="http://schemas.microsoft.com/office/excel/2006/main">
          <x14:cfRule type="iconSet" priority="2106" id="{11A9182B-DC37-404F-B85B-176C741B07A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M24:M30</xm:sqref>
        </x14:conditionalFormatting>
        <x14:conditionalFormatting xmlns:xm="http://schemas.microsoft.com/office/excel/2006/main">
          <x14:cfRule type="iconSet" priority="2109" id="{56E3811D-366A-4E6D-B3B9-9D42223014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M29:M30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CF2F7"/>
    <pageSetUpPr fitToPage="1"/>
  </sheetPr>
  <dimension ref="A1:AC95"/>
  <sheetViews>
    <sheetView showGridLines="0" showRowColHeaders="0" zoomScaleNormal="100" zoomScaleSheetLayoutView="100" workbookViewId="0">
      <selection activeCell="N12" sqref="N12"/>
    </sheetView>
  </sheetViews>
  <sheetFormatPr baseColWidth="10" defaultColWidth="11.42578125" defaultRowHeight="12" x14ac:dyDescent="0.2"/>
  <cols>
    <col min="1" max="1" width="2.28515625" style="1" customWidth="1"/>
    <col min="2" max="2" width="2.140625" style="1" customWidth="1"/>
    <col min="3" max="3" width="6.140625" style="1" customWidth="1"/>
    <col min="4" max="4" width="4.5703125" style="1" customWidth="1"/>
    <col min="5" max="5" width="12.140625" style="1" customWidth="1"/>
    <col min="6" max="6" width="12.7109375" style="1" customWidth="1"/>
    <col min="7" max="7" width="11.42578125" style="1" customWidth="1"/>
    <col min="8" max="9" width="5.7109375" style="1" customWidth="1"/>
    <col min="10" max="10" width="4.7109375" style="1" customWidth="1"/>
    <col min="11" max="11" width="6.7109375" style="1" customWidth="1"/>
    <col min="12" max="13" width="11.42578125" style="1" customWidth="1"/>
    <col min="14" max="14" width="15" style="1" customWidth="1"/>
    <col min="15" max="15" width="3.28515625" style="1" customWidth="1"/>
    <col min="16" max="16" width="2.140625" style="1" customWidth="1"/>
    <col min="17" max="16384" width="11.42578125" style="1"/>
  </cols>
  <sheetData>
    <row r="1" spans="1:29"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row>
    <row r="2" spans="1:29" x14ac:dyDescent="0.2">
      <c r="A2" s="396"/>
      <c r="Q2" s="396"/>
      <c r="R2" s="396"/>
      <c r="S2" s="396"/>
      <c r="T2" s="396"/>
      <c r="U2" s="396"/>
      <c r="V2" s="396"/>
      <c r="W2" s="396"/>
      <c r="X2" s="396"/>
      <c r="Y2" s="396"/>
      <c r="Z2" s="396"/>
      <c r="AA2" s="396"/>
      <c r="AB2" s="396"/>
      <c r="AC2" s="396"/>
    </row>
    <row r="3" spans="1:29" ht="18" customHeight="1" x14ac:dyDescent="0.2">
      <c r="A3" s="396"/>
      <c r="C3" s="619" t="s">
        <v>73</v>
      </c>
      <c r="D3" s="619"/>
      <c r="E3" s="619"/>
      <c r="F3" s="619"/>
      <c r="G3" s="811"/>
      <c r="H3" s="811"/>
      <c r="I3" s="812"/>
      <c r="J3" s="17"/>
      <c r="K3" s="25" t="s">
        <v>57</v>
      </c>
      <c r="O3" s="25"/>
      <c r="P3" s="25"/>
      <c r="Q3" s="423"/>
      <c r="R3" s="396"/>
      <c r="S3" s="408"/>
      <c r="T3" s="396"/>
      <c r="U3" s="396"/>
      <c r="V3" s="396"/>
      <c r="W3" s="396"/>
      <c r="X3" s="396"/>
      <c r="Y3" s="396"/>
      <c r="Z3" s="396"/>
      <c r="AA3" s="396"/>
      <c r="AB3" s="396"/>
      <c r="AC3" s="396"/>
    </row>
    <row r="4" spans="1:29" ht="18" customHeight="1" x14ac:dyDescent="0.2">
      <c r="A4" s="396"/>
      <c r="C4" s="619"/>
      <c r="D4" s="619"/>
      <c r="E4" s="619"/>
      <c r="F4" s="619"/>
      <c r="G4" s="811"/>
      <c r="H4" s="811"/>
      <c r="I4" s="812"/>
      <c r="J4" s="122"/>
      <c r="K4" s="33" t="s">
        <v>56</v>
      </c>
      <c r="O4" s="26"/>
      <c r="P4" s="26"/>
      <c r="Q4" s="424"/>
      <c r="R4" s="396"/>
      <c r="S4" s="408"/>
      <c r="T4" s="396"/>
      <c r="U4" s="396"/>
      <c r="V4" s="396"/>
      <c r="W4" s="396"/>
      <c r="X4" s="396"/>
      <c r="Y4" s="396"/>
      <c r="Z4" s="396"/>
      <c r="AA4" s="396"/>
      <c r="AB4" s="396"/>
      <c r="AC4" s="396"/>
    </row>
    <row r="5" spans="1:29" ht="18" customHeight="1" x14ac:dyDescent="0.2">
      <c r="A5" s="396"/>
      <c r="J5" s="19"/>
      <c r="K5" s="33" t="s">
        <v>55</v>
      </c>
      <c r="O5" s="25"/>
      <c r="P5" s="25"/>
      <c r="Q5" s="423"/>
      <c r="R5" s="396"/>
      <c r="S5" s="408"/>
      <c r="T5" s="396"/>
      <c r="U5" s="396"/>
      <c r="V5" s="396"/>
      <c r="W5" s="396"/>
      <c r="X5" s="396"/>
      <c r="Y5" s="396"/>
      <c r="Z5" s="396"/>
      <c r="AA5" s="396"/>
      <c r="AB5" s="396"/>
      <c r="AC5" s="396"/>
    </row>
    <row r="6" spans="1:29" ht="18" customHeight="1" x14ac:dyDescent="0.2">
      <c r="A6" s="396"/>
      <c r="C6" s="498"/>
      <c r="D6" s="68"/>
      <c r="E6" s="68"/>
      <c r="F6" s="68"/>
      <c r="G6" s="499"/>
      <c r="H6" s="388"/>
      <c r="J6" s="20"/>
      <c r="K6" s="33" t="s">
        <v>42</v>
      </c>
      <c r="O6" s="25"/>
      <c r="P6" s="25"/>
      <c r="Q6" s="423"/>
      <c r="R6" s="396"/>
      <c r="S6" s="408"/>
      <c r="T6" s="396"/>
      <c r="U6" s="396"/>
      <c r="V6" s="396"/>
      <c r="W6" s="396"/>
      <c r="X6" s="396"/>
      <c r="Y6" s="396"/>
      <c r="Z6" s="396"/>
      <c r="AA6" s="396"/>
      <c r="AB6" s="396"/>
      <c r="AC6" s="396"/>
    </row>
    <row r="7" spans="1:29" ht="18" customHeight="1" x14ac:dyDescent="0.2">
      <c r="A7" s="396"/>
      <c r="J7" s="21"/>
      <c r="K7" s="33" t="s">
        <v>43</v>
      </c>
      <c r="O7" s="25"/>
      <c r="P7" s="25"/>
      <c r="Q7" s="423"/>
      <c r="R7" s="396"/>
      <c r="S7" s="408"/>
      <c r="T7" s="396"/>
      <c r="U7" s="396"/>
      <c r="V7" s="396"/>
      <c r="W7" s="396"/>
      <c r="X7" s="396"/>
      <c r="Y7" s="396"/>
      <c r="Z7" s="396"/>
      <c r="AA7" s="396"/>
      <c r="AB7" s="396"/>
      <c r="AC7" s="396"/>
    </row>
    <row r="8" spans="1:29" ht="6" customHeight="1" x14ac:dyDescent="0.2">
      <c r="A8" s="396"/>
      <c r="Q8" s="396"/>
      <c r="R8" s="408"/>
      <c r="S8" s="408"/>
      <c r="T8" s="718"/>
      <c r="U8" s="792"/>
      <c r="V8" s="792"/>
      <c r="W8" s="792"/>
      <c r="X8" s="792"/>
      <c r="Y8" s="792"/>
      <c r="Z8" s="792"/>
      <c r="AA8" s="792"/>
      <c r="AB8" s="792"/>
      <c r="AC8" s="396"/>
    </row>
    <row r="9" spans="1:29" ht="6" customHeight="1" x14ac:dyDescent="0.2">
      <c r="A9" s="396"/>
      <c r="C9" s="13"/>
      <c r="D9" s="13"/>
      <c r="E9" s="13"/>
      <c r="F9" s="13"/>
      <c r="G9" s="13"/>
      <c r="H9" s="13"/>
      <c r="I9" s="13"/>
      <c r="J9" s="13"/>
      <c r="K9" s="13"/>
      <c r="L9" s="13"/>
      <c r="M9" s="13"/>
      <c r="N9" s="48"/>
      <c r="O9" s="3"/>
      <c r="P9" s="3"/>
      <c r="Q9" s="408"/>
      <c r="R9" s="408"/>
      <c r="S9" s="408"/>
      <c r="T9" s="396"/>
      <c r="U9" s="396"/>
      <c r="V9" s="396"/>
      <c r="W9" s="396"/>
      <c r="X9" s="396"/>
      <c r="Y9" s="396"/>
      <c r="Z9" s="396"/>
      <c r="AA9" s="396"/>
      <c r="AB9" s="396"/>
      <c r="AC9" s="396"/>
    </row>
    <row r="10" spans="1:29" ht="12.75" thickBot="1" x14ac:dyDescent="0.25">
      <c r="A10" s="396"/>
      <c r="C10" s="625" t="s">
        <v>7</v>
      </c>
      <c r="D10" s="625"/>
      <c r="E10" s="625"/>
      <c r="F10" s="625"/>
      <c r="G10" s="625"/>
      <c r="H10" s="625"/>
      <c r="I10" s="625"/>
      <c r="J10" s="625"/>
      <c r="K10" s="625"/>
      <c r="L10" s="625"/>
      <c r="M10" s="625"/>
      <c r="N10" s="625"/>
      <c r="O10" s="3"/>
      <c r="P10" s="3"/>
      <c r="Q10" s="415"/>
      <c r="R10" s="415"/>
      <c r="S10" s="415"/>
      <c r="T10" s="396"/>
      <c r="U10" s="396"/>
      <c r="V10" s="396"/>
      <c r="W10" s="396"/>
      <c r="X10" s="396"/>
      <c r="Y10" s="396"/>
      <c r="Z10" s="396"/>
      <c r="AA10" s="396"/>
      <c r="AB10" s="396"/>
      <c r="AC10" s="396"/>
    </row>
    <row r="11" spans="1:29" ht="15" customHeight="1" x14ac:dyDescent="0.2">
      <c r="A11" s="396"/>
      <c r="B11" s="32"/>
      <c r="C11" s="816" t="s">
        <v>85</v>
      </c>
      <c r="D11" s="816"/>
      <c r="E11" s="816"/>
      <c r="F11" s="816"/>
      <c r="G11" s="816"/>
      <c r="H11" s="816"/>
      <c r="I11" s="816"/>
      <c r="J11" s="816"/>
      <c r="K11" s="816"/>
      <c r="L11" s="816"/>
      <c r="M11" s="817"/>
      <c r="N11" s="261" t="s">
        <v>71</v>
      </c>
      <c r="O11" s="3"/>
      <c r="P11" s="3"/>
      <c r="Q11" s="408"/>
      <c r="R11" s="425"/>
      <c r="S11" s="425"/>
      <c r="T11" s="425"/>
      <c r="U11" s="425"/>
      <c r="V11" s="425"/>
      <c r="W11" s="425"/>
      <c r="X11" s="396"/>
      <c r="Y11" s="396"/>
      <c r="Z11" s="396"/>
      <c r="AA11" s="396"/>
      <c r="AB11" s="396"/>
      <c r="AC11" s="396"/>
    </row>
    <row r="12" spans="1:29" ht="14.25" customHeight="1" x14ac:dyDescent="0.2">
      <c r="A12" s="396"/>
      <c r="B12" s="32"/>
      <c r="C12" s="818" t="s">
        <v>558</v>
      </c>
      <c r="D12" s="818"/>
      <c r="E12" s="818"/>
      <c r="F12" s="818"/>
      <c r="G12" s="818"/>
      <c r="H12" s="818"/>
      <c r="I12" s="818"/>
      <c r="J12" s="818"/>
      <c r="K12" s="818"/>
      <c r="L12" s="818"/>
      <c r="M12" s="819"/>
      <c r="N12" s="259"/>
      <c r="O12" s="109">
        <f>IF(AND(menu!$U$5=TRUE,N12&gt;250),0.05,0)</f>
        <v>0</v>
      </c>
      <c r="P12" s="3"/>
      <c r="Q12" s="408"/>
      <c r="R12" s="408"/>
      <c r="S12" s="408"/>
      <c r="T12" s="408"/>
      <c r="U12" s="408"/>
      <c r="V12" s="408"/>
      <c r="W12" s="396"/>
      <c r="X12" s="396"/>
      <c r="Y12" s="396"/>
      <c r="Z12" s="396"/>
      <c r="AA12" s="396"/>
      <c r="AB12" s="396"/>
      <c r="AC12" s="396"/>
    </row>
    <row r="13" spans="1:29" ht="14.25" customHeight="1" x14ac:dyDescent="0.2">
      <c r="A13" s="396"/>
      <c r="B13" s="32"/>
      <c r="C13" s="818" t="s">
        <v>559</v>
      </c>
      <c r="D13" s="818"/>
      <c r="E13" s="818"/>
      <c r="F13" s="818"/>
      <c r="G13" s="818"/>
      <c r="H13" s="818"/>
      <c r="I13" s="818"/>
      <c r="J13" s="818"/>
      <c r="K13" s="818"/>
      <c r="L13" s="818"/>
      <c r="M13" s="819"/>
      <c r="N13" s="259"/>
      <c r="O13" s="109">
        <f>IF(AND(menu!$U$5=TRUE,N13&gt;500),0.05,0)</f>
        <v>0</v>
      </c>
      <c r="P13" s="3"/>
      <c r="Q13" s="408"/>
      <c r="R13" s="408"/>
      <c r="S13" s="408"/>
      <c r="T13" s="408"/>
      <c r="U13" s="408"/>
      <c r="V13" s="408"/>
      <c r="W13" s="396"/>
      <c r="X13" s="396"/>
      <c r="Y13" s="396"/>
      <c r="Z13" s="396"/>
      <c r="AA13" s="396"/>
      <c r="AB13" s="396"/>
      <c r="AC13" s="396"/>
    </row>
    <row r="14" spans="1:29" ht="14.25" customHeight="1" x14ac:dyDescent="0.2">
      <c r="A14" s="396"/>
      <c r="B14" s="32"/>
      <c r="C14" s="818" t="s">
        <v>60</v>
      </c>
      <c r="D14" s="818"/>
      <c r="E14" s="818"/>
      <c r="F14" s="818"/>
      <c r="G14" s="818"/>
      <c r="H14" s="818"/>
      <c r="I14" s="818"/>
      <c r="J14" s="818"/>
      <c r="K14" s="818"/>
      <c r="L14" s="818"/>
      <c r="M14" s="819"/>
      <c r="N14" s="259"/>
      <c r="O14" s="109">
        <f>IF(AND(menu!$U$5=TRUE,N14&gt;700),0.05,0)</f>
        <v>0</v>
      </c>
      <c r="P14" s="3"/>
      <c r="Q14" s="408"/>
      <c r="R14" s="408"/>
      <c r="S14" s="408"/>
      <c r="T14" s="408"/>
      <c r="U14" s="408"/>
      <c r="V14" s="408"/>
      <c r="W14" s="396"/>
      <c r="X14" s="396"/>
      <c r="Y14" s="396"/>
      <c r="Z14" s="396"/>
      <c r="AA14" s="396"/>
      <c r="AB14" s="396"/>
      <c r="AC14" s="396"/>
    </row>
    <row r="15" spans="1:29" ht="14.25" customHeight="1" x14ac:dyDescent="0.2">
      <c r="A15" s="396"/>
      <c r="B15" s="32"/>
      <c r="C15" s="818" t="s">
        <v>61</v>
      </c>
      <c r="D15" s="818"/>
      <c r="E15" s="818"/>
      <c r="F15" s="818"/>
      <c r="G15" s="818"/>
      <c r="H15" s="818"/>
      <c r="I15" s="818"/>
      <c r="J15" s="818"/>
      <c r="K15" s="818"/>
      <c r="L15" s="818"/>
      <c r="M15" s="819"/>
      <c r="N15" s="259"/>
      <c r="O15" s="109">
        <f>IF(AND(menu!$U$5=TRUE,N15&gt;250),0.05,0)</f>
        <v>0</v>
      </c>
      <c r="P15" s="3"/>
      <c r="Q15" s="408"/>
      <c r="R15" s="408"/>
      <c r="S15" s="408"/>
      <c r="T15" s="408"/>
      <c r="U15" s="408"/>
      <c r="V15" s="408"/>
      <c r="W15" s="396"/>
      <c r="X15" s="396"/>
      <c r="Y15" s="396"/>
      <c r="Z15" s="396"/>
      <c r="AA15" s="396"/>
      <c r="AB15" s="396"/>
      <c r="AC15" s="396"/>
    </row>
    <row r="16" spans="1:29" ht="14.25" customHeight="1" x14ac:dyDescent="0.2">
      <c r="A16" s="396"/>
      <c r="B16" s="32"/>
      <c r="C16" s="797" t="s">
        <v>72</v>
      </c>
      <c r="D16" s="797"/>
      <c r="E16" s="813"/>
      <c r="F16" s="814"/>
      <c r="G16" s="814"/>
      <c r="H16" s="814"/>
      <c r="I16" s="814"/>
      <c r="J16" s="814"/>
      <c r="K16" s="814"/>
      <c r="L16" s="814"/>
      <c r="M16" s="815"/>
      <c r="N16" s="259"/>
      <c r="O16" s="377">
        <f>IF(AND(menu!$U$5=TRUE,N16&gt;500),0.05,0)</f>
        <v>0</v>
      </c>
      <c r="P16" s="3"/>
      <c r="Q16" s="408"/>
      <c r="R16" s="408"/>
      <c r="S16" s="408"/>
      <c r="T16" s="408"/>
      <c r="U16" s="408"/>
      <c r="V16" s="408"/>
      <c r="W16" s="396"/>
      <c r="X16" s="396"/>
      <c r="Y16" s="396"/>
      <c r="Z16" s="396"/>
      <c r="AA16" s="396"/>
      <c r="AB16" s="396"/>
      <c r="AC16" s="396"/>
    </row>
    <row r="17" spans="1:29" ht="14.25" customHeight="1" thickBot="1" x14ac:dyDescent="0.25">
      <c r="A17" s="396"/>
      <c r="B17" s="32"/>
      <c r="C17" s="797" t="s">
        <v>72</v>
      </c>
      <c r="D17" s="797"/>
      <c r="E17" s="813"/>
      <c r="F17" s="814"/>
      <c r="G17" s="814"/>
      <c r="H17" s="814"/>
      <c r="I17" s="814"/>
      <c r="J17" s="814"/>
      <c r="K17" s="814"/>
      <c r="L17" s="814"/>
      <c r="M17" s="815"/>
      <c r="N17" s="259"/>
      <c r="O17" s="109">
        <f>IF(AND(menu!$U$5=TRUE,N17&gt;500),0.05,0)</f>
        <v>0</v>
      </c>
      <c r="P17" s="3"/>
      <c r="Q17" s="408"/>
      <c r="R17" s="408"/>
      <c r="S17" s="408"/>
      <c r="T17" s="408"/>
      <c r="U17" s="408"/>
      <c r="V17" s="408"/>
      <c r="W17" s="396"/>
      <c r="X17" s="396"/>
      <c r="Y17" s="396"/>
      <c r="Z17" s="396"/>
      <c r="AA17" s="396"/>
      <c r="AB17" s="396"/>
      <c r="AC17" s="396"/>
    </row>
    <row r="18" spans="1:29" ht="14.25" customHeight="1" thickBot="1" x14ac:dyDescent="0.25">
      <c r="A18" s="396"/>
      <c r="C18" s="808" t="str">
        <f>IF(AND(SUM(O12:O17)&gt;0,SUM(O12:O17)&lt;1),"Bitte erläutern Sie die ungewöhnlich hohen Ausgaben im Tabellenblatt 'Anmerkungen'.","")</f>
        <v/>
      </c>
      <c r="D18" s="808"/>
      <c r="E18" s="808"/>
      <c r="F18" s="808"/>
      <c r="G18" s="808"/>
      <c r="H18" s="808"/>
      <c r="I18" s="808"/>
      <c r="J18" s="808"/>
      <c r="K18" s="808"/>
      <c r="L18" s="809"/>
      <c r="M18" s="253" t="s">
        <v>14</v>
      </c>
      <c r="N18" s="260">
        <f>SUM(N12:N17)</f>
        <v>0</v>
      </c>
      <c r="O18" s="3"/>
      <c r="P18" s="3"/>
      <c r="Q18" s="396"/>
      <c r="R18" s="396"/>
      <c r="S18" s="396"/>
      <c r="T18" s="396"/>
      <c r="U18" s="396"/>
      <c r="V18" s="396"/>
      <c r="W18" s="396"/>
      <c r="X18" s="396"/>
      <c r="Y18" s="396"/>
      <c r="Z18" s="396"/>
      <c r="AA18" s="396"/>
      <c r="AB18" s="396"/>
      <c r="AC18" s="396"/>
    </row>
    <row r="19" spans="1:29" ht="6" customHeight="1" x14ac:dyDescent="0.2">
      <c r="A19" s="408"/>
      <c r="B19" s="3"/>
      <c r="C19" s="800"/>
      <c r="D19" s="800"/>
      <c r="E19" s="800"/>
      <c r="F19" s="800"/>
      <c r="G19" s="800"/>
      <c r="H19" s="800"/>
      <c r="I19" s="800"/>
      <c r="J19" s="800"/>
      <c r="K19" s="800"/>
      <c r="L19" s="800"/>
      <c r="M19" s="800"/>
      <c r="N19" s="800"/>
      <c r="O19" s="3"/>
      <c r="P19" s="3"/>
      <c r="Q19" s="408"/>
      <c r="R19" s="408"/>
      <c r="S19" s="408"/>
      <c r="T19" s="396"/>
      <c r="U19" s="396"/>
      <c r="V19" s="396"/>
      <c r="W19" s="396"/>
      <c r="X19" s="396"/>
      <c r="Y19" s="396"/>
      <c r="Z19" s="396"/>
      <c r="AA19" s="396"/>
      <c r="AB19" s="396"/>
      <c r="AC19" s="396"/>
    </row>
    <row r="20" spans="1:29" ht="73.5" customHeight="1" x14ac:dyDescent="0.2">
      <c r="A20" s="408"/>
      <c r="B20" s="3"/>
      <c r="C20" s="794" t="s">
        <v>560</v>
      </c>
      <c r="D20" s="795"/>
      <c r="E20" s="795"/>
      <c r="F20" s="795"/>
      <c r="G20" s="795"/>
      <c r="H20" s="795"/>
      <c r="I20" s="795"/>
      <c r="J20" s="795"/>
      <c r="K20" s="795"/>
      <c r="L20" s="795"/>
      <c r="M20" s="795"/>
      <c r="N20" s="796"/>
      <c r="O20" s="3"/>
      <c r="P20" s="3"/>
      <c r="Q20" s="408"/>
      <c r="R20" s="408"/>
      <c r="S20" s="408"/>
      <c r="T20" s="396"/>
      <c r="U20" s="396"/>
      <c r="V20" s="396"/>
      <c r="W20" s="396"/>
      <c r="X20" s="396"/>
      <c r="Y20" s="396"/>
      <c r="Z20" s="396"/>
      <c r="AA20" s="396"/>
      <c r="AB20" s="396"/>
      <c r="AC20" s="396"/>
    </row>
    <row r="21" spans="1:29" ht="15.75" customHeight="1" x14ac:dyDescent="0.2">
      <c r="A21" s="408"/>
      <c r="B21" s="3"/>
      <c r="C21" s="3"/>
      <c r="D21" s="3"/>
      <c r="E21" s="3"/>
      <c r="F21" s="3"/>
      <c r="G21" s="3"/>
      <c r="H21" s="3"/>
      <c r="I21" s="3"/>
      <c r="J21" s="3"/>
      <c r="K21" s="3"/>
      <c r="L21" s="3"/>
      <c r="M21" s="3"/>
      <c r="N21" s="3"/>
      <c r="O21" s="3"/>
      <c r="P21" s="3"/>
      <c r="Q21" s="408"/>
      <c r="R21" s="408"/>
      <c r="S21" s="408"/>
      <c r="T21" s="396"/>
      <c r="U21" s="396"/>
      <c r="V21" s="396"/>
      <c r="W21" s="396"/>
      <c r="X21" s="396"/>
      <c r="Y21" s="396"/>
      <c r="Z21" s="396"/>
      <c r="AA21" s="396"/>
      <c r="AB21" s="396"/>
      <c r="AC21" s="396"/>
    </row>
    <row r="22" spans="1:29" ht="15.75" customHeight="1" thickBot="1" x14ac:dyDescent="0.25">
      <c r="A22" s="408"/>
      <c r="B22" s="3"/>
      <c r="C22" s="625" t="s">
        <v>9</v>
      </c>
      <c r="D22" s="625"/>
      <c r="E22" s="625"/>
      <c r="F22" s="625"/>
      <c r="G22" s="625"/>
      <c r="H22" s="625"/>
      <c r="I22" s="625"/>
      <c r="J22" s="625"/>
      <c r="K22" s="625"/>
      <c r="L22" s="625"/>
      <c r="M22" s="625"/>
      <c r="N22" s="625"/>
      <c r="O22" s="3"/>
      <c r="P22" s="3"/>
      <c r="Q22" s="408"/>
      <c r="R22" s="408"/>
      <c r="S22" s="408"/>
      <c r="T22" s="396"/>
      <c r="U22" s="396"/>
      <c r="V22" s="396"/>
      <c r="W22" s="396"/>
      <c r="X22" s="396"/>
      <c r="Y22" s="396"/>
      <c r="Z22" s="396"/>
      <c r="AA22" s="396"/>
      <c r="AB22" s="396"/>
      <c r="AC22" s="396"/>
    </row>
    <row r="23" spans="1:29" ht="15.75" customHeight="1" x14ac:dyDescent="0.2">
      <c r="A23" s="408"/>
      <c r="B23" s="32"/>
      <c r="C23" s="801" t="s">
        <v>282</v>
      </c>
      <c r="D23" s="801"/>
      <c r="E23" s="801"/>
      <c r="F23" s="801"/>
      <c r="G23" s="801"/>
      <c r="H23" s="801"/>
      <c r="I23" s="801"/>
      <c r="J23" s="801"/>
      <c r="K23" s="801"/>
      <c r="L23" s="801"/>
      <c r="M23" s="802"/>
      <c r="N23" s="258" t="s">
        <v>8</v>
      </c>
      <c r="O23" s="3"/>
      <c r="P23" s="3"/>
      <c r="Q23" s="408"/>
      <c r="R23" s="408"/>
      <c r="S23" s="408"/>
      <c r="T23" s="396"/>
      <c r="U23" s="396"/>
      <c r="V23" s="396"/>
      <c r="W23" s="396"/>
      <c r="X23" s="396"/>
      <c r="Y23" s="396"/>
      <c r="Z23" s="396"/>
      <c r="AA23" s="396"/>
      <c r="AB23" s="396"/>
      <c r="AC23" s="396"/>
    </row>
    <row r="24" spans="1:29" ht="15.75" customHeight="1" x14ac:dyDescent="0.2">
      <c r="A24" s="408"/>
      <c r="B24" s="32"/>
      <c r="C24" s="803"/>
      <c r="D24" s="803"/>
      <c r="E24" s="803"/>
      <c r="F24" s="803"/>
      <c r="G24" s="803"/>
      <c r="H24" s="803"/>
      <c r="I24" s="803"/>
      <c r="J24" s="803"/>
      <c r="K24" s="803"/>
      <c r="L24" s="803"/>
      <c r="M24" s="804"/>
      <c r="N24" s="256"/>
      <c r="O24" s="109">
        <f>IF(AND(menu!$U$5=TRUE,AND(OR(C24="",LEFT(C24,3)="Bsp")),N24&gt;0),1,IF(N24&gt;300,0.05,0))</f>
        <v>0</v>
      </c>
      <c r="P24" s="3"/>
      <c r="Q24" s="408"/>
      <c r="R24" s="408"/>
      <c r="S24" s="408"/>
      <c r="T24" s="396"/>
      <c r="U24" s="396"/>
      <c r="V24" s="396"/>
      <c r="W24" s="396"/>
      <c r="X24" s="396"/>
      <c r="Y24" s="396"/>
      <c r="Z24" s="396"/>
      <c r="AA24" s="396"/>
      <c r="AB24" s="396"/>
      <c r="AC24" s="396"/>
    </row>
    <row r="25" spans="1:29" ht="15.75" customHeight="1" x14ac:dyDescent="0.2">
      <c r="A25" s="408"/>
      <c r="B25" s="32"/>
      <c r="C25" s="803"/>
      <c r="D25" s="803"/>
      <c r="E25" s="803"/>
      <c r="F25" s="803"/>
      <c r="G25" s="803"/>
      <c r="H25" s="803"/>
      <c r="I25" s="803"/>
      <c r="J25" s="803"/>
      <c r="K25" s="803"/>
      <c r="L25" s="803"/>
      <c r="M25" s="804"/>
      <c r="N25" s="256"/>
      <c r="O25" s="387">
        <f>IF(AND(menu!$U$5=TRUE,AND(OR(C25="",LEFT(C25,3)="Bsp")),N25&gt;0),1,IF(N25&gt;300,0.05,0))</f>
        <v>0</v>
      </c>
      <c r="P25" s="3"/>
      <c r="Q25" s="408"/>
      <c r="R25" s="408"/>
      <c r="S25" s="408"/>
      <c r="T25" s="396"/>
      <c r="U25" s="396"/>
      <c r="V25" s="396"/>
      <c r="W25" s="396"/>
      <c r="X25" s="396"/>
      <c r="Y25" s="396"/>
      <c r="Z25" s="396"/>
      <c r="AA25" s="396"/>
      <c r="AB25" s="396"/>
      <c r="AC25" s="396"/>
    </row>
    <row r="26" spans="1:29" ht="15.75" customHeight="1" x14ac:dyDescent="0.2">
      <c r="A26" s="408"/>
      <c r="B26" s="32"/>
      <c r="C26" s="803"/>
      <c r="D26" s="803"/>
      <c r="E26" s="803"/>
      <c r="F26" s="803"/>
      <c r="G26" s="803"/>
      <c r="H26" s="803"/>
      <c r="I26" s="803"/>
      <c r="J26" s="803"/>
      <c r="K26" s="803"/>
      <c r="L26" s="803"/>
      <c r="M26" s="804"/>
      <c r="N26" s="256"/>
      <c r="O26" s="387">
        <f>IF(AND(menu!$U$5=TRUE,AND(OR(C26="",LEFT(C26,3)="Bsp")),N26&gt;0),1,IF(N26&gt;300,0.05,0))</f>
        <v>0</v>
      </c>
      <c r="P26" s="3"/>
      <c r="Q26" s="408"/>
      <c r="R26" s="408"/>
      <c r="S26" s="408"/>
      <c r="T26" s="396"/>
      <c r="U26" s="396"/>
      <c r="V26" s="396"/>
      <c r="W26" s="396"/>
      <c r="X26" s="396"/>
      <c r="Y26" s="396"/>
      <c r="Z26" s="396"/>
      <c r="AA26" s="396"/>
      <c r="AB26" s="396"/>
      <c r="AC26" s="396"/>
    </row>
    <row r="27" spans="1:29" ht="15.75" customHeight="1" x14ac:dyDescent="0.2">
      <c r="A27" s="408"/>
      <c r="B27" s="32"/>
      <c r="C27" s="803"/>
      <c r="D27" s="803"/>
      <c r="E27" s="803"/>
      <c r="F27" s="803"/>
      <c r="G27" s="803"/>
      <c r="H27" s="803"/>
      <c r="I27" s="803"/>
      <c r="J27" s="803"/>
      <c r="K27" s="803"/>
      <c r="L27" s="803"/>
      <c r="M27" s="804"/>
      <c r="N27" s="256"/>
      <c r="O27" s="387">
        <f>IF(AND(menu!$U$5=TRUE,AND(OR(C27="",LEFT(C27,3)="Bsp")),N27&gt;0),1,IF(N27&gt;300,0.05,0))</f>
        <v>0</v>
      </c>
      <c r="P27" s="3"/>
      <c r="Q27" s="408"/>
      <c r="R27" s="408"/>
      <c r="S27" s="408"/>
      <c r="T27" s="396"/>
      <c r="U27" s="396"/>
      <c r="V27" s="396"/>
      <c r="W27" s="396"/>
      <c r="X27" s="396"/>
      <c r="Y27" s="396"/>
      <c r="Z27" s="396"/>
      <c r="AA27" s="396"/>
      <c r="AB27" s="396"/>
      <c r="AC27" s="396"/>
    </row>
    <row r="28" spans="1:29" ht="15.75" customHeight="1" x14ac:dyDescent="0.2">
      <c r="A28" s="408"/>
      <c r="B28" s="32"/>
      <c r="C28" s="803"/>
      <c r="D28" s="803"/>
      <c r="E28" s="803"/>
      <c r="F28" s="803"/>
      <c r="G28" s="803"/>
      <c r="H28" s="803"/>
      <c r="I28" s="803"/>
      <c r="J28" s="803"/>
      <c r="K28" s="803"/>
      <c r="L28" s="803"/>
      <c r="M28" s="804"/>
      <c r="N28" s="256"/>
      <c r="O28" s="387">
        <f>IF(AND(menu!$U$5=TRUE,AND(OR(C28="",LEFT(C28,3)="Bsp")),N28&gt;0),1,IF(N28&gt;300,0.05,0))</f>
        <v>0</v>
      </c>
      <c r="P28" s="3"/>
      <c r="Q28" s="408"/>
      <c r="R28" s="408"/>
      <c r="S28" s="408"/>
      <c r="T28" s="396"/>
      <c r="U28" s="396"/>
      <c r="V28" s="396"/>
      <c r="W28" s="396"/>
      <c r="X28" s="396"/>
      <c r="Y28" s="396"/>
      <c r="Z28" s="396"/>
      <c r="AA28" s="396"/>
      <c r="AB28" s="396"/>
      <c r="AC28" s="396"/>
    </row>
    <row r="29" spans="1:29" ht="15.75" customHeight="1" x14ac:dyDescent="0.2">
      <c r="A29" s="408"/>
      <c r="B29" s="32"/>
      <c r="C29" s="803"/>
      <c r="D29" s="803"/>
      <c r="E29" s="803"/>
      <c r="F29" s="803"/>
      <c r="G29" s="803"/>
      <c r="H29" s="803"/>
      <c r="I29" s="803"/>
      <c r="J29" s="803"/>
      <c r="K29" s="803"/>
      <c r="L29" s="803"/>
      <c r="M29" s="804"/>
      <c r="N29" s="256"/>
      <c r="O29" s="387">
        <f>IF(AND(menu!$U$5=TRUE,AND(OR(C29="",LEFT(C29,3)="Bsp")),N29&gt;0),1,IF(N29&gt;300,0.05,0))</f>
        <v>0</v>
      </c>
      <c r="P29" s="3"/>
      <c r="Q29" s="408"/>
      <c r="R29" s="408"/>
      <c r="S29" s="408"/>
      <c r="T29" s="396"/>
      <c r="U29" s="396"/>
      <c r="V29" s="396"/>
      <c r="W29" s="396"/>
      <c r="X29" s="396"/>
      <c r="Y29" s="396"/>
      <c r="Z29" s="396"/>
      <c r="AA29" s="396"/>
      <c r="AB29" s="396"/>
      <c r="AC29" s="396"/>
    </row>
    <row r="30" spans="1:29" ht="15.75" customHeight="1" thickBot="1" x14ac:dyDescent="0.25">
      <c r="A30" s="408"/>
      <c r="B30" s="32"/>
      <c r="C30" s="810"/>
      <c r="D30" s="810"/>
      <c r="E30" s="810"/>
      <c r="F30" s="810"/>
      <c r="G30" s="810"/>
      <c r="H30" s="810"/>
      <c r="I30" s="810"/>
      <c r="J30" s="810"/>
      <c r="K30" s="810"/>
      <c r="L30" s="810"/>
      <c r="M30" s="804"/>
      <c r="N30" s="256"/>
      <c r="O30" s="387">
        <f>IF(AND(menu!$U$5=TRUE,AND(OR(C30="",LEFT(C30,3)="Bsp")),N30&gt;0),1,IF(N30&gt;300,0.05,0))</f>
        <v>0</v>
      </c>
      <c r="P30" s="3"/>
      <c r="Q30" s="408"/>
      <c r="R30" s="408"/>
      <c r="S30" s="408"/>
      <c r="T30" s="396"/>
      <c r="U30" s="396"/>
      <c r="V30" s="396"/>
      <c r="W30" s="396"/>
      <c r="X30" s="396"/>
      <c r="Y30" s="396"/>
      <c r="Z30" s="396"/>
      <c r="AA30" s="396"/>
      <c r="AB30" s="396"/>
      <c r="AC30" s="396"/>
    </row>
    <row r="31" spans="1:29" ht="15.75" customHeight="1" thickBot="1" x14ac:dyDescent="0.25">
      <c r="A31" s="408"/>
      <c r="B31" s="3"/>
      <c r="C31" s="808" t="str">
        <f>IF(AND(SUM(O24:O30)&gt;0,SUM(O24:O30)&lt;1),"Bitte erläutern Sie die ungewöhnlich hohen Ausgaben im Tabellenblatt 'Anmerkungen'.","")</f>
        <v/>
      </c>
      <c r="D31" s="808"/>
      <c r="E31" s="808"/>
      <c r="F31" s="808"/>
      <c r="G31" s="808"/>
      <c r="H31" s="808"/>
      <c r="I31" s="808"/>
      <c r="J31" s="808"/>
      <c r="K31" s="808"/>
      <c r="L31" s="809"/>
      <c r="M31" s="255" t="s">
        <v>14</v>
      </c>
      <c r="N31" s="257">
        <f>SUM(N24:N30)</f>
        <v>0</v>
      </c>
      <c r="O31" s="3"/>
      <c r="P31" s="3"/>
      <c r="Q31" s="408"/>
      <c r="R31" s="408"/>
      <c r="S31" s="408"/>
      <c r="T31" s="396"/>
      <c r="U31" s="396"/>
      <c r="V31" s="396"/>
      <c r="W31" s="396"/>
      <c r="X31" s="396"/>
      <c r="Y31" s="396"/>
      <c r="Z31" s="396"/>
      <c r="AA31" s="396"/>
      <c r="AB31" s="396"/>
      <c r="AC31" s="396"/>
    </row>
    <row r="32" spans="1:29" ht="12.75" customHeight="1" thickBot="1" x14ac:dyDescent="0.25">
      <c r="A32" s="396"/>
      <c r="P32" s="11"/>
      <c r="Q32" s="408"/>
      <c r="R32" s="408"/>
      <c r="S32" s="408"/>
      <c r="T32" s="396"/>
      <c r="U32" s="396"/>
      <c r="V32" s="396"/>
      <c r="W32" s="396"/>
      <c r="X32" s="396"/>
      <c r="Y32" s="396"/>
      <c r="Z32" s="396"/>
      <c r="AA32" s="396"/>
      <c r="AB32" s="396"/>
      <c r="AC32" s="396"/>
    </row>
    <row r="33" spans="1:29" ht="15" customHeight="1" x14ac:dyDescent="0.2">
      <c r="A33" s="408"/>
      <c r="B33" s="3"/>
      <c r="C33" s="805"/>
      <c r="D33" s="783" t="s">
        <v>467</v>
      </c>
      <c r="E33" s="783"/>
      <c r="F33" s="783"/>
      <c r="G33" s="783"/>
      <c r="H33" s="783"/>
      <c r="I33" s="783"/>
      <c r="J33" s="783"/>
      <c r="K33" s="783"/>
      <c r="L33" s="783"/>
      <c r="M33" s="783"/>
      <c r="N33" s="784"/>
      <c r="O33" s="612">
        <f>IF(AND(menu!$U$5=TRUE,N31&gt;0,menu!B42=FALSE),1,0)</f>
        <v>0</v>
      </c>
      <c r="P33" s="4"/>
      <c r="Q33" s="408"/>
      <c r="R33" s="408"/>
      <c r="S33" s="408"/>
      <c r="T33" s="396"/>
      <c r="U33" s="396"/>
      <c r="V33" s="396"/>
      <c r="W33" s="396"/>
      <c r="X33" s="396"/>
      <c r="Y33" s="396"/>
      <c r="Z33" s="396"/>
      <c r="AA33" s="396"/>
      <c r="AB33" s="396"/>
      <c r="AC33" s="396"/>
    </row>
    <row r="34" spans="1:29" ht="15" customHeight="1" x14ac:dyDescent="0.2">
      <c r="A34" s="408"/>
      <c r="B34" s="3"/>
      <c r="C34" s="806"/>
      <c r="D34" s="798"/>
      <c r="E34" s="798"/>
      <c r="F34" s="798"/>
      <c r="G34" s="798"/>
      <c r="H34" s="798"/>
      <c r="I34" s="798"/>
      <c r="J34" s="798"/>
      <c r="K34" s="798"/>
      <c r="L34" s="798"/>
      <c r="M34" s="798"/>
      <c r="N34" s="799"/>
      <c r="O34" s="612"/>
      <c r="P34" s="3"/>
      <c r="Q34" s="408"/>
      <c r="R34" s="408"/>
      <c r="S34" s="408"/>
      <c r="T34" s="396"/>
      <c r="U34" s="396"/>
      <c r="V34" s="396"/>
      <c r="W34" s="396"/>
      <c r="X34" s="396"/>
      <c r="Y34" s="396"/>
      <c r="Z34" s="396"/>
      <c r="AA34" s="396"/>
      <c r="AB34" s="396"/>
      <c r="AC34" s="396"/>
    </row>
    <row r="35" spans="1:29" ht="15" customHeight="1" thickBot="1" x14ac:dyDescent="0.25">
      <c r="A35" s="408"/>
      <c r="B35" s="3"/>
      <c r="C35" s="807"/>
      <c r="D35" s="785"/>
      <c r="E35" s="785"/>
      <c r="F35" s="785"/>
      <c r="G35" s="785"/>
      <c r="H35" s="785"/>
      <c r="I35" s="785"/>
      <c r="J35" s="785"/>
      <c r="K35" s="785"/>
      <c r="L35" s="785"/>
      <c r="M35" s="785"/>
      <c r="N35" s="786"/>
      <c r="P35" s="3"/>
      <c r="Q35" s="408"/>
      <c r="R35" s="408"/>
      <c r="S35" s="408"/>
      <c r="T35" s="396"/>
      <c r="U35" s="396"/>
      <c r="V35" s="396"/>
      <c r="W35" s="396"/>
      <c r="X35" s="396"/>
      <c r="Y35" s="396"/>
      <c r="Z35" s="396"/>
      <c r="AA35" s="396"/>
      <c r="AB35" s="396"/>
      <c r="AC35" s="396"/>
    </row>
    <row r="36" spans="1:29" ht="14.25" customHeight="1" x14ac:dyDescent="0.2">
      <c r="A36" s="408"/>
      <c r="B36" s="3"/>
      <c r="P36" s="3"/>
      <c r="Q36" s="408"/>
      <c r="R36" s="408"/>
      <c r="S36" s="408"/>
      <c r="T36" s="396"/>
      <c r="U36" s="396"/>
      <c r="V36" s="396"/>
      <c r="W36" s="396"/>
      <c r="X36" s="396"/>
      <c r="Y36" s="396"/>
      <c r="Z36" s="396"/>
      <c r="AA36" s="396"/>
      <c r="AB36" s="396"/>
      <c r="AC36" s="396"/>
    </row>
    <row r="37" spans="1:29" ht="14.25" customHeight="1" thickBot="1" x14ac:dyDescent="0.25">
      <c r="A37" s="408"/>
      <c r="B37" s="3"/>
      <c r="C37" s="252" t="s">
        <v>195</v>
      </c>
      <c r="D37" s="252"/>
      <c r="E37" s="252"/>
      <c r="F37" s="252"/>
      <c r="G37" s="252"/>
      <c r="H37" s="252"/>
      <c r="I37" s="252"/>
      <c r="J37" s="252"/>
      <c r="K37" s="252"/>
      <c r="L37" s="252"/>
      <c r="M37" s="252"/>
      <c r="N37" s="252"/>
      <c r="O37" s="3"/>
      <c r="P37" s="3"/>
      <c r="Q37" s="408"/>
      <c r="R37" s="793"/>
      <c r="S37" s="793"/>
      <c r="T37" s="793"/>
      <c r="U37" s="793"/>
      <c r="V37" s="793"/>
      <c r="W37" s="793"/>
      <c r="X37" s="793"/>
      <c r="Y37" s="396"/>
      <c r="Z37" s="396"/>
      <c r="AA37" s="396"/>
      <c r="AB37" s="396"/>
      <c r="AC37" s="396"/>
    </row>
    <row r="38" spans="1:29" ht="14.25" customHeight="1" x14ac:dyDescent="0.2">
      <c r="A38" s="408"/>
      <c r="B38" s="32"/>
      <c r="C38" s="262" t="s">
        <v>30</v>
      </c>
      <c r="D38" s="262"/>
      <c r="E38" s="262"/>
      <c r="F38" s="262"/>
      <c r="G38" s="262"/>
      <c r="H38" s="262"/>
      <c r="I38" s="262"/>
      <c r="J38" s="262"/>
      <c r="K38" s="262"/>
      <c r="L38" s="262"/>
      <c r="M38" s="263"/>
      <c r="N38" s="258" t="s">
        <v>8</v>
      </c>
      <c r="O38" s="3"/>
      <c r="P38" s="3"/>
      <c r="Q38" s="408"/>
      <c r="R38" s="408"/>
      <c r="S38" s="408"/>
      <c r="T38" s="396"/>
      <c r="U38" s="396"/>
      <c r="V38" s="396"/>
      <c r="W38" s="396"/>
      <c r="X38" s="396"/>
      <c r="Y38" s="396"/>
      <c r="Z38" s="396"/>
      <c r="AA38" s="396"/>
      <c r="AB38" s="396"/>
      <c r="AC38" s="396"/>
    </row>
    <row r="39" spans="1:29" ht="14.25" customHeight="1" x14ac:dyDescent="0.2">
      <c r="A39" s="408"/>
      <c r="B39" s="32"/>
      <c r="C39" s="202" t="s">
        <v>79</v>
      </c>
      <c r="D39" s="202"/>
      <c r="E39" s="202"/>
      <c r="F39" s="202"/>
      <c r="G39" s="202"/>
      <c r="H39" s="202"/>
      <c r="I39" s="202"/>
      <c r="J39" s="202"/>
      <c r="K39" s="202"/>
      <c r="L39" s="202"/>
      <c r="M39" s="203"/>
      <c r="N39" s="150"/>
      <c r="O39" s="204">
        <f>IF(AND(menu!$U$5=TRUE,N39&gt;3000),0.5,0)</f>
        <v>0</v>
      </c>
      <c r="P39" s="3"/>
      <c r="Q39" s="408"/>
      <c r="R39" s="408"/>
      <c r="S39" s="408"/>
      <c r="T39" s="396"/>
      <c r="U39" s="396"/>
      <c r="V39" s="396"/>
      <c r="W39" s="396"/>
      <c r="X39" s="396"/>
      <c r="Y39" s="396"/>
      <c r="Z39" s="396"/>
      <c r="AA39" s="396"/>
      <c r="AB39" s="396"/>
      <c r="AC39" s="396"/>
    </row>
    <row r="40" spans="1:29" ht="14.25" customHeight="1" thickBot="1" x14ac:dyDescent="0.25">
      <c r="A40" s="408"/>
      <c r="B40" s="32"/>
      <c r="C40" s="790"/>
      <c r="D40" s="790"/>
      <c r="E40" s="790"/>
      <c r="F40" s="790"/>
      <c r="G40" s="790"/>
      <c r="H40" s="790"/>
      <c r="I40" s="790"/>
      <c r="J40" s="790"/>
      <c r="K40" s="790"/>
      <c r="L40" s="790"/>
      <c r="M40" s="791"/>
      <c r="N40" s="58"/>
      <c r="O40" s="109">
        <f>IF(AND(menu!$U$5=TRUE,N40&gt;3000),0.5,0)</f>
        <v>0</v>
      </c>
      <c r="P40" s="3"/>
      <c r="Q40" s="408"/>
      <c r="R40" s="408"/>
      <c r="S40" s="408"/>
      <c r="T40" s="396"/>
      <c r="U40" s="396"/>
      <c r="V40" s="396"/>
      <c r="W40" s="396"/>
      <c r="X40" s="396"/>
      <c r="Y40" s="396"/>
      <c r="Z40" s="396"/>
      <c r="AA40" s="396"/>
      <c r="AB40" s="396"/>
      <c r="AC40" s="396"/>
    </row>
    <row r="41" spans="1:29" ht="14.25" customHeight="1" thickBot="1" x14ac:dyDescent="0.25">
      <c r="A41" s="408"/>
      <c r="B41" s="3"/>
      <c r="P41" s="3"/>
      <c r="Q41" s="408"/>
      <c r="R41" s="408"/>
      <c r="S41" s="408"/>
      <c r="T41" s="396"/>
      <c r="U41" s="396"/>
      <c r="V41" s="396"/>
      <c r="W41" s="396"/>
      <c r="X41" s="396"/>
      <c r="Y41" s="396"/>
      <c r="Z41" s="396"/>
      <c r="AA41" s="396"/>
      <c r="AB41" s="396"/>
      <c r="AC41" s="396"/>
    </row>
    <row r="42" spans="1:29" ht="14.25" customHeight="1" x14ac:dyDescent="0.2">
      <c r="A42" s="408"/>
      <c r="B42" s="3"/>
      <c r="C42" s="788"/>
      <c r="D42" s="783" t="s">
        <v>276</v>
      </c>
      <c r="E42" s="783"/>
      <c r="F42" s="783"/>
      <c r="G42" s="783"/>
      <c r="H42" s="783"/>
      <c r="I42" s="783"/>
      <c r="J42" s="783"/>
      <c r="K42" s="783"/>
      <c r="L42" s="783"/>
      <c r="M42" s="783"/>
      <c r="N42" s="784"/>
      <c r="O42" s="612">
        <f>IF(AND(menu!$U$5=TRUE,OR(N39&gt;0, N40&gt;0, N18&gt;0, N31&gt;0),menu!B43=FALSE),1,0)</f>
        <v>0</v>
      </c>
      <c r="P42" s="3"/>
      <c r="Q42" s="408"/>
      <c r="R42" s="408"/>
      <c r="S42" s="408"/>
      <c r="T42" s="396"/>
      <c r="U42" s="396"/>
      <c r="V42" s="396"/>
      <c r="W42" s="396"/>
      <c r="X42" s="396"/>
      <c r="Y42" s="396"/>
      <c r="Z42" s="396"/>
      <c r="AA42" s="396"/>
      <c r="AB42" s="396"/>
      <c r="AC42" s="396"/>
    </row>
    <row r="43" spans="1:29" ht="29.25" customHeight="1" thickBot="1" x14ac:dyDescent="0.25">
      <c r="A43" s="408"/>
      <c r="B43" s="3"/>
      <c r="C43" s="789"/>
      <c r="D43" s="785"/>
      <c r="E43" s="785"/>
      <c r="F43" s="785"/>
      <c r="G43" s="785"/>
      <c r="H43" s="785"/>
      <c r="I43" s="785"/>
      <c r="J43" s="785"/>
      <c r="K43" s="785"/>
      <c r="L43" s="785"/>
      <c r="M43" s="785"/>
      <c r="N43" s="786"/>
      <c r="O43" s="612"/>
      <c r="P43" s="3"/>
      <c r="Q43" s="408"/>
      <c r="R43" s="408"/>
      <c r="S43" s="408"/>
      <c r="T43" s="396"/>
      <c r="U43" s="396"/>
      <c r="V43" s="396"/>
      <c r="W43" s="396"/>
      <c r="X43" s="396"/>
      <c r="Y43" s="396"/>
      <c r="Z43" s="396"/>
      <c r="AA43" s="396"/>
      <c r="AB43" s="396"/>
      <c r="AC43" s="396"/>
    </row>
    <row r="44" spans="1:29" ht="6" customHeight="1" x14ac:dyDescent="0.2">
      <c r="A44" s="408"/>
      <c r="B44" s="3"/>
      <c r="C44" s="787"/>
      <c r="D44" s="787"/>
      <c r="E44" s="787"/>
      <c r="F44" s="787"/>
      <c r="G44" s="787"/>
      <c r="H44" s="787"/>
      <c r="I44" s="787"/>
      <c r="J44" s="787"/>
      <c r="K44" s="787"/>
      <c r="L44" s="787"/>
      <c r="M44" s="787"/>
      <c r="N44" s="787"/>
      <c r="O44" s="204"/>
      <c r="P44" s="3"/>
      <c r="Q44" s="408"/>
      <c r="R44" s="408"/>
      <c r="S44" s="408"/>
      <c r="T44" s="396"/>
      <c r="U44" s="396"/>
      <c r="V44" s="396"/>
      <c r="W44" s="396"/>
      <c r="X44" s="396"/>
      <c r="Y44" s="396"/>
      <c r="Z44" s="396"/>
      <c r="AA44" s="396"/>
      <c r="AB44" s="396"/>
      <c r="AC44" s="396"/>
    </row>
    <row r="45" spans="1:29" ht="6" customHeight="1" x14ac:dyDescent="0.2">
      <c r="A45" s="408"/>
      <c r="B45" s="3"/>
      <c r="P45" s="3"/>
      <c r="Q45" s="408"/>
      <c r="R45" s="408"/>
      <c r="S45" s="408"/>
      <c r="T45" s="415"/>
      <c r="U45" s="415"/>
      <c r="V45" s="415"/>
      <c r="W45" s="415"/>
      <c r="X45" s="415"/>
      <c r="Y45" s="426"/>
      <c r="Z45" s="408"/>
      <c r="AA45" s="415"/>
      <c r="AB45" s="408"/>
      <c r="AC45" s="396"/>
    </row>
    <row r="46" spans="1:29" ht="6" customHeight="1" x14ac:dyDescent="0.2">
      <c r="A46" s="396"/>
      <c r="C46" s="54"/>
      <c r="D46" s="54"/>
      <c r="E46" s="55"/>
      <c r="F46" s="55"/>
      <c r="G46" s="127"/>
      <c r="H46" s="127"/>
      <c r="I46" s="127"/>
      <c r="J46" s="127"/>
      <c r="K46" s="127"/>
      <c r="L46" s="126"/>
      <c r="M46" s="56"/>
      <c r="N46" s="57"/>
      <c r="O46" s="3"/>
      <c r="P46" s="3"/>
      <c r="Q46" s="429"/>
      <c r="R46" s="429"/>
      <c r="S46" s="429"/>
      <c r="T46" s="429"/>
      <c r="U46" s="429"/>
      <c r="V46" s="428"/>
      <c r="W46" s="408"/>
      <c r="X46" s="408"/>
      <c r="Y46" s="408"/>
      <c r="Z46" s="396"/>
      <c r="AA46" s="396"/>
      <c r="AB46" s="396"/>
      <c r="AC46" s="396"/>
    </row>
    <row r="47" spans="1:29" ht="12.75" customHeight="1" x14ac:dyDescent="0.2">
      <c r="A47" s="396"/>
      <c r="C47" s="739" t="s">
        <v>167</v>
      </c>
      <c r="D47" s="739"/>
      <c r="E47" s="739"/>
      <c r="F47" s="739"/>
      <c r="G47" s="739"/>
      <c r="H47" s="739"/>
      <c r="I47" s="739"/>
      <c r="J47" s="739"/>
      <c r="K47" s="739"/>
      <c r="L47" s="739"/>
      <c r="M47" s="739"/>
      <c r="N47" s="739"/>
      <c r="O47" s="739"/>
      <c r="P47" s="739"/>
      <c r="Q47" s="429"/>
      <c r="R47" s="429"/>
      <c r="S47" s="429"/>
      <c r="T47" s="429"/>
      <c r="U47" s="429"/>
      <c r="V47" s="428"/>
      <c r="W47" s="408"/>
      <c r="X47" s="408"/>
      <c r="Y47" s="408"/>
      <c r="Z47" s="396"/>
      <c r="AA47" s="396"/>
      <c r="AB47" s="396"/>
      <c r="AC47" s="396"/>
    </row>
    <row r="48" spans="1:29" ht="15.75" customHeight="1" x14ac:dyDescent="0.2">
      <c r="A48" s="396"/>
      <c r="C48" s="781" t="str">
        <f ca="1">Basisdaten!C47</f>
        <v>Vorhabenbeschreibung - 4.1.2 Implementierung und Erweiterung eines Energiemanagements - Vers. 01/2023</v>
      </c>
      <c r="D48" s="782"/>
      <c r="E48" s="782"/>
      <c r="F48" s="782"/>
      <c r="G48" s="782"/>
      <c r="H48" s="782"/>
      <c r="I48" s="782"/>
      <c r="J48" s="782"/>
      <c r="K48" s="782"/>
      <c r="L48" s="782"/>
      <c r="M48" s="782"/>
      <c r="N48" s="782"/>
      <c r="O48" s="3"/>
      <c r="P48" s="3"/>
      <c r="Q48" s="429"/>
      <c r="R48" s="429"/>
      <c r="S48" s="429"/>
      <c r="T48" s="429"/>
      <c r="U48" s="429"/>
      <c r="V48" s="428"/>
      <c r="W48" s="408"/>
      <c r="X48" s="408"/>
      <c r="Y48" s="408"/>
      <c r="Z48" s="396"/>
      <c r="AA48" s="396"/>
      <c r="AB48" s="396"/>
      <c r="AC48" s="396"/>
    </row>
    <row r="49" spans="1:29" ht="6.75" customHeight="1" x14ac:dyDescent="0.2">
      <c r="A49" s="396"/>
      <c r="C49" s="8"/>
      <c r="D49" s="8"/>
      <c r="E49" s="8"/>
      <c r="F49" s="8"/>
      <c r="G49" s="3"/>
      <c r="H49" s="3"/>
      <c r="I49" s="3"/>
      <c r="J49" s="3"/>
      <c r="K49" s="3"/>
      <c r="L49" s="3"/>
      <c r="M49" s="3"/>
      <c r="N49" s="3"/>
      <c r="O49" s="3"/>
      <c r="P49" s="3"/>
      <c r="Q49" s="430"/>
      <c r="R49" s="415"/>
      <c r="S49" s="415"/>
      <c r="T49" s="415"/>
      <c r="U49" s="415"/>
      <c r="V49" s="415"/>
      <c r="W49" s="415"/>
      <c r="X49" s="415"/>
      <c r="Y49" s="396"/>
      <c r="Z49" s="396"/>
      <c r="AA49" s="396"/>
      <c r="AB49" s="396"/>
      <c r="AC49" s="396"/>
    </row>
    <row r="50" spans="1:29" x14ac:dyDescent="0.2">
      <c r="A50" s="396"/>
      <c r="B50" s="396"/>
      <c r="C50" s="431"/>
      <c r="D50" s="431"/>
      <c r="E50" s="431"/>
      <c r="F50" s="431"/>
      <c r="G50" s="408"/>
      <c r="H50" s="408"/>
      <c r="I50" s="408"/>
      <c r="J50" s="408"/>
      <c r="K50" s="408"/>
      <c r="L50" s="408"/>
      <c r="M50" s="408"/>
      <c r="N50" s="408"/>
      <c r="O50" s="408"/>
      <c r="P50" s="408"/>
      <c r="Q50" s="408"/>
      <c r="R50" s="408"/>
      <c r="S50" s="408"/>
      <c r="T50" s="408"/>
      <c r="U50" s="408"/>
      <c r="V50" s="408"/>
      <c r="W50" s="396"/>
      <c r="X50" s="396"/>
      <c r="Y50" s="396"/>
      <c r="Z50" s="396"/>
      <c r="AA50" s="396"/>
      <c r="AB50" s="396"/>
      <c r="AC50" s="396"/>
    </row>
    <row r="51" spans="1:29" x14ac:dyDescent="0.2">
      <c r="A51" s="396"/>
      <c r="B51" s="396"/>
      <c r="C51" s="431"/>
      <c r="D51" s="431"/>
      <c r="E51" s="416"/>
      <c r="F51" s="416"/>
      <c r="G51" s="416"/>
      <c r="H51" s="408"/>
      <c r="I51" s="408"/>
      <c r="J51" s="408"/>
      <c r="K51" s="408"/>
      <c r="L51" s="408"/>
      <c r="M51" s="408"/>
      <c r="N51" s="408"/>
      <c r="O51" s="408"/>
      <c r="P51" s="408"/>
      <c r="Q51" s="396"/>
      <c r="R51" s="396"/>
      <c r="S51" s="396"/>
      <c r="T51" s="396"/>
      <c r="U51" s="396"/>
      <c r="V51" s="396"/>
      <c r="W51" s="396"/>
      <c r="X51" s="396"/>
      <c r="Y51" s="396"/>
      <c r="Z51" s="396"/>
      <c r="AA51" s="396"/>
      <c r="AB51" s="396"/>
      <c r="AC51" s="396"/>
    </row>
    <row r="52" spans="1:29" x14ac:dyDescent="0.2">
      <c r="A52" s="396"/>
      <c r="B52" s="396"/>
      <c r="C52" s="408"/>
      <c r="D52" s="408"/>
      <c r="E52" s="408"/>
      <c r="F52" s="408"/>
      <c r="G52" s="408"/>
      <c r="H52" s="408"/>
      <c r="I52" s="408"/>
      <c r="J52" s="408"/>
      <c r="K52" s="408"/>
      <c r="L52" s="408"/>
      <c r="M52" s="408"/>
      <c r="N52" s="408"/>
      <c r="O52" s="408"/>
      <c r="P52" s="408"/>
      <c r="Q52" s="396"/>
      <c r="R52" s="396"/>
      <c r="S52" s="396"/>
      <c r="T52" s="396"/>
      <c r="U52" s="396"/>
      <c r="V52" s="396"/>
      <c r="W52" s="396"/>
      <c r="X52" s="396"/>
      <c r="Y52" s="396"/>
      <c r="Z52" s="396"/>
      <c r="AA52" s="396"/>
      <c r="AB52" s="396"/>
      <c r="AC52" s="396"/>
    </row>
    <row r="53" spans="1:29" x14ac:dyDescent="0.2">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row>
    <row r="54" spans="1:29" x14ac:dyDescent="0.2">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row>
    <row r="55" spans="1:29" x14ac:dyDescent="0.2">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row>
    <row r="56" spans="1:29" x14ac:dyDescent="0.2">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row>
    <row r="57" spans="1:29" x14ac:dyDescent="0.2">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row>
    <row r="58" spans="1:29" x14ac:dyDescent="0.2">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29" x14ac:dyDescent="0.2">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row>
    <row r="60" spans="1:29" x14ac:dyDescent="0.2">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29" x14ac:dyDescent="0.2">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row>
    <row r="62" spans="1:29" x14ac:dyDescent="0.2">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29" x14ac:dyDescent="0.2">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row>
    <row r="64" spans="1:29" x14ac:dyDescent="0.2">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row>
    <row r="65" spans="1:29" x14ac:dyDescent="0.2">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row>
    <row r="66" spans="1:29" x14ac:dyDescent="0.2">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row>
    <row r="67" spans="1:29" x14ac:dyDescent="0.2">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x14ac:dyDescent="0.2">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row>
    <row r="69" spans="1:29" x14ac:dyDescent="0.2">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x14ac:dyDescent="0.2">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row>
    <row r="71" spans="1:29" x14ac:dyDescent="0.2">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x14ac:dyDescent="0.2">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row>
    <row r="73" spans="1:29" x14ac:dyDescent="0.2">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row>
    <row r="74" spans="1:29" x14ac:dyDescent="0.2">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row>
    <row r="75" spans="1:29" x14ac:dyDescent="0.2">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row>
    <row r="76" spans="1:29" x14ac:dyDescent="0.2">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x14ac:dyDescent="0.2">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row>
    <row r="78" spans="1:29" x14ac:dyDescent="0.2">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x14ac:dyDescent="0.2">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row>
    <row r="80" spans="1:29" x14ac:dyDescent="0.2">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x14ac:dyDescent="0.2">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row>
    <row r="82" spans="1:29" x14ac:dyDescent="0.2">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row>
    <row r="83" spans="1:29" x14ac:dyDescent="0.2">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row>
    <row r="84" spans="1:29" x14ac:dyDescent="0.2">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row>
    <row r="85" spans="1:29" x14ac:dyDescent="0.2">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x14ac:dyDescent="0.2">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row>
    <row r="87" spans="1:29" x14ac:dyDescent="0.2">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x14ac:dyDescent="0.2">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row>
    <row r="89" spans="1:29" x14ac:dyDescent="0.2">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x14ac:dyDescent="0.2">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row>
    <row r="91" spans="1:29"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row>
    <row r="92" spans="1:29" x14ac:dyDescent="0.2">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row>
    <row r="93" spans="1:29" x14ac:dyDescent="0.2">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row>
    <row r="94" spans="1:29" x14ac:dyDescent="0.2">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row>
    <row r="95" spans="1:29" x14ac:dyDescent="0.2">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t="s">
        <v>201</v>
      </c>
    </row>
  </sheetData>
  <sheetProtection password="C730" sheet="1" objects="1" scenarios="1" selectLockedCells="1"/>
  <customSheetViews>
    <customSheetView guid="{68ABA936-E0C3-4F62-AA1D-4FD1F5462098}" showPageBreaks="1" showGridLines="0" showRowCol="0" fitToPage="1" printArea="1" view="pageBreakPreview">
      <selection activeCell="C31" sqref="C31:M31"/>
      <pageMargins left="0.39370078740157483" right="0.39370078740157483" top="0.39370078740157483" bottom="0.39370078740157483" header="0" footer="0"/>
      <printOptions horizontalCentered="1"/>
      <pageSetup paperSize="9" scale="81" orientation="portrait" r:id="rId1"/>
    </customSheetView>
  </customSheetViews>
  <mergeCells count="37">
    <mergeCell ref="C28:M28"/>
    <mergeCell ref="C29:M29"/>
    <mergeCell ref="C30:M30"/>
    <mergeCell ref="C3:F4"/>
    <mergeCell ref="G3:I4"/>
    <mergeCell ref="E17:M17"/>
    <mergeCell ref="C11:M11"/>
    <mergeCell ref="C12:M12"/>
    <mergeCell ref="C13:M13"/>
    <mergeCell ref="C14:M14"/>
    <mergeCell ref="C15:M15"/>
    <mergeCell ref="C16:D16"/>
    <mergeCell ref="E16:M16"/>
    <mergeCell ref="T8:AB8"/>
    <mergeCell ref="R37:X37"/>
    <mergeCell ref="C22:N22"/>
    <mergeCell ref="C10:N10"/>
    <mergeCell ref="C20:N20"/>
    <mergeCell ref="C17:D17"/>
    <mergeCell ref="D33:N35"/>
    <mergeCell ref="C19:N19"/>
    <mergeCell ref="C23:M23"/>
    <mergeCell ref="C24:M24"/>
    <mergeCell ref="C25:M25"/>
    <mergeCell ref="C33:C35"/>
    <mergeCell ref="C31:L31"/>
    <mergeCell ref="C18:L18"/>
    <mergeCell ref="C26:M26"/>
    <mergeCell ref="C27:M27"/>
    <mergeCell ref="C48:N48"/>
    <mergeCell ref="C47:P47"/>
    <mergeCell ref="O33:O34"/>
    <mergeCell ref="D42:N43"/>
    <mergeCell ref="O42:O43"/>
    <mergeCell ref="C44:N44"/>
    <mergeCell ref="C42:C43"/>
    <mergeCell ref="C40:M40"/>
  </mergeCells>
  <conditionalFormatting sqref="N24">
    <cfRule type="expression" dxfId="108" priority="329">
      <formula>$N$24&gt;0</formula>
    </cfRule>
  </conditionalFormatting>
  <conditionalFormatting sqref="N25">
    <cfRule type="expression" dxfId="107" priority="328">
      <formula>$N$25&gt;0</formula>
    </cfRule>
  </conditionalFormatting>
  <conditionalFormatting sqref="N26">
    <cfRule type="expression" dxfId="106" priority="327">
      <formula>$N$26&gt;0</formula>
    </cfRule>
  </conditionalFormatting>
  <conditionalFormatting sqref="N27">
    <cfRule type="expression" dxfId="105" priority="326">
      <formula>$N$27&gt;0</formula>
    </cfRule>
  </conditionalFormatting>
  <conditionalFormatting sqref="N28">
    <cfRule type="expression" dxfId="104" priority="325">
      <formula>$N$28&gt;0</formula>
    </cfRule>
  </conditionalFormatting>
  <conditionalFormatting sqref="N29">
    <cfRule type="expression" dxfId="103" priority="324">
      <formula>$N$29&gt;0</formula>
    </cfRule>
  </conditionalFormatting>
  <conditionalFormatting sqref="N30">
    <cfRule type="expression" dxfId="102" priority="323">
      <formula>$N$30&gt;0</formula>
    </cfRule>
  </conditionalFormatting>
  <conditionalFormatting sqref="C24">
    <cfRule type="expression" dxfId="101" priority="196">
      <formula>C24&lt;&gt;""</formula>
    </cfRule>
  </conditionalFormatting>
  <conditionalFormatting sqref="N12">
    <cfRule type="expression" dxfId="100" priority="233">
      <formula>N12&gt;0</formula>
    </cfRule>
  </conditionalFormatting>
  <conditionalFormatting sqref="N13">
    <cfRule type="expression" dxfId="99" priority="231">
      <formula>N13&gt;0</formula>
    </cfRule>
  </conditionalFormatting>
  <conditionalFormatting sqref="N14">
    <cfRule type="expression" dxfId="98" priority="229">
      <formula>N14&gt;0</formula>
    </cfRule>
  </conditionalFormatting>
  <conditionalFormatting sqref="N15:N16">
    <cfRule type="expression" dxfId="97" priority="227">
      <formula>N15&gt;0</formula>
    </cfRule>
  </conditionalFormatting>
  <conditionalFormatting sqref="N17">
    <cfRule type="expression" dxfId="96" priority="225">
      <formula>N17&gt;0</formula>
    </cfRule>
  </conditionalFormatting>
  <conditionalFormatting sqref="N13">
    <cfRule type="expression" dxfId="95" priority="221">
      <formula>N13&gt;0</formula>
    </cfRule>
  </conditionalFormatting>
  <conditionalFormatting sqref="N14">
    <cfRule type="expression" dxfId="94" priority="219">
      <formula>N14&gt;0</formula>
    </cfRule>
  </conditionalFormatting>
  <conditionalFormatting sqref="N15:N16">
    <cfRule type="expression" dxfId="93" priority="217">
      <formula>N15&gt;0</formula>
    </cfRule>
  </conditionalFormatting>
  <conditionalFormatting sqref="N17">
    <cfRule type="expression" dxfId="92" priority="215">
      <formula>N17&gt;0</formula>
    </cfRule>
  </conditionalFormatting>
  <conditionalFormatting sqref="N46">
    <cfRule type="expression" dxfId="91" priority="362">
      <formula>#REF!=0</formula>
    </cfRule>
    <cfRule type="expression" dxfId="90" priority="363">
      <formula>N46&lt;&gt;0</formula>
    </cfRule>
  </conditionalFormatting>
  <conditionalFormatting sqref="C24:D30">
    <cfRule type="expression" dxfId="89" priority="10">
      <formula>LEFT(C24,3)="Bsp"</formula>
    </cfRule>
  </conditionalFormatting>
  <conditionalFormatting sqref="C40:D40">
    <cfRule type="expression" dxfId="88" priority="16">
      <formula>LEFT(C40,3)="Bsp"</formula>
    </cfRule>
  </conditionalFormatting>
  <dataValidations xWindow="949" yWindow="650" count="4">
    <dataValidation type="decimal" errorStyle="information" allowBlank="1" showInputMessage="1" showErrorMessage="1" errorTitle="Achtung" error="Die Höhe der Ausgaben scheint recht hoch zu sein. Bitte erläutern Sie die Ausgaben im Tabellenbaltt &quot;Anmerkungen&quot;." sqref="N39">
      <formula1>0</formula1>
      <formula2>1500</formula2>
    </dataValidation>
    <dataValidation type="decimal" operator="greaterThan" allowBlank="1" showInputMessage="1" showErrorMessage="1" promptTitle="Hinweis:" prompt="Wenn Sie Ausgaben für &quot;Sonstiges&quot; einplanen, bitten wir um Nennung im Feld links." sqref="N17">
      <formula1>0</formula1>
    </dataValidation>
    <dataValidation type="decimal" errorStyle="information" allowBlank="1" showErrorMessage="1" errorTitle="Achtung" error="Die Höhe der Ausgaben scheint recht hoch zu sein. Bitte erläutern Sie die Ausgaben im Tabellenbaltt &quot;Anmerkungen&quot;." promptTitle="Hinweis:" prompt="Beachten Sie, dass Fernmeldegebühren nur dann zuwendungsfähig sind, wenn die Ausgaben nachweislich dem Vorhaben zuzuordnen sind und ein Einzelverbindungsnachweis auf Anfrage vorgelegt werden kann. Bitte beachten Sie dabei Ihre Datenschutzbestimmungen." sqref="N40">
      <formula1>0</formula1>
      <formula2>210</formula2>
    </dataValidation>
    <dataValidation allowBlank="1" showInputMessage="1" showErrorMessage="1" promptTitle="Achtung:" prompt="Ausgaben für Fernmeldegebühren (Internet, Telefon, etc.) sind nicht zuwendungsfähig. " sqref="C40:M40"/>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B_ws1">
              <controlPr defaultSize="0" autoFill="0" autoLine="0" autoPict="0">
                <anchor moveWithCells="1">
                  <from>
                    <xdr:col>2</xdr:col>
                    <xdr:colOff>76200</xdr:colOff>
                    <xdr:row>33</xdr:row>
                    <xdr:rowOff>9525</xdr:rowOff>
                  </from>
                  <to>
                    <xdr:col>2</xdr:col>
                    <xdr:colOff>276225</xdr:colOff>
                    <xdr:row>33</xdr:row>
                    <xdr:rowOff>180975</xdr:rowOff>
                  </to>
                </anchor>
              </controlPr>
            </control>
          </mc:Choice>
        </mc:AlternateContent>
        <mc:AlternateContent xmlns:mc="http://schemas.openxmlformats.org/markup-compatibility/2006">
          <mc:Choice Requires="x14">
            <control shapeId="8197" r:id="rId6" name="CB_ws2">
              <controlPr defaultSize="0" autoFill="0" autoLine="0" autoPict="0">
                <anchor moveWithCells="1">
                  <from>
                    <xdr:col>2</xdr:col>
                    <xdr:colOff>85725</xdr:colOff>
                    <xdr:row>42</xdr:row>
                    <xdr:rowOff>19050</xdr:rowOff>
                  </from>
                  <to>
                    <xdr:col>2</xdr:col>
                    <xdr:colOff>276225</xdr:colOff>
                    <xdr:row>42</xdr:row>
                    <xdr:rowOff>171450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123825</xdr:colOff>
                    <xdr:row>3</xdr:row>
                    <xdr:rowOff>95250</xdr:rowOff>
                  </from>
                  <to>
                    <xdr:col>5</xdr:col>
                    <xdr:colOff>200025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7C1F9F4-8B49-4A1A-8A66-3ED717145540}">
            <xm:f>menu!$U$5=FALSE</xm:f>
            <x14:dxf>
              <font>
                <color theme="0"/>
              </font>
              <fill>
                <patternFill>
                  <fgColor theme="0"/>
                  <bgColor theme="0"/>
                </patternFill>
              </fill>
              <border>
                <left/>
                <right/>
                <top/>
                <bottom/>
                <vertical/>
                <horizontal/>
              </border>
            </x14:dxf>
          </x14:cfRule>
          <xm:sqref>J3:N7 C48:N48 N40 C37:N39 C22:N31 D33:N35 C42:N44 C18:N20 C17:E17 C8:N15 C16:D16 N16:N17 C46:N46</xm:sqref>
        </x14:conditionalFormatting>
        <x14:conditionalFormatting xmlns:xm="http://schemas.microsoft.com/office/excel/2006/main">
          <x14:cfRule type="iconSet" priority="85" id="{ABF46BFF-CBFE-4D89-BDCE-72366BE18D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O12:O17</xm:sqref>
        </x14:conditionalFormatting>
        <x14:conditionalFormatting xmlns:xm="http://schemas.microsoft.com/office/excel/2006/main">
          <x14:cfRule type="iconSet" priority="73" id="{4253305F-3AC9-4C05-849E-62C96414DA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O42</xm:sqref>
        </x14:conditionalFormatting>
        <x14:conditionalFormatting xmlns:xm="http://schemas.microsoft.com/office/excel/2006/main">
          <x14:cfRule type="iconSet" priority="72" id="{66DB4B91-C3FD-45B1-AD2F-93EF14748AD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O33</xm:sqref>
        </x14:conditionalFormatting>
        <x14:conditionalFormatting xmlns:xm="http://schemas.microsoft.com/office/excel/2006/main">
          <x14:cfRule type="iconSet" priority="71" id="{B8A02D14-4B21-4FB8-8C59-B2F533D864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O24:O30</xm:sqref>
        </x14:conditionalFormatting>
        <x14:conditionalFormatting xmlns:xm="http://schemas.microsoft.com/office/excel/2006/main">
          <x14:cfRule type="iconSet" priority="57" id="{3AF2B26B-88A5-4595-A364-EF22F2E96A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O39:O40</xm:sqref>
        </x14:conditionalFormatting>
        <x14:conditionalFormatting xmlns:xm="http://schemas.microsoft.com/office/excel/2006/main">
          <x14:cfRule type="expression" priority="30" id="{D274CBDA-9C68-4CEE-A160-D2C84ABB4E28}">
            <xm:f>menu!$U$4=FALSE</xm:f>
            <x14:dxf>
              <font>
                <color theme="0"/>
              </font>
              <fill>
                <patternFill>
                  <fgColor theme="0"/>
                  <bgColor theme="0"/>
                </patternFill>
              </fill>
              <border>
                <left/>
                <right/>
                <top/>
                <bottom/>
                <vertical/>
                <horizontal/>
              </border>
            </x14:dxf>
          </x14:cfRule>
          <xm:sqref>C47</xm:sqref>
        </x14:conditionalFormatting>
        <x14:conditionalFormatting xmlns:xm="http://schemas.microsoft.com/office/excel/2006/main">
          <x14:cfRule type="expression" priority="11" id="{7C97FC88-ECED-481B-AE2D-7E45FDE811FF}">
            <xm:f>menu!$U$5=FALSE</xm:f>
            <x14:dxf>
              <font>
                <color theme="0"/>
              </font>
              <fill>
                <patternFill>
                  <fgColor theme="0"/>
                  <bgColor theme="0"/>
                </patternFill>
              </fill>
              <border>
                <left/>
                <right/>
                <top/>
                <bottom/>
                <vertical/>
                <horizontal/>
              </border>
            </x14:dxf>
          </x14:cfRule>
          <xm:sqref>C33:C35</xm:sqref>
        </x14:conditionalFormatting>
        <x14:conditionalFormatting xmlns:xm="http://schemas.microsoft.com/office/excel/2006/main">
          <x14:cfRule type="expression" priority="12" id="{F5F25566-3E47-4A42-9659-3DF9CC5B6E7A}">
            <xm:f>menu!$U$5=FALSE</xm:f>
            <x14:dxf>
              <font>
                <color theme="0"/>
              </font>
              <fill>
                <patternFill>
                  <fgColor theme="0"/>
                  <bgColor theme="0"/>
                </patternFill>
              </fill>
              <border>
                <left/>
                <right/>
                <top/>
                <bottom/>
                <vertical/>
                <horizontal/>
              </border>
            </x14:dxf>
          </x14:cfRule>
          <xm:sqref>C40:M40</xm:sqref>
        </x14:conditionalFormatting>
        <x14:conditionalFormatting xmlns:xm="http://schemas.microsoft.com/office/excel/2006/main">
          <x14:cfRule type="expression" priority="5" id="{AA3DD677-1CF8-4EF8-9F89-2B558B367863}">
            <xm:f>menu!$U$5=FALSE</xm:f>
            <x14:dxf>
              <font>
                <color theme="0"/>
              </font>
              <fill>
                <patternFill>
                  <fgColor theme="0"/>
                  <bgColor theme="0"/>
                </patternFill>
              </fill>
              <border>
                <left/>
                <right/>
                <top/>
                <bottom/>
                <vertical/>
                <horizontal/>
              </border>
            </x14:dxf>
          </x14:cfRule>
          <xm:sqref>E16</xm:sqref>
        </x14:conditionalFormatting>
        <x14:conditionalFormatting xmlns:xm="http://schemas.microsoft.com/office/excel/2006/main">
          <x14:cfRule type="expression" priority="3" id="{E6762EE0-4E8C-40F9-A1E5-59873907E7CA}">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5984B91F-B6C0-412A-95D4-8B22D0899AC2}">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0510D6BF-1BF6-4537-9BD5-06AA5204402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CF2F7"/>
    <pageSetUpPr fitToPage="1"/>
  </sheetPr>
  <dimension ref="A1:AC96"/>
  <sheetViews>
    <sheetView showGridLines="0" showRowColHeaders="0" zoomScaleNormal="100" zoomScaleSheetLayoutView="100" workbookViewId="0">
      <selection activeCell="C13" sqref="C13:E13"/>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2.85546875" style="1" customWidth="1"/>
    <col min="8" max="8" width="12"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1" spans="1:29"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row>
    <row r="2" spans="1:29" x14ac:dyDescent="0.2">
      <c r="A2" s="396"/>
      <c r="B2" s="60"/>
      <c r="C2" s="60"/>
      <c r="D2" s="60"/>
      <c r="E2" s="60"/>
      <c r="F2" s="60"/>
      <c r="G2" s="60"/>
      <c r="H2" s="60"/>
      <c r="I2" s="60"/>
      <c r="J2" s="60"/>
      <c r="K2" s="60"/>
      <c r="L2" s="60"/>
      <c r="M2" s="60"/>
      <c r="N2" s="60"/>
      <c r="O2" s="60"/>
      <c r="P2" s="60"/>
      <c r="Q2" s="60"/>
      <c r="R2" s="396"/>
      <c r="S2" s="396"/>
      <c r="T2" s="396"/>
      <c r="U2" s="396"/>
      <c r="V2" s="396"/>
      <c r="W2" s="396"/>
      <c r="X2" s="396"/>
      <c r="Y2" s="396"/>
      <c r="Z2" s="396"/>
      <c r="AA2" s="396"/>
      <c r="AB2" s="396"/>
      <c r="AC2" s="396"/>
    </row>
    <row r="3" spans="1:29" ht="17.25" customHeight="1" x14ac:dyDescent="0.2">
      <c r="A3" s="396"/>
      <c r="B3" s="60"/>
      <c r="C3" s="741" t="s">
        <v>83</v>
      </c>
      <c r="D3" s="741"/>
      <c r="E3" s="741"/>
      <c r="F3" s="741"/>
      <c r="G3" s="741"/>
      <c r="H3" s="171"/>
      <c r="I3" s="157"/>
      <c r="J3" s="60"/>
      <c r="K3" s="61"/>
      <c r="L3" s="62" t="s">
        <v>57</v>
      </c>
      <c r="M3" s="60"/>
      <c r="N3" s="60"/>
      <c r="O3" s="60"/>
      <c r="P3" s="60"/>
      <c r="Q3" s="60"/>
      <c r="R3" s="396"/>
      <c r="S3" s="396"/>
      <c r="T3" s="396"/>
      <c r="U3" s="396"/>
      <c r="V3" s="396"/>
      <c r="W3" s="396"/>
      <c r="X3" s="396"/>
      <c r="Y3" s="396"/>
      <c r="Z3" s="396"/>
      <c r="AA3" s="396"/>
      <c r="AB3" s="396"/>
      <c r="AC3" s="396"/>
    </row>
    <row r="4" spans="1:29" ht="17.25" customHeight="1" x14ac:dyDescent="0.2">
      <c r="A4" s="396"/>
      <c r="B4" s="60"/>
      <c r="C4" s="741"/>
      <c r="D4" s="741"/>
      <c r="E4" s="741"/>
      <c r="F4" s="741"/>
      <c r="G4" s="741"/>
      <c r="H4" s="171"/>
      <c r="I4" s="157"/>
      <c r="J4" s="60"/>
      <c r="K4" s="123"/>
      <c r="L4" s="63" t="s">
        <v>56</v>
      </c>
      <c r="M4" s="60"/>
      <c r="N4" s="60"/>
      <c r="O4" s="60"/>
      <c r="P4" s="60"/>
      <c r="Q4" s="60"/>
      <c r="R4" s="396"/>
      <c r="S4" s="396"/>
      <c r="T4" s="396"/>
      <c r="U4" s="396"/>
      <c r="V4" s="396"/>
      <c r="W4" s="396"/>
      <c r="X4" s="396"/>
      <c r="Y4" s="396"/>
      <c r="Z4" s="396"/>
      <c r="AA4" s="396"/>
      <c r="AB4" s="396"/>
      <c r="AC4" s="396"/>
    </row>
    <row r="5" spans="1:29" ht="17.25" customHeight="1" x14ac:dyDescent="0.2">
      <c r="A5" s="396"/>
      <c r="B5" s="60"/>
      <c r="C5" s="60"/>
      <c r="D5" s="60"/>
      <c r="E5" s="60"/>
      <c r="F5" s="60"/>
      <c r="G5" s="60"/>
      <c r="H5" s="60"/>
      <c r="I5" s="60"/>
      <c r="J5" s="60"/>
      <c r="K5" s="64"/>
      <c r="L5" s="63" t="s">
        <v>55</v>
      </c>
      <c r="M5" s="60"/>
      <c r="N5" s="60"/>
      <c r="O5" s="60"/>
      <c r="P5" s="60"/>
      <c r="Q5" s="60"/>
      <c r="R5" s="396"/>
      <c r="S5" s="396"/>
      <c r="T5" s="396"/>
      <c r="U5" s="396"/>
      <c r="V5" s="396"/>
      <c r="W5" s="396"/>
      <c r="X5" s="396"/>
      <c r="Y5" s="396"/>
      <c r="Z5" s="396"/>
      <c r="AA5" s="396"/>
      <c r="AB5" s="396"/>
      <c r="AC5" s="396"/>
    </row>
    <row r="6" spans="1:29" ht="17.25" customHeight="1" x14ac:dyDescent="0.2">
      <c r="A6" s="396"/>
      <c r="B6" s="60"/>
      <c r="C6" s="498"/>
      <c r="D6" s="68"/>
      <c r="E6" s="68"/>
      <c r="F6" s="68"/>
      <c r="G6" s="393"/>
      <c r="H6" s="388"/>
      <c r="I6" s="60"/>
      <c r="J6" s="60"/>
      <c r="K6" s="65"/>
      <c r="L6" s="63" t="s">
        <v>42</v>
      </c>
      <c r="M6" s="60"/>
      <c r="N6" s="60"/>
      <c r="O6" s="60"/>
      <c r="P6" s="60"/>
      <c r="Q6" s="60"/>
      <c r="R6" s="396"/>
      <c r="S6" s="396"/>
      <c r="T6" s="396"/>
      <c r="U6" s="396"/>
      <c r="V6" s="396"/>
      <c r="W6" s="396"/>
      <c r="X6" s="396"/>
      <c r="Y6" s="396"/>
      <c r="Z6" s="396"/>
      <c r="AA6" s="396"/>
      <c r="AB6" s="396"/>
      <c r="AC6" s="396"/>
    </row>
    <row r="7" spans="1:29" ht="17.25" customHeight="1" x14ac:dyDescent="0.2">
      <c r="A7" s="396"/>
      <c r="B7" s="60"/>
      <c r="C7" s="60"/>
      <c r="D7" s="60"/>
      <c r="E7" s="60"/>
      <c r="F7" s="60"/>
      <c r="G7" s="60"/>
      <c r="H7" s="60"/>
      <c r="I7" s="60"/>
      <c r="J7" s="60"/>
      <c r="K7" s="66"/>
      <c r="L7" s="63" t="s">
        <v>43</v>
      </c>
      <c r="M7" s="60"/>
      <c r="N7" s="60"/>
      <c r="O7" s="60"/>
      <c r="P7" s="60"/>
      <c r="Q7" s="60"/>
      <c r="R7" s="396"/>
      <c r="S7" s="396"/>
      <c r="T7" s="396"/>
      <c r="U7" s="396"/>
      <c r="V7" s="396"/>
      <c r="W7" s="396"/>
      <c r="X7" s="396"/>
      <c r="Y7" s="396"/>
      <c r="Z7" s="396"/>
      <c r="AA7" s="396"/>
      <c r="AB7" s="396"/>
      <c r="AC7" s="396"/>
    </row>
    <row r="8" spans="1:29" ht="6" customHeight="1" x14ac:dyDescent="0.2">
      <c r="A8" s="396"/>
      <c r="B8" s="60"/>
      <c r="C8" s="60"/>
      <c r="D8" s="60"/>
      <c r="E8" s="60"/>
      <c r="F8" s="60"/>
      <c r="G8" s="60"/>
      <c r="H8" s="60"/>
      <c r="I8" s="60"/>
      <c r="J8" s="60"/>
      <c r="K8" s="131"/>
      <c r="L8" s="63"/>
      <c r="M8" s="60"/>
      <c r="N8" s="60"/>
      <c r="O8" s="60"/>
      <c r="P8" s="60"/>
      <c r="Q8" s="60"/>
      <c r="R8" s="396"/>
      <c r="S8" s="396"/>
      <c r="T8" s="396"/>
      <c r="U8" s="396"/>
      <c r="V8" s="396"/>
      <c r="W8" s="396"/>
      <c r="X8" s="396"/>
      <c r="Y8" s="396"/>
      <c r="Z8" s="396"/>
      <c r="AA8" s="396"/>
      <c r="AB8" s="396"/>
      <c r="AC8" s="396"/>
    </row>
    <row r="9" spans="1:29" ht="41.45" customHeight="1" x14ac:dyDescent="0.2">
      <c r="A9" s="396"/>
      <c r="B9" s="60"/>
      <c r="C9" s="857" t="s">
        <v>597</v>
      </c>
      <c r="D9" s="858"/>
      <c r="E9" s="858"/>
      <c r="F9" s="858"/>
      <c r="G9" s="858"/>
      <c r="H9" s="858"/>
      <c r="I9" s="858"/>
      <c r="J9" s="858"/>
      <c r="K9" s="858"/>
      <c r="L9" s="858"/>
      <c r="M9" s="858"/>
      <c r="N9" s="858"/>
      <c r="O9" s="859"/>
      <c r="P9" s="60"/>
      <c r="Q9" s="60"/>
      <c r="R9" s="396"/>
      <c r="S9" s="396"/>
      <c r="T9" s="396"/>
      <c r="U9" s="396"/>
      <c r="V9" s="396"/>
      <c r="W9" s="396"/>
      <c r="X9" s="396"/>
      <c r="Y9" s="396"/>
      <c r="Z9" s="396"/>
      <c r="AA9" s="396"/>
      <c r="AB9" s="396"/>
      <c r="AC9" s="396"/>
    </row>
    <row r="10" spans="1:29" ht="6" customHeight="1" x14ac:dyDescent="0.2">
      <c r="A10" s="396"/>
      <c r="B10" s="60"/>
      <c r="C10" s="60"/>
      <c r="D10" s="60"/>
      <c r="E10" s="60"/>
      <c r="F10" s="60"/>
      <c r="G10" s="60"/>
      <c r="H10" s="60"/>
      <c r="I10" s="60"/>
      <c r="J10" s="60"/>
      <c r="K10" s="131"/>
      <c r="L10" s="63"/>
      <c r="M10" s="60"/>
      <c r="N10" s="60"/>
      <c r="O10" s="60"/>
      <c r="P10" s="60"/>
      <c r="Q10" s="60"/>
      <c r="R10" s="396"/>
      <c r="S10" s="396"/>
      <c r="T10" s="396"/>
      <c r="U10" s="396"/>
      <c r="V10" s="396"/>
      <c r="W10" s="396"/>
      <c r="X10" s="396"/>
      <c r="Y10" s="396"/>
      <c r="Z10" s="396"/>
      <c r="AA10" s="396"/>
      <c r="AB10" s="396"/>
      <c r="AC10" s="396"/>
    </row>
    <row r="11" spans="1:29" ht="15" customHeight="1" thickBot="1" x14ac:dyDescent="0.25">
      <c r="A11" s="396"/>
      <c r="B11" s="60"/>
      <c r="C11" s="84" t="s">
        <v>169</v>
      </c>
      <c r="D11" s="84"/>
      <c r="E11" s="84"/>
      <c r="F11" s="84"/>
      <c r="G11" s="85"/>
      <c r="H11" s="85"/>
      <c r="I11" s="85"/>
      <c r="J11" s="85"/>
      <c r="K11" s="85"/>
      <c r="L11" s="85"/>
      <c r="M11" s="85"/>
      <c r="N11" s="85"/>
      <c r="O11" s="85"/>
      <c r="P11" s="60"/>
      <c r="Q11" s="60"/>
      <c r="R11" s="396"/>
      <c r="S11" s="396"/>
      <c r="T11" s="396"/>
      <c r="U11" s="396"/>
      <c r="V11" s="396"/>
      <c r="W11" s="396"/>
      <c r="X11" s="396"/>
      <c r="Y11" s="396"/>
      <c r="Z11" s="396"/>
      <c r="AA11" s="396"/>
      <c r="AB11" s="396"/>
      <c r="AC11" s="396"/>
    </row>
    <row r="12" spans="1:29" s="12" customFormat="1" ht="48" customHeight="1" x14ac:dyDescent="0.25">
      <c r="A12" s="432"/>
      <c r="B12" s="86"/>
      <c r="C12" s="856" t="s">
        <v>11</v>
      </c>
      <c r="D12" s="854"/>
      <c r="E12" s="851"/>
      <c r="F12" s="267" t="s">
        <v>196</v>
      </c>
      <c r="G12" s="267" t="s">
        <v>28</v>
      </c>
      <c r="H12" s="266" t="s">
        <v>235</v>
      </c>
      <c r="I12" s="266" t="s">
        <v>272</v>
      </c>
      <c r="J12" s="850" t="s">
        <v>273</v>
      </c>
      <c r="K12" s="854"/>
      <c r="L12" s="851"/>
      <c r="M12" s="850" t="s">
        <v>274</v>
      </c>
      <c r="N12" s="851"/>
      <c r="O12" s="71" t="s">
        <v>84</v>
      </c>
      <c r="P12" s="87"/>
      <c r="Q12" s="87"/>
      <c r="R12" s="432"/>
      <c r="S12" s="432"/>
      <c r="T12" s="432"/>
      <c r="U12" s="432"/>
      <c r="V12" s="432"/>
      <c r="W12" s="432"/>
      <c r="X12" s="432"/>
      <c r="Y12" s="432"/>
      <c r="Z12" s="432"/>
      <c r="AA12" s="432"/>
      <c r="AB12" s="432"/>
      <c r="AC12" s="432"/>
    </row>
    <row r="13" spans="1:29" ht="27" customHeight="1" x14ac:dyDescent="0.2">
      <c r="A13" s="396"/>
      <c r="B13" s="67"/>
      <c r="C13" s="847" t="s">
        <v>62</v>
      </c>
      <c r="D13" s="848"/>
      <c r="E13" s="849"/>
      <c r="F13" s="42" t="s">
        <v>62</v>
      </c>
      <c r="G13" s="42" t="s">
        <v>62</v>
      </c>
      <c r="H13" s="176"/>
      <c r="I13" s="161"/>
      <c r="J13" s="852"/>
      <c r="K13" s="855"/>
      <c r="L13" s="853"/>
      <c r="M13" s="852"/>
      <c r="N13" s="853"/>
      <c r="O13" s="88">
        <f>(J13+M13+IF(F13&lt;&gt;menu!D12,I13,0))*H13</f>
        <v>0</v>
      </c>
      <c r="P13" s="156">
        <f>IF(OR(AND(O13&gt;0,OR(F13="bitte auswählen",C13="bitte auswählen",G13="bitte auswählen"))),1,IF(AND(C13="Netzwerktreffen",M13&gt;0),0.01,IF(AND(C13="Weiterqualifizierung",M13&gt;1000),0.01,0)))</f>
        <v>0</v>
      </c>
      <c r="Q13" s="60"/>
      <c r="R13" s="396"/>
      <c r="S13" s="396"/>
      <c r="T13" s="396"/>
      <c r="U13" s="396"/>
      <c r="V13" s="396"/>
      <c r="W13" s="396"/>
      <c r="X13" s="396"/>
      <c r="Y13" s="396"/>
      <c r="Z13" s="396"/>
      <c r="AA13" s="396"/>
      <c r="AB13" s="396"/>
      <c r="AC13" s="396"/>
    </row>
    <row r="14" spans="1:29" ht="27" customHeight="1" x14ac:dyDescent="0.2">
      <c r="A14" s="396"/>
      <c r="B14" s="67"/>
      <c r="C14" s="847" t="s">
        <v>62</v>
      </c>
      <c r="D14" s="848"/>
      <c r="E14" s="849"/>
      <c r="F14" s="42" t="s">
        <v>62</v>
      </c>
      <c r="G14" s="42" t="s">
        <v>62</v>
      </c>
      <c r="H14" s="176"/>
      <c r="I14" s="161"/>
      <c r="J14" s="852"/>
      <c r="K14" s="855"/>
      <c r="L14" s="853"/>
      <c r="M14" s="852"/>
      <c r="N14" s="853"/>
      <c r="O14" s="88">
        <f>(J14+M14+IF(F14&lt;&gt;menu!D13,I14,0))*H14</f>
        <v>0</v>
      </c>
      <c r="P14" s="379">
        <f t="shared" ref="P14:P27" si="0">IF(OR(AND(O14&gt;0,OR(F14="bitte auswählen",C14="bitte auswählen",G14="bitte auswählen"))),1,IF(AND(C14="Netzwerktreffen",M14&gt;0),0.01,IF(AND(C14="Weiterqualifizierung",M14&gt;1000),0.01,0)))</f>
        <v>0</v>
      </c>
      <c r="Q14" s="60"/>
      <c r="R14" s="396"/>
      <c r="S14" s="396"/>
      <c r="T14" s="396"/>
      <c r="U14" s="396"/>
      <c r="V14" s="396"/>
      <c r="W14" s="396"/>
      <c r="X14" s="396"/>
      <c r="Y14" s="396"/>
      <c r="Z14" s="396"/>
      <c r="AA14" s="396"/>
      <c r="AB14" s="396"/>
      <c r="AC14" s="396"/>
    </row>
    <row r="15" spans="1:29" ht="27" customHeight="1" x14ac:dyDescent="0.2">
      <c r="A15" s="396"/>
      <c r="B15" s="67"/>
      <c r="C15" s="847" t="s">
        <v>62</v>
      </c>
      <c r="D15" s="848"/>
      <c r="E15" s="849"/>
      <c r="F15" s="42" t="s">
        <v>62</v>
      </c>
      <c r="G15" s="42" t="s">
        <v>62</v>
      </c>
      <c r="H15" s="176"/>
      <c r="I15" s="161"/>
      <c r="J15" s="852"/>
      <c r="K15" s="855"/>
      <c r="L15" s="853"/>
      <c r="M15" s="852"/>
      <c r="N15" s="853"/>
      <c r="O15" s="88">
        <f>(J15+M15+IF(F15&lt;&gt;menu!D14,I15,0))*H15</f>
        <v>0</v>
      </c>
      <c r="P15" s="379">
        <f t="shared" si="0"/>
        <v>0</v>
      </c>
      <c r="Q15" s="60"/>
      <c r="R15" s="396"/>
      <c r="S15" s="396"/>
      <c r="T15" s="396"/>
      <c r="U15" s="396"/>
      <c r="V15" s="396"/>
      <c r="W15" s="396"/>
      <c r="X15" s="396"/>
      <c r="Y15" s="396"/>
      <c r="Z15" s="396"/>
      <c r="AA15" s="396"/>
      <c r="AB15" s="396"/>
      <c r="AC15" s="396"/>
    </row>
    <row r="16" spans="1:29" ht="27" customHeight="1" x14ac:dyDescent="0.2">
      <c r="A16" s="396"/>
      <c r="B16" s="67"/>
      <c r="C16" s="847" t="s">
        <v>62</v>
      </c>
      <c r="D16" s="848"/>
      <c r="E16" s="849"/>
      <c r="F16" s="42" t="s">
        <v>62</v>
      </c>
      <c r="G16" s="42" t="s">
        <v>62</v>
      </c>
      <c r="H16" s="176"/>
      <c r="I16" s="161"/>
      <c r="J16" s="852"/>
      <c r="K16" s="855"/>
      <c r="L16" s="853"/>
      <c r="M16" s="852"/>
      <c r="N16" s="853"/>
      <c r="O16" s="88">
        <f>(J16+M16+IF(F16&lt;&gt;menu!D15,I16,0))*H16</f>
        <v>0</v>
      </c>
      <c r="P16" s="379">
        <f t="shared" si="0"/>
        <v>0</v>
      </c>
      <c r="Q16" s="60"/>
      <c r="R16" s="396"/>
      <c r="S16" s="396"/>
      <c r="T16" s="396"/>
      <c r="U16" s="396"/>
      <c r="V16" s="396"/>
      <c r="W16" s="396"/>
      <c r="X16" s="396"/>
      <c r="Y16" s="396"/>
      <c r="Z16" s="396"/>
      <c r="AA16" s="396"/>
      <c r="AB16" s="396"/>
      <c r="AC16" s="396"/>
    </row>
    <row r="17" spans="1:29" ht="27" customHeight="1" x14ac:dyDescent="0.2">
      <c r="A17" s="396"/>
      <c r="B17" s="67"/>
      <c r="C17" s="847" t="s">
        <v>62</v>
      </c>
      <c r="D17" s="848"/>
      <c r="E17" s="849"/>
      <c r="F17" s="42" t="s">
        <v>62</v>
      </c>
      <c r="G17" s="42" t="s">
        <v>62</v>
      </c>
      <c r="H17" s="176"/>
      <c r="I17" s="161"/>
      <c r="J17" s="852"/>
      <c r="K17" s="855"/>
      <c r="L17" s="853"/>
      <c r="M17" s="852"/>
      <c r="N17" s="853"/>
      <c r="O17" s="88">
        <f>(J17+M17+IF(F17&lt;&gt;menu!D16,I17,0))*H17</f>
        <v>0</v>
      </c>
      <c r="P17" s="379">
        <f t="shared" si="0"/>
        <v>0</v>
      </c>
      <c r="Q17" s="60"/>
      <c r="R17" s="396"/>
      <c r="S17" s="396"/>
      <c r="T17" s="396"/>
      <c r="U17" s="396"/>
      <c r="V17" s="396"/>
      <c r="W17" s="396"/>
      <c r="X17" s="396"/>
      <c r="Y17" s="396"/>
      <c r="Z17" s="396"/>
      <c r="AA17" s="396"/>
      <c r="AB17" s="396"/>
      <c r="AC17" s="396"/>
    </row>
    <row r="18" spans="1:29" ht="27" customHeight="1" x14ac:dyDescent="0.2">
      <c r="A18" s="396"/>
      <c r="B18" s="67"/>
      <c r="C18" s="847" t="s">
        <v>62</v>
      </c>
      <c r="D18" s="848"/>
      <c r="E18" s="849"/>
      <c r="F18" s="42" t="s">
        <v>62</v>
      </c>
      <c r="G18" s="42" t="s">
        <v>62</v>
      </c>
      <c r="H18" s="176"/>
      <c r="I18" s="161"/>
      <c r="J18" s="852"/>
      <c r="K18" s="855"/>
      <c r="L18" s="853"/>
      <c r="M18" s="852"/>
      <c r="N18" s="853"/>
      <c r="O18" s="88">
        <f>(J18+M18+IF(F18&lt;&gt;menu!D17,I18,0))*H18</f>
        <v>0</v>
      </c>
      <c r="P18" s="379">
        <f t="shared" si="0"/>
        <v>0</v>
      </c>
      <c r="Q18" s="60"/>
      <c r="R18" s="396"/>
      <c r="S18" s="396"/>
      <c r="T18" s="396"/>
      <c r="U18" s="396"/>
      <c r="V18" s="396"/>
      <c r="W18" s="396"/>
      <c r="X18" s="396"/>
      <c r="Y18" s="396"/>
      <c r="Z18" s="396"/>
      <c r="AA18" s="396"/>
      <c r="AB18" s="396"/>
      <c r="AC18" s="396"/>
    </row>
    <row r="19" spans="1:29" ht="27" customHeight="1" x14ac:dyDescent="0.2">
      <c r="A19" s="396"/>
      <c r="B19" s="67"/>
      <c r="C19" s="847" t="s">
        <v>62</v>
      </c>
      <c r="D19" s="848"/>
      <c r="E19" s="849"/>
      <c r="F19" s="42" t="s">
        <v>62</v>
      </c>
      <c r="G19" s="42" t="s">
        <v>62</v>
      </c>
      <c r="H19" s="176"/>
      <c r="I19" s="161"/>
      <c r="J19" s="852"/>
      <c r="K19" s="855"/>
      <c r="L19" s="853"/>
      <c r="M19" s="852"/>
      <c r="N19" s="853"/>
      <c r="O19" s="88">
        <f>(J19+M19+IF(F19&lt;&gt;menu!D18,I19,0))*H19</f>
        <v>0</v>
      </c>
      <c r="P19" s="379">
        <f t="shared" si="0"/>
        <v>0</v>
      </c>
      <c r="Q19" s="60"/>
      <c r="R19" s="396"/>
      <c r="S19" s="396"/>
      <c r="T19" s="396"/>
      <c r="U19" s="396"/>
      <c r="V19" s="396"/>
      <c r="W19" s="396"/>
      <c r="X19" s="396"/>
      <c r="Y19" s="396"/>
      <c r="Z19" s="396"/>
      <c r="AA19" s="396"/>
      <c r="AB19" s="396"/>
      <c r="AC19" s="396"/>
    </row>
    <row r="20" spans="1:29" ht="27" customHeight="1" x14ac:dyDescent="0.2">
      <c r="A20" s="396"/>
      <c r="B20" s="67"/>
      <c r="C20" s="847" t="s">
        <v>62</v>
      </c>
      <c r="D20" s="848"/>
      <c r="E20" s="849"/>
      <c r="F20" s="42" t="s">
        <v>62</v>
      </c>
      <c r="G20" s="42" t="s">
        <v>62</v>
      </c>
      <c r="H20" s="176"/>
      <c r="I20" s="161"/>
      <c r="J20" s="852"/>
      <c r="K20" s="855"/>
      <c r="L20" s="853"/>
      <c r="M20" s="852"/>
      <c r="N20" s="853"/>
      <c r="O20" s="88">
        <f>(J20+M20+IF(F20&lt;&gt;menu!D19,I20,0))*H20</f>
        <v>0</v>
      </c>
      <c r="P20" s="379">
        <f t="shared" si="0"/>
        <v>0</v>
      </c>
      <c r="Q20" s="60"/>
      <c r="R20" s="396"/>
      <c r="S20" s="396"/>
      <c r="T20" s="396"/>
      <c r="U20" s="396"/>
      <c r="V20" s="396"/>
      <c r="W20" s="396"/>
      <c r="X20" s="396"/>
      <c r="Y20" s="396"/>
      <c r="Z20" s="396"/>
      <c r="AA20" s="396"/>
      <c r="AB20" s="396"/>
      <c r="AC20" s="396"/>
    </row>
    <row r="21" spans="1:29" ht="27" customHeight="1" x14ac:dyDescent="0.2">
      <c r="A21" s="396"/>
      <c r="B21" s="67"/>
      <c r="C21" s="847" t="s">
        <v>62</v>
      </c>
      <c r="D21" s="848"/>
      <c r="E21" s="849"/>
      <c r="F21" s="42" t="s">
        <v>62</v>
      </c>
      <c r="G21" s="42" t="s">
        <v>62</v>
      </c>
      <c r="H21" s="176"/>
      <c r="I21" s="161"/>
      <c r="J21" s="852"/>
      <c r="K21" s="855"/>
      <c r="L21" s="853"/>
      <c r="M21" s="852"/>
      <c r="N21" s="853"/>
      <c r="O21" s="88">
        <f>(J21+M21+IF(F21&lt;&gt;menu!D20,I21,0))*H21</f>
        <v>0</v>
      </c>
      <c r="P21" s="379">
        <f t="shared" si="0"/>
        <v>0</v>
      </c>
      <c r="Q21" s="60"/>
      <c r="R21" s="396"/>
      <c r="S21" s="396"/>
      <c r="T21" s="396"/>
      <c r="U21" s="396"/>
      <c r="V21" s="396"/>
      <c r="W21" s="396"/>
      <c r="X21" s="396"/>
      <c r="Y21" s="396"/>
      <c r="Z21" s="396"/>
      <c r="AA21" s="396"/>
      <c r="AB21" s="396"/>
      <c r="AC21" s="396"/>
    </row>
    <row r="22" spans="1:29" ht="27" customHeight="1" x14ac:dyDescent="0.2">
      <c r="A22" s="396"/>
      <c r="B22" s="67"/>
      <c r="C22" s="847" t="s">
        <v>62</v>
      </c>
      <c r="D22" s="848"/>
      <c r="E22" s="849"/>
      <c r="F22" s="42" t="s">
        <v>62</v>
      </c>
      <c r="G22" s="42" t="s">
        <v>62</v>
      </c>
      <c r="H22" s="176"/>
      <c r="I22" s="161"/>
      <c r="J22" s="852"/>
      <c r="K22" s="855"/>
      <c r="L22" s="853"/>
      <c r="M22" s="852"/>
      <c r="N22" s="853"/>
      <c r="O22" s="88">
        <f>(J22+M22+IF(F22&lt;&gt;menu!D21,I22,0))*H22</f>
        <v>0</v>
      </c>
      <c r="P22" s="379">
        <f t="shared" si="0"/>
        <v>0</v>
      </c>
      <c r="Q22" s="60"/>
      <c r="R22" s="396"/>
      <c r="S22" s="396"/>
      <c r="T22" s="396"/>
      <c r="U22" s="396"/>
      <c r="V22" s="396"/>
      <c r="W22" s="396"/>
      <c r="X22" s="396"/>
      <c r="Y22" s="396"/>
      <c r="Z22" s="396"/>
      <c r="AA22" s="396"/>
      <c r="AB22" s="396"/>
      <c r="AC22" s="396"/>
    </row>
    <row r="23" spans="1:29" ht="27" customHeight="1" x14ac:dyDescent="0.2">
      <c r="A23" s="396"/>
      <c r="B23" s="67"/>
      <c r="C23" s="847" t="s">
        <v>62</v>
      </c>
      <c r="D23" s="848"/>
      <c r="E23" s="849"/>
      <c r="F23" s="42" t="s">
        <v>62</v>
      </c>
      <c r="G23" s="42" t="s">
        <v>62</v>
      </c>
      <c r="H23" s="176"/>
      <c r="I23" s="161"/>
      <c r="J23" s="852"/>
      <c r="K23" s="855"/>
      <c r="L23" s="853"/>
      <c r="M23" s="852"/>
      <c r="N23" s="853"/>
      <c r="O23" s="88">
        <f>(J23+M23+IF(F23&lt;&gt;menu!D22,I23,0))*H23</f>
        <v>0</v>
      </c>
      <c r="P23" s="379">
        <f t="shared" si="0"/>
        <v>0</v>
      </c>
      <c r="Q23" s="60"/>
      <c r="R23" s="396"/>
      <c r="S23" s="396"/>
      <c r="T23" s="396"/>
      <c r="U23" s="396"/>
      <c r="V23" s="396"/>
      <c r="W23" s="396"/>
      <c r="X23" s="396"/>
      <c r="Y23" s="396"/>
      <c r="Z23" s="396"/>
      <c r="AA23" s="396"/>
      <c r="AB23" s="396"/>
      <c r="AC23" s="396"/>
    </row>
    <row r="24" spans="1:29" ht="27" customHeight="1" x14ac:dyDescent="0.2">
      <c r="A24" s="396"/>
      <c r="B24" s="67"/>
      <c r="C24" s="847" t="s">
        <v>62</v>
      </c>
      <c r="D24" s="848"/>
      <c r="E24" s="849"/>
      <c r="F24" s="42" t="s">
        <v>62</v>
      </c>
      <c r="G24" s="42" t="s">
        <v>62</v>
      </c>
      <c r="H24" s="176"/>
      <c r="I24" s="161"/>
      <c r="J24" s="852"/>
      <c r="K24" s="855"/>
      <c r="L24" s="853"/>
      <c r="M24" s="852"/>
      <c r="N24" s="853"/>
      <c r="O24" s="88">
        <f>(J24+M24+IF(F24&lt;&gt;menu!D23,I24,0))*H24</f>
        <v>0</v>
      </c>
      <c r="P24" s="379">
        <f t="shared" si="0"/>
        <v>0</v>
      </c>
      <c r="Q24" s="60"/>
      <c r="R24" s="396"/>
      <c r="S24" s="396"/>
      <c r="T24" s="396"/>
      <c r="U24" s="396"/>
      <c r="V24" s="396"/>
      <c r="W24" s="396"/>
      <c r="X24" s="396"/>
      <c r="Y24" s="396"/>
      <c r="Z24" s="396"/>
      <c r="AA24" s="396"/>
      <c r="AB24" s="396"/>
      <c r="AC24" s="396"/>
    </row>
    <row r="25" spans="1:29" ht="27" customHeight="1" x14ac:dyDescent="0.2">
      <c r="A25" s="396"/>
      <c r="B25" s="67"/>
      <c r="C25" s="847" t="s">
        <v>62</v>
      </c>
      <c r="D25" s="848"/>
      <c r="E25" s="849"/>
      <c r="F25" s="42" t="s">
        <v>62</v>
      </c>
      <c r="G25" s="42" t="s">
        <v>62</v>
      </c>
      <c r="H25" s="176"/>
      <c r="I25" s="161"/>
      <c r="J25" s="852"/>
      <c r="K25" s="855"/>
      <c r="L25" s="853"/>
      <c r="M25" s="852"/>
      <c r="N25" s="853"/>
      <c r="O25" s="88">
        <f>(J25+M25+IF(F25&lt;&gt;menu!D24,I25,0))*H25</f>
        <v>0</v>
      </c>
      <c r="P25" s="379">
        <f t="shared" si="0"/>
        <v>0</v>
      </c>
      <c r="Q25" s="60"/>
      <c r="R25" s="396"/>
      <c r="S25" s="396"/>
      <c r="T25" s="396"/>
      <c r="U25" s="396"/>
      <c r="V25" s="396"/>
      <c r="W25" s="396"/>
      <c r="X25" s="396"/>
      <c r="Y25" s="396"/>
      <c r="Z25" s="396"/>
      <c r="AA25" s="396"/>
      <c r="AB25" s="396"/>
      <c r="AC25" s="396"/>
    </row>
    <row r="26" spans="1:29" ht="27" customHeight="1" x14ac:dyDescent="0.2">
      <c r="A26" s="396"/>
      <c r="B26" s="67"/>
      <c r="C26" s="847" t="s">
        <v>62</v>
      </c>
      <c r="D26" s="848"/>
      <c r="E26" s="849"/>
      <c r="F26" s="42" t="s">
        <v>62</v>
      </c>
      <c r="G26" s="42" t="s">
        <v>62</v>
      </c>
      <c r="H26" s="176"/>
      <c r="I26" s="161"/>
      <c r="J26" s="852"/>
      <c r="K26" s="855"/>
      <c r="L26" s="853"/>
      <c r="M26" s="852"/>
      <c r="N26" s="853"/>
      <c r="O26" s="88">
        <f>(J26+M26+IF(F26&lt;&gt;menu!D25,I26,0))*H26</f>
        <v>0</v>
      </c>
      <c r="P26" s="379">
        <f t="shared" si="0"/>
        <v>0</v>
      </c>
      <c r="Q26" s="60"/>
      <c r="R26" s="396"/>
      <c r="S26" s="396"/>
      <c r="T26" s="396"/>
      <c r="U26" s="396"/>
      <c r="V26" s="396"/>
      <c r="W26" s="396"/>
      <c r="X26" s="396"/>
      <c r="Y26" s="396"/>
      <c r="Z26" s="396"/>
      <c r="AA26" s="396"/>
      <c r="AB26" s="396"/>
      <c r="AC26" s="396"/>
    </row>
    <row r="27" spans="1:29" ht="27" customHeight="1" thickBot="1" x14ac:dyDescent="0.25">
      <c r="A27" s="396"/>
      <c r="B27" s="67"/>
      <c r="C27" s="847" t="s">
        <v>62</v>
      </c>
      <c r="D27" s="848"/>
      <c r="E27" s="849"/>
      <c r="F27" s="42" t="s">
        <v>62</v>
      </c>
      <c r="G27" s="42" t="s">
        <v>62</v>
      </c>
      <c r="H27" s="176"/>
      <c r="I27" s="161"/>
      <c r="J27" s="852"/>
      <c r="K27" s="855"/>
      <c r="L27" s="853"/>
      <c r="M27" s="852"/>
      <c r="N27" s="853"/>
      <c r="O27" s="88">
        <f>(J27+M27+IF(F27&lt;&gt;menu!D26,I27,0))*H27</f>
        <v>0</v>
      </c>
      <c r="P27" s="379">
        <f t="shared" si="0"/>
        <v>0</v>
      </c>
      <c r="Q27" s="60"/>
      <c r="R27" s="408"/>
      <c r="S27" s="396"/>
      <c r="T27" s="396"/>
      <c r="U27" s="396"/>
      <c r="V27" s="396"/>
      <c r="W27" s="396"/>
      <c r="X27" s="396"/>
      <c r="Y27" s="396"/>
      <c r="Z27" s="396"/>
      <c r="AA27" s="396"/>
      <c r="AB27" s="396"/>
      <c r="AC27" s="396"/>
    </row>
    <row r="28" spans="1:29" ht="15.75" customHeight="1" thickBot="1" x14ac:dyDescent="0.25">
      <c r="A28" s="396"/>
      <c r="B28" s="60"/>
      <c r="C28" s="89"/>
      <c r="D28" s="89"/>
      <c r="E28" s="89"/>
      <c r="F28" s="250"/>
      <c r="G28" s="870"/>
      <c r="H28" s="870"/>
      <c r="I28" s="251"/>
      <c r="J28" s="863"/>
      <c r="K28" s="863"/>
      <c r="L28" s="863"/>
      <c r="M28" s="868" t="s">
        <v>5</v>
      </c>
      <c r="N28" s="869"/>
      <c r="O28" s="264">
        <f>SUM(O13:O27)</f>
        <v>0</v>
      </c>
      <c r="P28" s="60"/>
      <c r="Q28" s="60"/>
      <c r="R28" s="408"/>
      <c r="S28" s="396"/>
      <c r="T28" s="396"/>
      <c r="U28" s="396"/>
      <c r="V28" s="396"/>
      <c r="W28" s="396"/>
      <c r="X28" s="396"/>
      <c r="Y28" s="396"/>
      <c r="Z28" s="396"/>
      <c r="AA28" s="396"/>
      <c r="AB28" s="396"/>
      <c r="AC28" s="396"/>
    </row>
    <row r="29" spans="1:29" ht="5.25" customHeight="1" x14ac:dyDescent="0.2">
      <c r="A29" s="396"/>
      <c r="B29" s="60"/>
      <c r="C29" s="60"/>
      <c r="D29" s="60"/>
      <c r="E29" s="60"/>
      <c r="F29" s="60"/>
      <c r="G29" s="60"/>
      <c r="H29" s="60"/>
      <c r="I29" s="60"/>
      <c r="J29" s="60"/>
      <c r="K29" s="60"/>
      <c r="L29" s="60"/>
      <c r="M29" s="60"/>
      <c r="N29" s="60"/>
      <c r="O29" s="60"/>
      <c r="P29" s="60"/>
      <c r="Q29" s="60"/>
      <c r="R29" s="408"/>
      <c r="S29" s="396"/>
      <c r="T29" s="396"/>
      <c r="U29" s="396"/>
      <c r="V29" s="396"/>
      <c r="W29" s="396"/>
      <c r="X29" s="396"/>
      <c r="Y29" s="396"/>
      <c r="Z29" s="396"/>
      <c r="AA29" s="396"/>
      <c r="AB29" s="396"/>
      <c r="AC29" s="396"/>
    </row>
    <row r="30" spans="1:29" ht="40.5" customHeight="1" thickBot="1" x14ac:dyDescent="0.25">
      <c r="A30" s="396"/>
      <c r="B30" s="60"/>
      <c r="C30" s="860" t="s">
        <v>598</v>
      </c>
      <c r="D30" s="861"/>
      <c r="E30" s="861"/>
      <c r="F30" s="861"/>
      <c r="G30" s="861"/>
      <c r="H30" s="861"/>
      <c r="I30" s="861"/>
      <c r="J30" s="861"/>
      <c r="K30" s="861"/>
      <c r="L30" s="861"/>
      <c r="M30" s="861"/>
      <c r="N30" s="861"/>
      <c r="O30" s="862"/>
      <c r="P30" s="60"/>
      <c r="Q30" s="60"/>
      <c r="R30" s="408"/>
      <c r="S30" s="396"/>
      <c r="T30" s="396"/>
      <c r="U30" s="396"/>
      <c r="V30" s="396"/>
      <c r="W30" s="396"/>
      <c r="X30" s="396"/>
      <c r="Y30" s="396"/>
      <c r="Z30" s="396"/>
      <c r="AA30" s="396"/>
      <c r="AB30" s="396"/>
      <c r="AC30" s="396"/>
    </row>
    <row r="31" spans="1:29" ht="21" customHeight="1" thickBot="1" x14ac:dyDescent="0.25">
      <c r="A31" s="396"/>
      <c r="B31" s="60"/>
      <c r="C31" s="200"/>
      <c r="D31" s="864" t="s">
        <v>270</v>
      </c>
      <c r="E31" s="864"/>
      <c r="F31" s="864"/>
      <c r="G31" s="864"/>
      <c r="H31" s="865" t="s">
        <v>62</v>
      </c>
      <c r="I31" s="865"/>
      <c r="J31" s="866" t="s">
        <v>271</v>
      </c>
      <c r="K31" s="866"/>
      <c r="L31" s="866"/>
      <c r="M31" s="866"/>
      <c r="N31" s="867"/>
      <c r="O31" s="265"/>
      <c r="P31" s="309">
        <f>IF(menu!$U$6=TRUE,IF(AND(O31="",menu!A6=TRUE),1,0),0)</f>
        <v>0</v>
      </c>
      <c r="Q31" s="60"/>
      <c r="R31" s="408"/>
      <c r="S31" s="396"/>
      <c r="T31" s="396"/>
      <c r="U31" s="396"/>
      <c r="V31" s="396"/>
      <c r="W31" s="396"/>
      <c r="X31" s="396"/>
      <c r="Y31" s="396"/>
      <c r="Z31" s="396"/>
      <c r="AA31" s="396"/>
      <c r="AB31" s="396"/>
      <c r="AC31" s="396"/>
    </row>
    <row r="32" spans="1:29" ht="6" customHeight="1" thickBot="1" x14ac:dyDescent="0.25">
      <c r="A32" s="396"/>
      <c r="B32" s="60"/>
      <c r="C32" s="60"/>
      <c r="D32" s="60"/>
      <c r="E32" s="60"/>
      <c r="F32" s="60"/>
      <c r="G32" s="60"/>
      <c r="H32" s="60"/>
      <c r="I32" s="60"/>
      <c r="J32" s="60"/>
      <c r="K32" s="60"/>
      <c r="L32" s="60"/>
      <c r="M32" s="60"/>
      <c r="N32" s="60"/>
      <c r="O32" s="60"/>
      <c r="P32" s="114"/>
      <c r="Q32" s="60"/>
      <c r="R32" s="396"/>
      <c r="S32" s="396"/>
      <c r="T32" s="396"/>
      <c r="U32" s="396"/>
      <c r="V32" s="396"/>
      <c r="W32" s="396"/>
      <c r="X32" s="396"/>
      <c r="Y32" s="396"/>
      <c r="Z32" s="396"/>
      <c r="AA32" s="396"/>
      <c r="AB32" s="396"/>
      <c r="AC32" s="396"/>
    </row>
    <row r="33" spans="1:29" ht="12" customHeight="1" x14ac:dyDescent="0.2">
      <c r="A33" s="396"/>
      <c r="B33" s="60"/>
      <c r="C33" s="822" t="s">
        <v>238</v>
      </c>
      <c r="D33" s="823"/>
      <c r="E33" s="823"/>
      <c r="F33" s="823"/>
      <c r="G33" s="823"/>
      <c r="H33" s="823"/>
      <c r="I33" s="823"/>
      <c r="J33" s="823"/>
      <c r="K33" s="823"/>
      <c r="L33" s="823"/>
      <c r="M33" s="823"/>
      <c r="N33" s="823"/>
      <c r="O33" s="824"/>
      <c r="P33" s="60"/>
      <c r="Q33" s="60"/>
      <c r="R33" s="396"/>
      <c r="S33" s="396"/>
      <c r="T33" s="396"/>
      <c r="U33" s="396"/>
      <c r="V33" s="396"/>
      <c r="W33" s="396"/>
      <c r="X33" s="396"/>
      <c r="Y33" s="396"/>
      <c r="Z33" s="396"/>
      <c r="AA33" s="396"/>
      <c r="AB33" s="396"/>
      <c r="AC33" s="396"/>
    </row>
    <row r="34" spans="1:29" ht="9" customHeight="1" x14ac:dyDescent="0.2">
      <c r="A34" s="396"/>
      <c r="B34" s="60"/>
      <c r="C34" s="825"/>
      <c r="D34" s="826"/>
      <c r="E34" s="826"/>
      <c r="F34" s="826"/>
      <c r="G34" s="826"/>
      <c r="H34" s="826"/>
      <c r="I34" s="826"/>
      <c r="J34" s="826"/>
      <c r="K34" s="826"/>
      <c r="L34" s="826"/>
      <c r="M34" s="826"/>
      <c r="N34" s="826"/>
      <c r="O34" s="827"/>
      <c r="P34" s="91"/>
      <c r="Q34" s="91"/>
      <c r="R34" s="396"/>
      <c r="S34" s="396"/>
      <c r="T34" s="396"/>
      <c r="U34" s="396"/>
      <c r="V34" s="396"/>
      <c r="W34" s="396"/>
      <c r="X34" s="396"/>
      <c r="Y34" s="396"/>
      <c r="Z34" s="396"/>
      <c r="AA34" s="396"/>
      <c r="AB34" s="396"/>
      <c r="AC34" s="396"/>
    </row>
    <row r="35" spans="1:29" ht="7.5" customHeight="1" x14ac:dyDescent="0.2">
      <c r="A35" s="396"/>
      <c r="B35" s="60"/>
      <c r="C35" s="828"/>
      <c r="D35" s="829"/>
      <c r="E35" s="829"/>
      <c r="F35" s="829"/>
      <c r="G35" s="826"/>
      <c r="H35" s="826"/>
      <c r="I35" s="826"/>
      <c r="J35" s="826"/>
      <c r="K35" s="826"/>
      <c r="L35" s="826"/>
      <c r="M35" s="829"/>
      <c r="N35" s="829"/>
      <c r="O35" s="830"/>
      <c r="P35" s="91"/>
      <c r="Q35" s="91"/>
      <c r="R35" s="396"/>
      <c r="S35" s="396"/>
      <c r="T35" s="396"/>
      <c r="U35" s="396"/>
      <c r="V35" s="396"/>
      <c r="W35" s="396"/>
      <c r="X35" s="396"/>
      <c r="Y35" s="396"/>
      <c r="Z35" s="396"/>
      <c r="AA35" s="396"/>
      <c r="AB35" s="396"/>
      <c r="AC35" s="396"/>
    </row>
    <row r="36" spans="1:29" ht="15" customHeight="1" x14ac:dyDescent="0.2">
      <c r="A36" s="396"/>
      <c r="B36" s="60"/>
      <c r="C36" s="845"/>
      <c r="D36" s="831" t="s">
        <v>12</v>
      </c>
      <c r="E36" s="831"/>
      <c r="F36" s="831"/>
      <c r="G36" s="833" t="s">
        <v>13</v>
      </c>
      <c r="H36" s="833"/>
      <c r="I36" s="833"/>
      <c r="J36" s="833"/>
      <c r="K36" s="833"/>
      <c r="L36" s="833"/>
      <c r="M36" s="833"/>
      <c r="N36" s="835" t="s">
        <v>139</v>
      </c>
      <c r="O36" s="836"/>
      <c r="P36" s="612">
        <f>IF(menu!$U$6=TRUE,IF(OR(AND(O28&gt;0,menu!H4=0),AND(O28&gt;0,menu!H4=3,F39="")),1,0),0)</f>
        <v>0</v>
      </c>
      <c r="Q36" s="60"/>
      <c r="R36" s="396"/>
      <c r="S36" s="396"/>
      <c r="T36" s="396"/>
      <c r="U36" s="396"/>
      <c r="V36" s="396"/>
      <c r="W36" s="396"/>
      <c r="X36" s="396"/>
      <c r="Y36" s="396"/>
      <c r="Z36" s="396"/>
      <c r="AA36" s="396"/>
      <c r="AB36" s="396"/>
      <c r="AC36" s="396"/>
    </row>
    <row r="37" spans="1:29" ht="15.75" customHeight="1" thickBot="1" x14ac:dyDescent="0.25">
      <c r="A37" s="396"/>
      <c r="B37" s="60"/>
      <c r="C37" s="846"/>
      <c r="D37" s="832"/>
      <c r="E37" s="832"/>
      <c r="F37" s="832"/>
      <c r="G37" s="834"/>
      <c r="H37" s="834"/>
      <c r="I37" s="834"/>
      <c r="J37" s="834"/>
      <c r="K37" s="834"/>
      <c r="L37" s="834"/>
      <c r="M37" s="834"/>
      <c r="N37" s="837"/>
      <c r="O37" s="838"/>
      <c r="P37" s="612"/>
      <c r="Q37" s="60"/>
      <c r="R37" s="396"/>
      <c r="S37" s="396"/>
      <c r="T37" s="396"/>
      <c r="U37" s="396"/>
      <c r="V37" s="396"/>
      <c r="W37" s="396"/>
      <c r="X37" s="396"/>
      <c r="Y37" s="396"/>
      <c r="Z37" s="396"/>
      <c r="AA37" s="396"/>
      <c r="AB37" s="396"/>
      <c r="AC37" s="396"/>
    </row>
    <row r="38" spans="1:29" ht="6" customHeight="1" thickBot="1" x14ac:dyDescent="0.25">
      <c r="A38" s="396"/>
      <c r="B38" s="60"/>
      <c r="J38" s="60"/>
      <c r="K38" s="60"/>
      <c r="L38" s="60"/>
      <c r="M38" s="60"/>
      <c r="N38" s="60"/>
      <c r="O38" s="60"/>
      <c r="P38" s="60"/>
      <c r="Q38" s="60"/>
      <c r="R38" s="396"/>
      <c r="S38" s="396"/>
      <c r="T38" s="396"/>
      <c r="U38" s="396"/>
      <c r="V38" s="396"/>
      <c r="W38" s="396"/>
      <c r="X38" s="396"/>
      <c r="Y38" s="396"/>
      <c r="Z38" s="396"/>
      <c r="AA38" s="396"/>
      <c r="AB38" s="396"/>
      <c r="AC38" s="396"/>
    </row>
    <row r="39" spans="1:29" ht="26.25" customHeight="1" thickBot="1" x14ac:dyDescent="0.25">
      <c r="A39" s="396"/>
      <c r="B39" s="60"/>
      <c r="C39" s="839" t="s">
        <v>72</v>
      </c>
      <c r="D39" s="840"/>
      <c r="E39" s="841"/>
      <c r="F39" s="842"/>
      <c r="G39" s="843"/>
      <c r="H39" s="843"/>
      <c r="I39" s="843"/>
      <c r="J39" s="843"/>
      <c r="K39" s="843"/>
      <c r="L39" s="843"/>
      <c r="M39" s="843"/>
      <c r="N39" s="843"/>
      <c r="O39" s="844"/>
      <c r="P39" s="456"/>
      <c r="Q39" s="60"/>
      <c r="R39" s="396"/>
      <c r="S39" s="396"/>
      <c r="T39" s="396"/>
      <c r="U39" s="396"/>
      <c r="V39" s="396"/>
      <c r="W39" s="396"/>
      <c r="X39" s="396"/>
      <c r="Y39" s="396"/>
      <c r="Z39" s="396"/>
      <c r="AA39" s="396"/>
      <c r="AB39" s="396"/>
      <c r="AC39" s="396"/>
    </row>
    <row r="40" spans="1:29" ht="6" customHeight="1" x14ac:dyDescent="0.2">
      <c r="A40" s="396"/>
      <c r="B40" s="60"/>
      <c r="C40" s="146"/>
      <c r="D40" s="146"/>
      <c r="E40" s="147"/>
      <c r="F40" s="59"/>
      <c r="G40" s="59"/>
      <c r="H40" s="59"/>
      <c r="I40" s="59"/>
      <c r="J40" s="148"/>
      <c r="K40" s="148"/>
      <c r="L40" s="148"/>
      <c r="M40" s="148"/>
      <c r="N40" s="148"/>
      <c r="O40" s="92"/>
      <c r="P40" s="117"/>
      <c r="Q40" s="51"/>
      <c r="R40" s="396"/>
      <c r="S40" s="396"/>
      <c r="T40" s="396"/>
      <c r="U40" s="396"/>
      <c r="V40" s="396"/>
      <c r="W40" s="396"/>
      <c r="X40" s="396"/>
      <c r="Y40" s="396"/>
      <c r="Z40" s="396"/>
      <c r="AA40" s="396"/>
      <c r="AB40" s="396"/>
      <c r="AC40" s="396"/>
    </row>
    <row r="41" spans="1:29" ht="12.75" customHeight="1" x14ac:dyDescent="0.2">
      <c r="A41" s="396"/>
      <c r="B41" s="60"/>
      <c r="C41" s="739" t="s">
        <v>167</v>
      </c>
      <c r="D41" s="739"/>
      <c r="E41" s="739"/>
      <c r="F41" s="739"/>
      <c r="G41" s="739"/>
      <c r="H41" s="739"/>
      <c r="I41" s="739"/>
      <c r="J41" s="739"/>
      <c r="K41" s="739"/>
      <c r="L41" s="739"/>
      <c r="M41" s="739"/>
      <c r="N41" s="739"/>
      <c r="O41" s="739"/>
      <c r="P41" s="739"/>
      <c r="Q41" s="149"/>
      <c r="R41" s="433"/>
      <c r="S41" s="396"/>
      <c r="T41" s="396"/>
      <c r="U41" s="396"/>
      <c r="V41" s="396"/>
      <c r="W41" s="396"/>
      <c r="X41" s="396"/>
      <c r="Y41" s="396"/>
      <c r="Z41" s="396"/>
      <c r="AA41" s="396"/>
      <c r="AB41" s="396"/>
      <c r="AC41" s="396"/>
    </row>
    <row r="42" spans="1:29" ht="17.25" customHeight="1" x14ac:dyDescent="0.2">
      <c r="A42" s="396"/>
      <c r="B42" s="60"/>
      <c r="C42" s="820" t="str">
        <f ca="1">Basisdaten!C47</f>
        <v>Vorhabenbeschreibung - 4.1.2 Implementierung und Erweiterung eines Energiemanagements - Vers. 01/2023</v>
      </c>
      <c r="D42" s="821"/>
      <c r="E42" s="821"/>
      <c r="F42" s="821"/>
      <c r="G42" s="821"/>
      <c r="H42" s="821"/>
      <c r="I42" s="821"/>
      <c r="J42" s="821"/>
      <c r="K42" s="821"/>
      <c r="L42" s="821"/>
      <c r="M42" s="821"/>
      <c r="N42" s="821"/>
      <c r="O42" s="821"/>
      <c r="P42" s="113"/>
      <c r="Q42" s="68"/>
      <c r="R42" s="396"/>
      <c r="S42" s="396"/>
      <c r="T42" s="396"/>
      <c r="U42" s="396"/>
      <c r="V42" s="396"/>
      <c r="W42" s="396"/>
      <c r="X42" s="396"/>
      <c r="Y42" s="396"/>
      <c r="Z42" s="396"/>
      <c r="AA42" s="396"/>
      <c r="AB42" s="396"/>
      <c r="AC42" s="396"/>
    </row>
    <row r="43" spans="1:29" x14ac:dyDescent="0.2">
      <c r="A43" s="396"/>
      <c r="B43" s="60"/>
      <c r="C43" s="60"/>
      <c r="D43" s="60"/>
      <c r="E43" s="60"/>
      <c r="F43" s="60"/>
      <c r="G43" s="60"/>
      <c r="H43" s="60"/>
      <c r="I43" s="60"/>
      <c r="J43" s="60"/>
      <c r="K43" s="60"/>
      <c r="L43" s="60"/>
      <c r="M43" s="60"/>
      <c r="N43" s="60"/>
      <c r="O43" s="60"/>
      <c r="P43" s="60"/>
      <c r="Q43" s="60"/>
      <c r="R43" s="396"/>
      <c r="S43" s="396"/>
      <c r="T43" s="396"/>
      <c r="U43" s="396"/>
      <c r="V43" s="396"/>
      <c r="W43" s="396"/>
      <c r="X43" s="396"/>
      <c r="Y43" s="396"/>
      <c r="Z43" s="396"/>
      <c r="AA43" s="396"/>
      <c r="AB43" s="396"/>
      <c r="AC43" s="396"/>
    </row>
    <row r="44" spans="1:29" x14ac:dyDescent="0.2">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row>
    <row r="45" spans="1:29" x14ac:dyDescent="0.2">
      <c r="A45" s="396"/>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row>
    <row r="46" spans="1:29" x14ac:dyDescent="0.2">
      <c r="A46" s="396"/>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row>
    <row r="47" spans="1:29" x14ac:dyDescent="0.2">
      <c r="A47" s="396"/>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row>
    <row r="48" spans="1:29" x14ac:dyDescent="0.2">
      <c r="A48" s="396"/>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row>
    <row r="49" spans="1:29" x14ac:dyDescent="0.2">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row>
    <row r="50" spans="1:29" x14ac:dyDescent="0.2">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row>
    <row r="51" spans="1:29" x14ac:dyDescent="0.2">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row>
    <row r="52" spans="1:29" x14ac:dyDescent="0.2">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row>
    <row r="53" spans="1:29" x14ac:dyDescent="0.2">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row>
    <row r="54" spans="1:29" x14ac:dyDescent="0.2">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row>
    <row r="55" spans="1:29" x14ac:dyDescent="0.2">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row>
    <row r="56" spans="1:29" x14ac:dyDescent="0.2">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row>
    <row r="57" spans="1:29" x14ac:dyDescent="0.2">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row>
    <row r="58" spans="1:29" x14ac:dyDescent="0.2">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29" x14ac:dyDescent="0.2">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row>
    <row r="60" spans="1:29" x14ac:dyDescent="0.2">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29" x14ac:dyDescent="0.2">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row>
    <row r="62" spans="1:29" x14ac:dyDescent="0.2">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29" x14ac:dyDescent="0.2">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row>
    <row r="64" spans="1:29" x14ac:dyDescent="0.2">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row>
    <row r="65" spans="1:29" x14ac:dyDescent="0.2">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row>
    <row r="66" spans="1:29" x14ac:dyDescent="0.2">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row>
    <row r="67" spans="1:29" x14ac:dyDescent="0.2">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x14ac:dyDescent="0.2">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row>
    <row r="69" spans="1:29" x14ac:dyDescent="0.2">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x14ac:dyDescent="0.2">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row>
    <row r="71" spans="1:29" x14ac:dyDescent="0.2">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x14ac:dyDescent="0.2">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row>
    <row r="73" spans="1:29" x14ac:dyDescent="0.2">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row>
    <row r="74" spans="1:29" x14ac:dyDescent="0.2">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row>
    <row r="75" spans="1:29" x14ac:dyDescent="0.2">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row>
    <row r="76" spans="1:29" x14ac:dyDescent="0.2">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x14ac:dyDescent="0.2">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row>
    <row r="78" spans="1:29" x14ac:dyDescent="0.2">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x14ac:dyDescent="0.2">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row>
    <row r="80" spans="1:29" x14ac:dyDescent="0.2">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x14ac:dyDescent="0.2">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row>
    <row r="82" spans="1:29" x14ac:dyDescent="0.2">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row>
    <row r="83" spans="1:29" x14ac:dyDescent="0.2">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row>
    <row r="84" spans="1:29" x14ac:dyDescent="0.2">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row>
    <row r="85" spans="1:29" x14ac:dyDescent="0.2">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x14ac:dyDescent="0.2">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row>
    <row r="87" spans="1:29" x14ac:dyDescent="0.2">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x14ac:dyDescent="0.2">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row>
    <row r="89" spans="1:29" x14ac:dyDescent="0.2">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x14ac:dyDescent="0.2">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row>
    <row r="91" spans="1:29"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row>
    <row r="92" spans="1:29" x14ac:dyDescent="0.2">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row>
    <row r="93" spans="1:29" x14ac:dyDescent="0.2">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row>
    <row r="94" spans="1:29" x14ac:dyDescent="0.2">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row>
    <row r="95" spans="1:29" x14ac:dyDescent="0.2">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row>
    <row r="96" spans="1:29" x14ac:dyDescent="0.2">
      <c r="A96" s="396"/>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t="s">
        <v>201</v>
      </c>
    </row>
  </sheetData>
  <sheetProtection password="C730" sheet="1" objects="1" scenarios="1"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68">
    <mergeCell ref="D31:G31"/>
    <mergeCell ref="H31:I31"/>
    <mergeCell ref="J31:N31"/>
    <mergeCell ref="M27:N27"/>
    <mergeCell ref="M28:N28"/>
    <mergeCell ref="G28:H28"/>
    <mergeCell ref="C27:E27"/>
    <mergeCell ref="J23:L23"/>
    <mergeCell ref="C30:O30"/>
    <mergeCell ref="J27:L27"/>
    <mergeCell ref="J28:L28"/>
    <mergeCell ref="M25:N25"/>
    <mergeCell ref="M26:N26"/>
    <mergeCell ref="C24:E24"/>
    <mergeCell ref="C25:E25"/>
    <mergeCell ref="C26:E26"/>
    <mergeCell ref="J25:L25"/>
    <mergeCell ref="J26:L26"/>
    <mergeCell ref="J24:L24"/>
    <mergeCell ref="J16:L16"/>
    <mergeCell ref="M23:N23"/>
    <mergeCell ref="M24:N24"/>
    <mergeCell ref="C23:E23"/>
    <mergeCell ref="J17:L17"/>
    <mergeCell ref="J18:L18"/>
    <mergeCell ref="J19:L19"/>
    <mergeCell ref="J20:L20"/>
    <mergeCell ref="J21:L21"/>
    <mergeCell ref="M17:N17"/>
    <mergeCell ref="M18:N18"/>
    <mergeCell ref="M19:N19"/>
    <mergeCell ref="M20:N20"/>
    <mergeCell ref="M21:N21"/>
    <mergeCell ref="J22:L22"/>
    <mergeCell ref="M22:N22"/>
    <mergeCell ref="C3:G4"/>
    <mergeCell ref="C12:E12"/>
    <mergeCell ref="C13:E13"/>
    <mergeCell ref="C14:E14"/>
    <mergeCell ref="C15:E15"/>
    <mergeCell ref="C9:O9"/>
    <mergeCell ref="C21:E21"/>
    <mergeCell ref="C22:E22"/>
    <mergeCell ref="M12:N12"/>
    <mergeCell ref="M13:N13"/>
    <mergeCell ref="M14:N14"/>
    <mergeCell ref="M15:N15"/>
    <mergeCell ref="M16:N16"/>
    <mergeCell ref="C16:E16"/>
    <mergeCell ref="C17:E17"/>
    <mergeCell ref="C18:E18"/>
    <mergeCell ref="C19:E19"/>
    <mergeCell ref="C20:E20"/>
    <mergeCell ref="J12:L12"/>
    <mergeCell ref="J13:L13"/>
    <mergeCell ref="J14:L14"/>
    <mergeCell ref="J15:L15"/>
    <mergeCell ref="C42:O42"/>
    <mergeCell ref="C33:O35"/>
    <mergeCell ref="D36:F37"/>
    <mergeCell ref="G36:L37"/>
    <mergeCell ref="M36:M37"/>
    <mergeCell ref="N36:O37"/>
    <mergeCell ref="C39:E39"/>
    <mergeCell ref="F39:O39"/>
    <mergeCell ref="C41:P41"/>
    <mergeCell ref="C36:C37"/>
    <mergeCell ref="P36:P37"/>
  </mergeCells>
  <conditionalFormatting sqref="G28 I28">
    <cfRule type="expression" dxfId="80" priority="840">
      <formula>$G$28&gt;16</formula>
    </cfRule>
  </conditionalFormatting>
  <conditionalFormatting sqref="G13:G27">
    <cfRule type="expression" dxfId="79" priority="596">
      <formula>AND(C13&lt;&gt;"bitte auswählen",G13="bitte auswählen")</formula>
    </cfRule>
    <cfRule type="expression" dxfId="78" priority="737">
      <formula>G13&lt;&gt;"bitte auswählen"</formula>
    </cfRule>
    <cfRule type="expression" dxfId="77" priority="768">
      <formula>AND(O13&gt;0,G13="bitte auswählen")</formula>
    </cfRule>
  </conditionalFormatting>
  <conditionalFormatting sqref="C13:D27">
    <cfRule type="expression" dxfId="76" priority="212">
      <formula>AND(C13="bitte auswählen",O13&gt;0)</formula>
    </cfRule>
    <cfRule type="expression" dxfId="75" priority="690">
      <formula>C13&lt;&gt;"bitte auswählen"</formula>
    </cfRule>
  </conditionalFormatting>
  <conditionalFormatting sqref="F13:F27">
    <cfRule type="expression" dxfId="74" priority="627">
      <formula>AND(I13&gt;0,F13="bitte auswählen")</formula>
    </cfRule>
    <cfRule type="expression" dxfId="73" priority="628">
      <formula>F13&lt;&gt;"bitte auswählen"</formula>
    </cfRule>
  </conditionalFormatting>
  <conditionalFormatting sqref="G14">
    <cfRule type="expression" dxfId="72" priority="409">
      <formula>AND(C14&lt;&gt;"bitte auswählen",G14="bitte auswählen")</formula>
    </cfRule>
    <cfRule type="expression" dxfId="71" priority="410">
      <formula>G14&lt;&gt;"bitte auswählen"</formula>
    </cfRule>
    <cfRule type="expression" dxfId="70" priority="411">
      <formula>AND(O14&gt;0,G14="bitte auswählen")</formula>
    </cfRule>
  </conditionalFormatting>
  <conditionalFormatting sqref="G15">
    <cfRule type="expression" dxfId="69" priority="406">
      <formula>AND(C15&lt;&gt;"bitte auswählen",G15="bitte auswählen")</formula>
    </cfRule>
    <cfRule type="expression" dxfId="68" priority="407">
      <formula>G15&lt;&gt;"bitte auswählen"</formula>
    </cfRule>
    <cfRule type="expression" dxfId="67" priority="408">
      <formula>AND(O15&gt;0,G15="bitte auswählen")</formula>
    </cfRule>
  </conditionalFormatting>
  <conditionalFormatting sqref="G16">
    <cfRule type="expression" dxfId="66" priority="403">
      <formula>AND(C16&lt;&gt;"bitte auswählen",G16="bitte auswählen")</formula>
    </cfRule>
    <cfRule type="expression" dxfId="65" priority="404">
      <formula>G16&lt;&gt;"bitte auswählen"</formula>
    </cfRule>
    <cfRule type="expression" dxfId="64" priority="405">
      <formula>AND(O16&gt;0,G16="bitte auswählen")</formula>
    </cfRule>
  </conditionalFormatting>
  <conditionalFormatting sqref="G17">
    <cfRule type="expression" dxfId="63" priority="400">
      <formula>AND(C17&lt;&gt;"bitte auswählen",G17="bitte auswählen")</formula>
    </cfRule>
    <cfRule type="expression" dxfId="62" priority="401">
      <formula>G17&lt;&gt;"bitte auswählen"</formula>
    </cfRule>
    <cfRule type="expression" dxfId="61" priority="402">
      <formula>AND(O17&gt;0,G17="bitte auswählen")</formula>
    </cfRule>
  </conditionalFormatting>
  <conditionalFormatting sqref="G18">
    <cfRule type="expression" dxfId="60" priority="397">
      <formula>AND(C18&lt;&gt;"bitte auswählen",G18="bitte auswählen")</formula>
    </cfRule>
    <cfRule type="expression" dxfId="59" priority="398">
      <formula>G18&lt;&gt;"bitte auswählen"</formula>
    </cfRule>
    <cfRule type="expression" dxfId="58" priority="399">
      <formula>AND(O18&gt;0,G18="bitte auswählen")</formula>
    </cfRule>
  </conditionalFormatting>
  <conditionalFormatting sqref="G19">
    <cfRule type="expression" dxfId="57" priority="394">
      <formula>AND(C19&lt;&gt;"bitte auswählen",G19="bitte auswählen")</formula>
    </cfRule>
    <cfRule type="expression" dxfId="56" priority="395">
      <formula>G19&lt;&gt;"bitte auswählen"</formula>
    </cfRule>
    <cfRule type="expression" dxfId="55" priority="396">
      <formula>AND(O19&gt;0,G19="bitte auswählen")</formula>
    </cfRule>
  </conditionalFormatting>
  <conditionalFormatting sqref="G20">
    <cfRule type="expression" dxfId="54" priority="391">
      <formula>AND(C20&lt;&gt;"bitte auswählen",G20="bitte auswählen")</formula>
    </cfRule>
    <cfRule type="expression" dxfId="53" priority="392">
      <formula>G20&lt;&gt;"bitte auswählen"</formula>
    </cfRule>
    <cfRule type="expression" dxfId="52" priority="393">
      <formula>AND(O20&gt;0,G20="bitte auswählen")</formula>
    </cfRule>
  </conditionalFormatting>
  <conditionalFormatting sqref="G21">
    <cfRule type="expression" dxfId="51" priority="388">
      <formula>AND(C21&lt;&gt;"bitte auswählen",G21="bitte auswählen")</formula>
    </cfRule>
    <cfRule type="expression" dxfId="50" priority="389">
      <formula>G21&lt;&gt;"bitte auswählen"</formula>
    </cfRule>
    <cfRule type="expression" dxfId="49" priority="390">
      <formula>AND(O21&gt;0,G21="bitte auswählen")</formula>
    </cfRule>
  </conditionalFormatting>
  <conditionalFormatting sqref="G22">
    <cfRule type="expression" dxfId="48" priority="385">
      <formula>AND(C22&lt;&gt;"bitte auswählen",G22="bitte auswählen")</formula>
    </cfRule>
    <cfRule type="expression" dxfId="47" priority="386">
      <formula>G22&lt;&gt;"bitte auswählen"</formula>
    </cfRule>
    <cfRule type="expression" dxfId="46" priority="387">
      <formula>AND(O22&gt;0,G22="bitte auswählen")</formula>
    </cfRule>
  </conditionalFormatting>
  <conditionalFormatting sqref="G23">
    <cfRule type="expression" dxfId="45" priority="382">
      <formula>AND(C23&lt;&gt;"bitte auswählen",G23="bitte auswählen")</formula>
    </cfRule>
    <cfRule type="expression" dxfId="44" priority="383">
      <formula>G23&lt;&gt;"bitte auswählen"</formula>
    </cfRule>
    <cfRule type="expression" dxfId="43" priority="384">
      <formula>AND(O23&gt;0,G23="bitte auswählen")</formula>
    </cfRule>
  </conditionalFormatting>
  <conditionalFormatting sqref="G24">
    <cfRule type="expression" dxfId="42" priority="379">
      <formula>AND(C24&lt;&gt;"bitte auswählen",G24="bitte auswählen")</formula>
    </cfRule>
    <cfRule type="expression" dxfId="41" priority="380">
      <formula>G24&lt;&gt;"bitte auswählen"</formula>
    </cfRule>
    <cfRule type="expression" dxfId="40" priority="381">
      <formula>AND(O24&gt;0,G24="bitte auswählen")</formula>
    </cfRule>
  </conditionalFormatting>
  <conditionalFormatting sqref="G25">
    <cfRule type="expression" dxfId="39" priority="376">
      <formula>AND(C25&lt;&gt;"bitte auswählen",G25="bitte auswählen")</formula>
    </cfRule>
    <cfRule type="expression" dxfId="38" priority="377">
      <formula>G25&lt;&gt;"bitte auswählen"</formula>
    </cfRule>
    <cfRule type="expression" dxfId="37" priority="378">
      <formula>AND(O25&gt;0,G25="bitte auswählen")</formula>
    </cfRule>
  </conditionalFormatting>
  <conditionalFormatting sqref="G26">
    <cfRule type="expression" dxfId="36" priority="373">
      <formula>AND(C26&lt;&gt;"bitte auswählen",G26="bitte auswählen")</formula>
    </cfRule>
    <cfRule type="expression" dxfId="35" priority="374">
      <formula>G26&lt;&gt;"bitte auswählen"</formula>
    </cfRule>
    <cfRule type="expression" dxfId="34" priority="375">
      <formula>AND(O26&gt;0,G26="bitte auswählen")</formula>
    </cfRule>
  </conditionalFormatting>
  <conditionalFormatting sqref="G27">
    <cfRule type="expression" dxfId="33" priority="370">
      <formula>AND(C27&lt;&gt;"bitte auswählen",G27="bitte auswählen")</formula>
    </cfRule>
    <cfRule type="expression" dxfId="32" priority="371">
      <formula>G27&lt;&gt;"bitte auswählen"</formula>
    </cfRule>
    <cfRule type="expression" dxfId="31" priority="372">
      <formula>AND(O27&gt;0,G27="bitte auswählen")</formula>
    </cfRule>
  </conditionalFormatting>
  <conditionalFormatting sqref="E13:E27">
    <cfRule type="expression" dxfId="30" priority="983">
      <formula>AND(E13="bitte auswählen",R13&gt;0)</formula>
    </cfRule>
    <cfRule type="expression" dxfId="29" priority="984">
      <formula>E13&lt;&gt;"bitte auswählen"</formula>
    </cfRule>
  </conditionalFormatting>
  <conditionalFormatting sqref="J13:J27">
    <cfRule type="expression" dxfId="28" priority="1570">
      <formula>J13&lt;&gt;""</formula>
    </cfRule>
  </conditionalFormatting>
  <conditionalFormatting sqref="G6">
    <cfRule type="expression" dxfId="27" priority="5">
      <formula>$G$6&gt;5000</formula>
    </cfRule>
  </conditionalFormatting>
  <conditionalFormatting sqref="O40">
    <cfRule type="expression" dxfId="26" priority="2094">
      <formula>#REF!=0</formula>
    </cfRule>
  </conditionalFormatting>
  <dataValidations xWindow="499" yWindow="518" count="4">
    <dataValidation allowBlank="1" errorTitle="Achtung!" error="Maximale Anzahl an Dienstreisetagen überschritten!" sqref="G28 I28"/>
    <dataValidation allowBlank="1" showInputMessage="1" showErrorMessage="1" promptTitle="Bitte beachten Sie:" prompt="Ausgaben für Dienstwagen sind nicht zuwendungsfähig." sqref="I13:I27"/>
    <dataValidation type="whole" allowBlank="1" showInputMessage="1" showErrorMessage="1" sqref="H13:H27">
      <formula1>1</formula1>
      <formula2>100</formula2>
    </dataValidation>
    <dataValidation errorStyle="warning" allowBlank="1" errorTitle="Achtung:" error="Nach unserer Erfahrung sind Teilnahmegebühren für Vernetzungstreffen unüblich. Bitte erläutern Sie Ihre Angaben im Tabellenblatt 'Anmerkungen'." promptTitle="Achtung:" prompt="Nach unserer Erfahrung sind Teilnahmegebühren für Vernetzungstreffen unüblich. Bitte erläutern Sie Ihre Angaben im Tabellenblatt 'Anmerkungen'." sqref="M13:N13"/>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35</xdr:row>
                    <xdr:rowOff>66675</xdr:rowOff>
                  </from>
                  <to>
                    <xdr:col>3</xdr:col>
                    <xdr:colOff>123825</xdr:colOff>
                    <xdr:row>36</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762000</xdr:colOff>
                    <xdr:row>35</xdr:row>
                    <xdr:rowOff>76200</xdr:rowOff>
                  </from>
                  <to>
                    <xdr:col>7</xdr:col>
                    <xdr:colOff>209550</xdr:colOff>
                    <xdr:row>36</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12</xdr:col>
                    <xdr:colOff>342900</xdr:colOff>
                    <xdr:row>35</xdr:row>
                    <xdr:rowOff>76200</xdr:rowOff>
                  </from>
                  <to>
                    <xdr:col>13</xdr:col>
                    <xdr:colOff>209550</xdr:colOff>
                    <xdr:row>36</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30</xdr:row>
                    <xdr:rowOff>28575</xdr:rowOff>
                  </from>
                  <to>
                    <xdr:col>2</xdr:col>
                    <xdr:colOff>266700</xdr:colOff>
                    <xdr:row>30</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65"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4"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63"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62"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61"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60"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59"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58"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57"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56"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55"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iconSet" priority="54"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P26</xm:sqref>
        </x14:conditionalFormatting>
        <x14:conditionalFormatting xmlns:xm="http://schemas.microsoft.com/office/excel/2006/main">
          <x14:cfRule type="iconSet" priority="53"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P27</xm:sqref>
        </x14:conditionalFormatting>
        <x14:conditionalFormatting xmlns:xm="http://schemas.microsoft.com/office/excel/2006/main">
          <x14:cfRule type="expression" priority="6" id="{CBF6457C-8B27-40C1-A596-B21EEF6A7BD6}">
            <xm:f>menu!$U$6=FALSE</xm:f>
            <x14:dxf>
              <font>
                <b val="0"/>
                <i val="0"/>
                <strike val="0"/>
                <u val="none"/>
                <color theme="0"/>
              </font>
              <fill>
                <patternFill>
                  <fgColor theme="0"/>
                  <bgColor theme="0"/>
                </patternFill>
              </fill>
              <border>
                <left/>
                <right/>
                <top/>
                <bottom/>
                <vertical/>
                <horizontal/>
              </border>
            </x14:dxf>
          </x14:cfRule>
          <xm:sqref>C5:P5 K4:O4 I6:P6 C7:P8 P9 C10:P43</xm:sqref>
        </x14:conditionalFormatting>
        <x14:conditionalFormatting xmlns:xm="http://schemas.microsoft.com/office/excel/2006/main">
          <x14:cfRule type="iconSet" priority="41"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P36</xm:sqref>
        </x14:conditionalFormatting>
        <x14:conditionalFormatting xmlns:xm="http://schemas.microsoft.com/office/excel/2006/main">
          <x14:cfRule type="expression" priority="42" id="{32A32252-A030-42C0-98C3-BE07E5724B3F}">
            <xm:f>menu!$U$6=FALSE</xm:f>
            <x14:dxf>
              <font>
                <color theme="0"/>
              </font>
              <fill>
                <patternFill>
                  <fgColor theme="0"/>
                  <bgColor theme="0"/>
                </patternFill>
              </fill>
              <border>
                <left/>
                <right/>
                <top/>
                <bottom/>
                <vertical/>
                <horizontal/>
              </border>
            </x14:dxf>
          </x14:cfRule>
          <xm:sqref>P36 P40</xm:sqref>
        </x14:conditionalFormatting>
        <x14:conditionalFormatting xmlns:xm="http://schemas.microsoft.com/office/excel/2006/main">
          <x14:cfRule type="expression" priority="31" id="{E235D7C8-3DFB-4358-8E86-4C78C54DF926}">
            <xm:f>menu!$U$4=FALSE</xm:f>
            <x14:dxf>
              <font>
                <color theme="0"/>
              </font>
              <fill>
                <patternFill>
                  <fgColor theme="0"/>
                  <bgColor theme="0"/>
                </patternFill>
              </fill>
              <border>
                <left/>
                <right/>
                <top/>
                <bottom/>
                <vertical/>
                <horizontal/>
              </border>
            </x14:dxf>
          </x14:cfRule>
          <xm:sqref>C41</xm:sqref>
        </x14:conditionalFormatting>
        <x14:conditionalFormatting xmlns:xm="http://schemas.microsoft.com/office/excel/2006/main">
          <x14:cfRule type="expression" priority="19" id="{7B514953-57EF-4D00-8683-01AF412FAF57}">
            <xm:f>menu!$U$6=FALSE</xm:f>
            <x14:dxf>
              <font>
                <color theme="0"/>
              </font>
              <fill>
                <patternFill>
                  <fgColor theme="0"/>
                  <bgColor theme="0"/>
                </patternFill>
              </fill>
              <border>
                <left/>
                <right/>
                <top/>
                <bottom/>
                <vertical/>
                <horizontal/>
              </border>
            </x14:dxf>
          </x14:cfRule>
          <xm:sqref>C39:E39</xm:sqref>
        </x14:conditionalFormatting>
        <x14:conditionalFormatting xmlns:xm="http://schemas.microsoft.com/office/excel/2006/main">
          <x14:cfRule type="expression" priority="18" id="{E70B322B-6725-43BB-8B59-8CD8E7C4B508}">
            <xm:f>menu!$H$4&lt;&gt;3</xm:f>
            <x14:dxf>
              <font>
                <color theme="0"/>
              </font>
              <fill>
                <patternFill>
                  <bgColor theme="0"/>
                </patternFill>
              </fill>
              <border>
                <left/>
                <right/>
                <top/>
                <bottom/>
                <vertical/>
                <horizontal/>
              </border>
            </x14:dxf>
          </x14:cfRule>
          <xm:sqref>C39:O39</xm:sqref>
        </x14:conditionalFormatting>
        <x14:conditionalFormatting xmlns:xm="http://schemas.microsoft.com/office/excel/2006/main">
          <x14:cfRule type="expression" priority="14" id="{085B43E6-9C0C-4C62-AF59-720B0EDEC99B}">
            <xm:f>menu!$U$6=FALSE</xm:f>
            <x14:dxf>
              <font>
                <color theme="0"/>
              </font>
              <fill>
                <patternFill>
                  <fgColor theme="0"/>
                  <bgColor theme="0"/>
                </patternFill>
              </fill>
              <border>
                <left/>
                <right/>
                <top/>
                <bottom/>
                <vertical/>
                <horizontal/>
              </border>
            </x14:dxf>
          </x14:cfRule>
          <xm:sqref>P39</xm:sqref>
        </x14:conditionalFormatting>
        <x14:conditionalFormatting xmlns:xm="http://schemas.microsoft.com/office/excel/2006/main">
          <x14:cfRule type="iconSet" priority="15"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P39</xm:sqref>
        </x14:conditionalFormatting>
        <x14:conditionalFormatting xmlns:xm="http://schemas.microsoft.com/office/excel/2006/main">
          <x14:cfRule type="expression" priority="16" id="{C40377FB-0235-493B-913C-BD9CDDEAA584}">
            <xm:f>menu!$U$6=FALSE</xm:f>
            <x14:dxf>
              <font>
                <color theme="0"/>
              </font>
              <fill>
                <patternFill>
                  <fgColor theme="0"/>
                  <bgColor theme="0"/>
                </patternFill>
              </fill>
              <border>
                <left/>
                <right/>
                <top/>
                <bottom/>
                <vertical/>
                <horizontal/>
              </border>
            </x14:dxf>
          </x14:cfRule>
          <xm:sqref>P39</xm:sqref>
        </x14:conditionalFormatting>
        <x14:conditionalFormatting xmlns:xm="http://schemas.microsoft.com/office/excel/2006/main">
          <x14:cfRule type="expression" priority="12" id="{364EAF7F-92FF-492F-A12C-3D941DE93FD5}">
            <xm:f>menu!$U$6=FALSE</xm:f>
            <x14:dxf>
              <font>
                <color theme="0"/>
              </font>
            </x14:dxf>
          </x14:cfRule>
          <xm:sqref>K3:O3</xm:sqref>
        </x14:conditionalFormatting>
        <x14:conditionalFormatting xmlns:xm="http://schemas.microsoft.com/office/excel/2006/main">
          <x14:cfRule type="iconSet" priority="8"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P31</xm:sqref>
        </x14:conditionalFormatting>
        <x14:conditionalFormatting xmlns:xm="http://schemas.microsoft.com/office/excel/2006/main">
          <x14:cfRule type="expression" priority="9" id="{556A8D7A-C61B-4889-8EB4-D460B6D3DC76}">
            <xm:f>menu!$U$6=FALSE</xm:f>
            <x14:dxf>
              <font>
                <color theme="0"/>
              </font>
              <fill>
                <patternFill>
                  <fgColor theme="0"/>
                  <bgColor theme="0"/>
                </patternFill>
              </fill>
              <border>
                <left/>
                <right/>
                <top/>
                <bottom/>
                <vertical/>
                <horizontal/>
              </border>
            </x14:dxf>
          </x14:cfRule>
          <xm:sqref>P31</xm:sqref>
        </x14:conditionalFormatting>
        <x14:conditionalFormatting xmlns:xm="http://schemas.microsoft.com/office/excel/2006/main">
          <x14:cfRule type="expression" priority="4" id="{596D3053-C96A-420E-86C6-8462DB1C9D5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3" id="{052C5CF6-8E22-4B65-9A68-D4E5A837876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2" id="{86A15F1A-C573-4D6F-AC80-9918C06B38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1" id="{5C13801A-01AF-4CAF-8129-DDD8263A3461}">
            <xm:f>menu!$U$6=FALSE</xm:f>
            <x14:dxf>
              <font>
                <b val="0"/>
                <i val="0"/>
                <strike val="0"/>
                <u val="none"/>
                <color theme="0"/>
              </font>
              <fill>
                <patternFill>
                  <fgColor theme="0"/>
                  <bgColor theme="0"/>
                </patternFill>
              </fill>
              <border>
                <left/>
                <right/>
                <top/>
                <bottom/>
                <vertical/>
                <horizontal/>
              </border>
            </x14:dxf>
          </x14:cfRule>
          <xm:sqref>C9:O9</xm:sqref>
        </x14:conditionalFormatting>
        <x14:conditionalFormatting xmlns:xm="http://schemas.microsoft.com/office/excel/2006/main">
          <x14:cfRule type="iconSet" priority="2093"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P13:P27</xm:sqref>
        </x14:conditionalFormatting>
        <x14:conditionalFormatting xmlns:xm="http://schemas.microsoft.com/office/excel/2006/main">
          <x14:cfRule type="iconSet" priority="2097"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P40</xm:sqref>
        </x14:conditionalFormatting>
      </x14:conditionalFormattings>
    </ext>
    <ext xmlns:x14="http://schemas.microsoft.com/office/spreadsheetml/2009/9/main" uri="{CCE6A557-97BC-4b89-ADB6-D9C93CAAB3DF}">
      <x14:dataValidations xmlns:xm="http://schemas.microsoft.com/office/excel/2006/main" xWindow="499" yWindow="518" count="4">
        <x14:dataValidation type="list" allowBlank="1" showInputMessage="1" showErrorMessage="1">
          <x14:formula1>
            <xm:f>menu!$A$9:$A$13</xm:f>
          </x14:formula1>
          <xm:sqref>C13:C27</xm:sqref>
        </x14:dataValidation>
        <x14:dataValidation type="list" allowBlank="1" showInputMessage="1" showErrorMessage="1">
          <x14:formula1>
            <xm:f>menu!$H$9:$H$14</xm:f>
          </x14:formula1>
          <xm:sqref>G13:G27</xm:sqref>
        </x14:dataValidation>
        <x14:dataValidation type="list" allowBlank="1" showInputMessage="1" showErrorMessage="1">
          <x14:formula1>
            <xm:f>menu!$D$9:$D$12</xm:f>
          </x14:formula1>
          <xm:sqref>F13:F27</xm:sqref>
        </x14:dataValidation>
        <x14:dataValidation type="list" allowBlank="1" showInputMessage="1" showErrorMessage="1">
          <x14:formula1>
            <xm:f>menu!$A$2:$A$4</xm:f>
          </x14:formula1>
          <xm:sqref>H31:I31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G92"/>
  <sheetViews>
    <sheetView showGridLines="0" showRowColHeaders="0" zoomScaleNormal="100" zoomScaleSheetLayoutView="100" workbookViewId="0">
      <selection activeCell="C29" sqref="C29:P29"/>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11.42578125" style="1" customWidth="1"/>
    <col min="14" max="14" width="11.85546875" style="1" customWidth="1"/>
    <col min="15" max="15" width="11.42578125" style="1" customWidth="1"/>
    <col min="16" max="16" width="12.85546875" style="1" customWidth="1"/>
    <col min="17" max="17" width="2.28515625" style="1" customWidth="1"/>
    <col min="18" max="18" width="2.28515625" customWidth="1"/>
    <col min="21" max="21" width="16" customWidth="1"/>
  </cols>
  <sheetData>
    <row r="1" spans="1:33" s="1" customFormat="1" ht="12"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s="1" customFormat="1" ht="12.75" hidden="1" customHeight="1" x14ac:dyDescent="0.2">
      <c r="A2" s="396"/>
      <c r="R2" s="396"/>
      <c r="S2" s="396"/>
      <c r="T2" s="396"/>
      <c r="U2" s="396"/>
      <c r="V2" s="396"/>
      <c r="W2" s="396"/>
      <c r="X2" s="396"/>
      <c r="Y2" s="396"/>
      <c r="Z2" s="396"/>
      <c r="AA2" s="396"/>
      <c r="AB2" s="396"/>
      <c r="AC2" s="396"/>
      <c r="AD2" s="396"/>
      <c r="AE2" s="396"/>
      <c r="AF2" s="396"/>
      <c r="AG2" s="396"/>
    </row>
    <row r="3" spans="1:33" s="1" customFormat="1" ht="12" customHeight="1" x14ac:dyDescent="0.2">
      <c r="A3" s="396"/>
      <c r="R3" s="396"/>
      <c r="S3" s="396"/>
      <c r="T3" s="396"/>
      <c r="U3" s="396"/>
      <c r="V3" s="396"/>
      <c r="W3" s="396"/>
      <c r="X3" s="396"/>
      <c r="Y3" s="396"/>
      <c r="Z3" s="396"/>
      <c r="AA3" s="396"/>
      <c r="AB3" s="396"/>
      <c r="AC3" s="396"/>
      <c r="AD3" s="396"/>
      <c r="AE3" s="396"/>
      <c r="AF3" s="396"/>
      <c r="AG3" s="396"/>
    </row>
    <row r="4" spans="1:33" s="115" customFormat="1" ht="57" customHeight="1" x14ac:dyDescent="0.2">
      <c r="A4" s="397"/>
      <c r="C4" s="908" t="str">
        <f>Basisdaten!C4</f>
        <v>Vorhabenbeschreibung Förderschwerpunkt 4.1.2 Implementierung und Erweiterung eines Energiemangements</v>
      </c>
      <c r="D4" s="908"/>
      <c r="E4" s="908"/>
      <c r="F4" s="908"/>
      <c r="G4" s="908"/>
      <c r="H4" s="908"/>
      <c r="I4" s="908"/>
      <c r="J4" s="908"/>
      <c r="K4" s="908"/>
      <c r="L4" s="908"/>
      <c r="M4" s="1"/>
      <c r="N4" s="1"/>
      <c r="O4" s="1"/>
      <c r="P4" s="1"/>
      <c r="Q4" s="1"/>
      <c r="R4" s="397"/>
      <c r="S4" s="397"/>
      <c r="T4" s="523"/>
      <c r="U4" s="523"/>
      <c r="V4" s="397"/>
      <c r="W4" s="397"/>
      <c r="X4" s="397"/>
      <c r="Y4" s="397"/>
      <c r="Z4" s="397"/>
      <c r="AA4" s="397"/>
      <c r="AB4" s="397"/>
      <c r="AC4" s="397"/>
      <c r="AD4" s="397"/>
      <c r="AE4" s="397"/>
      <c r="AF4" s="397"/>
      <c r="AG4" s="397"/>
    </row>
    <row r="5" spans="1:33" s="115" customFormat="1" ht="22.5" customHeight="1" x14ac:dyDescent="0.2">
      <c r="A5" s="397"/>
      <c r="C5" s="909"/>
      <c r="D5" s="909"/>
      <c r="E5" s="909"/>
      <c r="F5" s="909"/>
      <c r="G5" s="909"/>
      <c r="H5" s="909"/>
      <c r="I5" s="909"/>
      <c r="J5" s="909"/>
      <c r="K5" s="909"/>
      <c r="L5" s="909"/>
      <c r="M5" s="1"/>
      <c r="N5" s="1"/>
      <c r="O5" s="1"/>
      <c r="P5" s="1"/>
      <c r="Q5" s="1"/>
      <c r="R5" s="397"/>
      <c r="S5" s="435"/>
      <c r="T5" s="397"/>
      <c r="U5" s="397"/>
      <c r="V5" s="397"/>
      <c r="W5" s="397"/>
      <c r="X5" s="397"/>
      <c r="Y5" s="397"/>
      <c r="Z5" s="397"/>
      <c r="AA5" s="397"/>
      <c r="AB5" s="397"/>
      <c r="AC5" s="397"/>
      <c r="AD5" s="397"/>
      <c r="AE5" s="397"/>
      <c r="AF5" s="397"/>
      <c r="AG5" s="397"/>
    </row>
    <row r="6" spans="1:33" s="115" customFormat="1" ht="6" customHeight="1" x14ac:dyDescent="0.2">
      <c r="A6" s="397"/>
      <c r="C6" s="210"/>
      <c r="D6" s="210"/>
      <c r="E6" s="210"/>
      <c r="F6" s="210"/>
      <c r="G6" s="210"/>
      <c r="H6" s="210"/>
      <c r="I6" s="210"/>
      <c r="J6" s="210"/>
      <c r="K6" s="210"/>
      <c r="L6" s="1"/>
      <c r="M6" s="1"/>
      <c r="N6" s="1"/>
      <c r="O6" s="1"/>
      <c r="P6" s="1"/>
      <c r="Q6" s="1"/>
      <c r="R6" s="397"/>
      <c r="S6" s="397"/>
      <c r="T6" s="397"/>
      <c r="U6" s="397"/>
      <c r="V6" s="397"/>
      <c r="W6" s="397"/>
      <c r="X6" s="397"/>
      <c r="Y6" s="397"/>
      <c r="Z6" s="397"/>
      <c r="AA6" s="397"/>
      <c r="AB6" s="397"/>
      <c r="AC6" s="397"/>
      <c r="AD6" s="397"/>
      <c r="AE6" s="397"/>
      <c r="AF6" s="397"/>
      <c r="AG6" s="397"/>
    </row>
    <row r="7" spans="1:33" s="115" customFormat="1" ht="12" customHeight="1" x14ac:dyDescent="0.2">
      <c r="A7" s="397"/>
      <c r="B7" s="119"/>
      <c r="C7" s="141"/>
      <c r="D7" s="141"/>
      <c r="E7" s="141"/>
      <c r="F7" s="165"/>
      <c r="G7" s="93"/>
      <c r="H7" s="93"/>
      <c r="I7" s="896" t="str">
        <f>menu!X3</f>
        <v/>
      </c>
      <c r="J7" s="896"/>
      <c r="K7" s="896"/>
      <c r="L7" s="896"/>
      <c r="M7" s="896"/>
      <c r="N7" s="896"/>
      <c r="O7" s="896"/>
      <c r="P7" s="896"/>
      <c r="Q7" s="1"/>
      <c r="R7" s="397"/>
      <c r="S7" s="397"/>
      <c r="T7" s="397"/>
      <c r="U7" s="397"/>
      <c r="V7" s="401"/>
      <c r="W7" s="436"/>
      <c r="X7" s="436"/>
      <c r="Y7" s="436"/>
      <c r="Z7" s="436"/>
      <c r="AA7" s="401"/>
      <c r="AB7" s="397"/>
      <c r="AC7" s="397"/>
      <c r="AD7" s="397"/>
      <c r="AE7" s="397"/>
      <c r="AF7" s="397"/>
      <c r="AG7" s="397"/>
    </row>
    <row r="8" spans="1:33" s="1" customFormat="1" ht="14.25" customHeight="1" thickBot="1" x14ac:dyDescent="0.3">
      <c r="A8" s="396"/>
      <c r="B8" s="175"/>
      <c r="C8" s="506" t="s">
        <v>609</v>
      </c>
      <c r="D8" s="506"/>
      <c r="E8" s="506"/>
      <c r="F8" s="506"/>
      <c r="G8" s="506"/>
      <c r="H8" s="506"/>
      <c r="I8" s="912"/>
      <c r="J8" s="912"/>
      <c r="K8" s="912"/>
      <c r="L8" s="912"/>
      <c r="M8" s="912"/>
      <c r="N8" s="912"/>
      <c r="O8" s="912"/>
      <c r="P8" s="912"/>
      <c r="Q8" s="912"/>
      <c r="R8" s="396"/>
      <c r="S8" s="408"/>
      <c r="T8" s="408"/>
      <c r="U8" s="408"/>
      <c r="V8" s="408"/>
      <c r="W8" s="718"/>
      <c r="X8" s="718"/>
      <c r="Y8" s="718"/>
      <c r="Z8" s="718"/>
      <c r="AA8" s="408"/>
      <c r="AB8" s="396"/>
      <c r="AC8" s="396"/>
      <c r="AD8" s="396"/>
      <c r="AE8" s="396"/>
      <c r="AF8" s="396"/>
      <c r="AG8" s="396"/>
    </row>
    <row r="9" spans="1:33" s="1" customFormat="1" ht="30.75" customHeight="1" x14ac:dyDescent="0.2">
      <c r="A9" s="396"/>
      <c r="B9" s="175"/>
      <c r="C9" s="897" t="s">
        <v>278</v>
      </c>
      <c r="D9" s="898"/>
      <c r="E9" s="898"/>
      <c r="F9" s="898"/>
      <c r="G9" s="898"/>
      <c r="H9" s="898"/>
      <c r="I9" s="898"/>
      <c r="J9" s="898"/>
      <c r="K9" s="899"/>
      <c r="L9" s="913" t="s">
        <v>15</v>
      </c>
      <c r="M9" s="914"/>
      <c r="N9" s="472"/>
      <c r="O9" s="473"/>
      <c r="P9" s="473"/>
      <c r="R9" s="396"/>
      <c r="S9" s="874" t="str">
        <f>IF(OR(I7&lt;&gt;"",I8&lt;&gt;""),Texte!A44,"")</f>
        <v/>
      </c>
      <c r="T9" s="874"/>
      <c r="U9" s="874"/>
      <c r="V9" s="408"/>
      <c r="W9" s="718"/>
      <c r="X9" s="718"/>
      <c r="Y9" s="718"/>
      <c r="Z9" s="718"/>
      <c r="AA9" s="408"/>
      <c r="AB9" s="396"/>
      <c r="AC9" s="396"/>
      <c r="AD9" s="396"/>
      <c r="AE9" s="396"/>
      <c r="AF9" s="396"/>
      <c r="AG9" s="396"/>
    </row>
    <row r="10" spans="1:33" s="1" customFormat="1" ht="12.75" customHeight="1" x14ac:dyDescent="0.25">
      <c r="A10" s="396"/>
      <c r="B10" s="211">
        <v>1</v>
      </c>
      <c r="C10" s="894" t="s">
        <v>26</v>
      </c>
      <c r="D10" s="895"/>
      <c r="E10" s="900" t="s">
        <v>170</v>
      </c>
      <c r="F10" s="901"/>
      <c r="G10" s="901"/>
      <c r="H10" s="901"/>
      <c r="I10" s="901"/>
      <c r="J10" s="901"/>
      <c r="K10" s="902"/>
      <c r="L10" s="886">
        <f>IF(OR(Personal!E18="EG 12",Personal!E18="EG 13"),Personal!L32)+IF(OR(Personal!E19="EG 12",Personal!E19="EG 13"),Personal!L33,0)</f>
        <v>0</v>
      </c>
      <c r="M10" s="887"/>
      <c r="N10" s="474"/>
      <c r="O10" s="475"/>
      <c r="P10" s="476"/>
      <c r="Q10" s="382">
        <f>IF(SUM(Personal!Q8:Q54)&gt;=1,1,0)</f>
        <v>1</v>
      </c>
      <c r="R10" s="396"/>
      <c r="S10" s="874"/>
      <c r="T10" s="874"/>
      <c r="U10" s="874"/>
      <c r="V10" s="402"/>
      <c r="W10" s="402"/>
      <c r="X10" s="402"/>
      <c r="Y10" s="402"/>
      <c r="Z10" s="402"/>
      <c r="AA10" s="408"/>
      <c r="AB10" s="396"/>
      <c r="AC10" s="396"/>
      <c r="AD10" s="396"/>
      <c r="AE10" s="396"/>
      <c r="AF10" s="396"/>
      <c r="AG10" s="396"/>
    </row>
    <row r="11" spans="1:33" s="1" customFormat="1" ht="12.75" customHeight="1" x14ac:dyDescent="0.2">
      <c r="A11" s="396"/>
      <c r="B11" s="211">
        <f>B10+1</f>
        <v>2</v>
      </c>
      <c r="C11" s="910" t="s">
        <v>27</v>
      </c>
      <c r="D11" s="911"/>
      <c r="E11" s="900" t="s">
        <v>171</v>
      </c>
      <c r="F11" s="903"/>
      <c r="G11" s="903"/>
      <c r="H11" s="903"/>
      <c r="I11" s="903"/>
      <c r="J11" s="903"/>
      <c r="K11" s="904"/>
      <c r="L11" s="886">
        <f>IF(OR(Personal!E18="EG 7",Personal!E18="EG 8",Personal!E18="EG 9a",Personal!E18="EG 9b",Personal!E18="EG 9c",Personal!E18="EG 10",Personal!E18="EG 11"),Personal!L32)+IF(OR(Personal!E19="EG 7",Personal!E19="EG 8",Personal!E19="EG 9a",Personal!E19="EG 9b",Personal!E19="EG 9c",Personal!E19="EG 10",Personal!E19="EG 11"),Personal!L33,0)</f>
        <v>0</v>
      </c>
      <c r="M11" s="887"/>
      <c r="N11" s="474"/>
      <c r="O11" s="475"/>
      <c r="P11" s="476"/>
      <c r="Q11" s="382"/>
      <c r="R11" s="396"/>
      <c r="S11" s="874"/>
      <c r="T11" s="874"/>
      <c r="U11" s="874"/>
      <c r="V11" s="402"/>
      <c r="W11" s="402"/>
      <c r="X11" s="402"/>
      <c r="Y11" s="402"/>
      <c r="Z11" s="402"/>
      <c r="AA11" s="408"/>
      <c r="AB11" s="396"/>
      <c r="AC11" s="396"/>
      <c r="AD11" s="396"/>
      <c r="AE11" s="396"/>
      <c r="AF11" s="396"/>
      <c r="AG11" s="396"/>
    </row>
    <row r="12" spans="1:33" s="1" customFormat="1" ht="12.75" customHeight="1" x14ac:dyDescent="0.2">
      <c r="A12" s="396"/>
      <c r="B12" s="211">
        <f>B11+1</f>
        <v>3</v>
      </c>
      <c r="C12" s="894" t="s">
        <v>19</v>
      </c>
      <c r="D12" s="895"/>
      <c r="E12" s="905" t="s">
        <v>610</v>
      </c>
      <c r="F12" s="906"/>
      <c r="G12" s="906"/>
      <c r="H12" s="906"/>
      <c r="I12" s="906"/>
      <c r="J12" s="906"/>
      <c r="K12" s="907"/>
      <c r="L12" s="886">
        <f>'technische Ausgaben'!L20</f>
        <v>0</v>
      </c>
      <c r="M12" s="887"/>
      <c r="N12" s="474"/>
      <c r="O12" s="475"/>
      <c r="P12" s="476"/>
      <c r="Q12" s="382"/>
      <c r="R12" s="396"/>
      <c r="S12" s="874"/>
      <c r="T12" s="874"/>
      <c r="U12" s="874"/>
      <c r="V12" s="437"/>
      <c r="W12" s="437"/>
      <c r="X12" s="402"/>
      <c r="Y12" s="402"/>
      <c r="Z12" s="402"/>
      <c r="AA12" s="408"/>
      <c r="AB12" s="396"/>
      <c r="AC12" s="396"/>
      <c r="AD12" s="396"/>
      <c r="AE12" s="396"/>
      <c r="AF12" s="396"/>
      <c r="AG12" s="396"/>
    </row>
    <row r="13" spans="1:33" s="1" customFormat="1" ht="12.75" customHeight="1" x14ac:dyDescent="0.25">
      <c r="A13" s="396"/>
      <c r="B13" s="211">
        <f>B12+1</f>
        <v>4</v>
      </c>
      <c r="C13" s="881" t="s">
        <v>25</v>
      </c>
      <c r="D13" s="882"/>
      <c r="E13" s="883" t="s">
        <v>172</v>
      </c>
      <c r="F13" s="884"/>
      <c r="G13" s="884"/>
      <c r="H13" s="884"/>
      <c r="I13" s="884"/>
      <c r="J13" s="884"/>
      <c r="K13" s="885"/>
      <c r="L13" s="886">
        <f>('technische Ausgaben'!L31)+Arbeitsplanung!K33</f>
        <v>0</v>
      </c>
      <c r="M13" s="887"/>
      <c r="N13" s="477"/>
      <c r="O13" s="478"/>
      <c r="P13" s="479"/>
      <c r="Q13" s="382" t="e">
        <f>IF(SUM(#REF!,#REF!)&gt;=1,1,0)</f>
        <v>#REF!</v>
      </c>
      <c r="R13" s="396"/>
      <c r="S13" s="874"/>
      <c r="T13" s="874"/>
      <c r="U13" s="874"/>
      <c r="V13" s="402"/>
      <c r="W13" s="402"/>
      <c r="X13" s="402"/>
      <c r="Y13" s="402"/>
      <c r="Z13" s="402"/>
      <c r="AA13" s="408"/>
      <c r="AB13" s="396"/>
      <c r="AC13" s="396"/>
      <c r="AD13" s="396"/>
      <c r="AE13" s="396"/>
      <c r="AF13" s="396"/>
      <c r="AG13" s="396"/>
    </row>
    <row r="14" spans="1:33" s="1" customFormat="1" ht="12.75" customHeight="1" x14ac:dyDescent="0.25">
      <c r="A14" s="396"/>
      <c r="B14" s="211">
        <f t="shared" ref="B14:B18" si="0">B13+1</f>
        <v>5</v>
      </c>
      <c r="C14" s="881" t="s">
        <v>20</v>
      </c>
      <c r="D14" s="882"/>
      <c r="E14" s="883" t="s">
        <v>18</v>
      </c>
      <c r="F14" s="884"/>
      <c r="G14" s="884"/>
      <c r="H14" s="884"/>
      <c r="I14" s="884"/>
      <c r="J14" s="884"/>
      <c r="K14" s="885"/>
      <c r="L14" s="886">
        <f>'weitere Sachausgaben'!N18</f>
        <v>0</v>
      </c>
      <c r="M14" s="887"/>
      <c r="N14" s="477"/>
      <c r="O14" s="478"/>
      <c r="P14" s="479"/>
      <c r="Q14" s="382" t="e">
        <f>IF(SUM(#REF!,#REF!)&gt;=1,1,0)</f>
        <v>#REF!</v>
      </c>
      <c r="R14" s="396"/>
      <c r="S14" s="874"/>
      <c r="T14" s="874"/>
      <c r="U14" s="874"/>
      <c r="V14" s="402"/>
      <c r="W14" s="402"/>
      <c r="X14" s="427"/>
      <c r="Y14" s="427"/>
      <c r="Z14" s="427"/>
      <c r="AA14" s="408"/>
      <c r="AB14" s="396"/>
      <c r="AC14" s="396"/>
      <c r="AD14" s="396"/>
      <c r="AE14" s="396"/>
      <c r="AF14" s="396"/>
      <c r="AG14" s="396"/>
    </row>
    <row r="15" spans="1:33" s="1" customFormat="1" ht="12.75" customHeight="1" x14ac:dyDescent="0.2">
      <c r="A15" s="396"/>
      <c r="B15" s="211">
        <f t="shared" si="0"/>
        <v>6</v>
      </c>
      <c r="C15" s="879" t="s">
        <v>21</v>
      </c>
      <c r="D15" s="880"/>
      <c r="E15" s="880" t="s">
        <v>17</v>
      </c>
      <c r="F15" s="880"/>
      <c r="G15" s="880"/>
      <c r="H15" s="880"/>
      <c r="I15" s="880"/>
      <c r="J15" s="880"/>
      <c r="K15" s="880"/>
      <c r="L15" s="886">
        <f>'weitere Sachausgaben'!N31</f>
        <v>0</v>
      </c>
      <c r="M15" s="887"/>
      <c r="N15" s="480"/>
      <c r="O15" s="481"/>
      <c r="P15" s="481"/>
      <c r="Q15" s="382"/>
      <c r="R15" s="396"/>
      <c r="S15" s="874"/>
      <c r="T15" s="874"/>
      <c r="U15" s="874"/>
      <c r="V15" s="437"/>
      <c r="W15" s="437"/>
      <c r="X15" s="427"/>
      <c r="Y15" s="427"/>
      <c r="Z15" s="427"/>
      <c r="AA15" s="408"/>
      <c r="AB15" s="396"/>
      <c r="AC15" s="396"/>
      <c r="AD15" s="396"/>
      <c r="AE15" s="396"/>
      <c r="AF15" s="396"/>
      <c r="AG15" s="396"/>
    </row>
    <row r="16" spans="1:33" s="1" customFormat="1" ht="12.75" customHeight="1" x14ac:dyDescent="0.2">
      <c r="A16" s="396"/>
      <c r="B16" s="211">
        <f t="shared" si="0"/>
        <v>7</v>
      </c>
      <c r="C16" s="881" t="s">
        <v>22</v>
      </c>
      <c r="D16" s="882"/>
      <c r="E16" s="880" t="s">
        <v>73</v>
      </c>
      <c r="F16" s="880"/>
      <c r="G16" s="880"/>
      <c r="H16" s="880"/>
      <c r="I16" s="880"/>
      <c r="J16" s="880"/>
      <c r="K16" s="880"/>
      <c r="L16" s="886">
        <f>'weitere Sachausgaben'!N39+'weitere Sachausgaben'!N40</f>
        <v>0</v>
      </c>
      <c r="M16" s="887"/>
      <c r="N16" s="477"/>
      <c r="O16" s="478"/>
      <c r="P16" s="479"/>
      <c r="Q16" s="382" t="e">
        <f>IF(SUM(#REF!,#REF!)&gt;=1,1,0)</f>
        <v>#REF!</v>
      </c>
      <c r="R16" s="396"/>
      <c r="S16" s="874"/>
      <c r="T16" s="874"/>
      <c r="U16" s="874"/>
      <c r="V16" s="427"/>
      <c r="W16" s="427"/>
      <c r="X16" s="427"/>
      <c r="Y16" s="427"/>
      <c r="Z16" s="427"/>
      <c r="AA16" s="408"/>
      <c r="AB16" s="396"/>
      <c r="AC16" s="396"/>
      <c r="AD16" s="396"/>
      <c r="AE16" s="396"/>
      <c r="AF16" s="396"/>
      <c r="AG16" s="396"/>
    </row>
    <row r="17" spans="1:33" s="1" customFormat="1" ht="12.75" customHeight="1" x14ac:dyDescent="0.2">
      <c r="A17" s="396"/>
      <c r="B17" s="211">
        <f t="shared" si="0"/>
        <v>8</v>
      </c>
      <c r="C17" s="881" t="s">
        <v>24</v>
      </c>
      <c r="D17" s="882"/>
      <c r="E17" s="880" t="s">
        <v>168</v>
      </c>
      <c r="F17" s="880"/>
      <c r="G17" s="880"/>
      <c r="H17" s="880"/>
      <c r="I17" s="880"/>
      <c r="J17" s="880"/>
      <c r="K17" s="880"/>
      <c r="L17" s="886">
        <f>'Dienstreisen und Qualifizierung'!O28+'Dienstreisen und Qualifizierung'!O31</f>
        <v>0</v>
      </c>
      <c r="M17" s="887"/>
      <c r="N17" s="477"/>
      <c r="O17" s="478"/>
      <c r="P17" s="479"/>
      <c r="Q17" s="382" t="e">
        <f>IF(SUM(#REF!)&gt;=1,1,0)</f>
        <v>#REF!</v>
      </c>
      <c r="R17" s="396"/>
      <c r="S17" s="874"/>
      <c r="T17" s="874"/>
      <c r="U17" s="874"/>
      <c r="V17" s="429"/>
      <c r="W17" s="429"/>
      <c r="X17" s="427"/>
      <c r="Y17" s="427"/>
      <c r="Z17" s="427"/>
      <c r="AA17" s="408"/>
      <c r="AB17" s="396"/>
      <c r="AC17" s="396"/>
      <c r="AD17" s="396"/>
      <c r="AE17" s="396"/>
      <c r="AF17" s="396"/>
      <c r="AG17" s="396"/>
    </row>
    <row r="18" spans="1:33" s="1" customFormat="1" ht="12.75" customHeight="1" x14ac:dyDescent="0.2">
      <c r="A18" s="396"/>
      <c r="B18" s="211">
        <f t="shared" si="0"/>
        <v>9</v>
      </c>
      <c r="C18" s="881" t="s">
        <v>23</v>
      </c>
      <c r="D18" s="882"/>
      <c r="E18" s="880" t="s">
        <v>611</v>
      </c>
      <c r="F18" s="880"/>
      <c r="G18" s="880"/>
      <c r="H18" s="880"/>
      <c r="I18" s="880"/>
      <c r="J18" s="880"/>
      <c r="K18" s="880"/>
      <c r="L18" s="886">
        <f>'technische Ausgaben'!L42</f>
        <v>0</v>
      </c>
      <c r="M18" s="887"/>
      <c r="N18" s="477"/>
      <c r="O18" s="478"/>
      <c r="P18" s="479"/>
      <c r="Q18" s="382" t="e">
        <f>IF(SUM(#REF!,#REF!)&gt;=1,1,0)</f>
        <v>#REF!</v>
      </c>
      <c r="R18" s="396"/>
      <c r="S18" s="874"/>
      <c r="T18" s="874"/>
      <c r="U18" s="874"/>
      <c r="V18" s="427"/>
      <c r="W18" s="427"/>
      <c r="X18" s="427"/>
      <c r="Y18" s="427"/>
      <c r="Z18" s="427"/>
      <c r="AA18" s="408"/>
      <c r="AB18" s="396"/>
      <c r="AC18" s="396"/>
      <c r="AD18" s="396"/>
      <c r="AE18" s="396"/>
      <c r="AF18" s="396"/>
      <c r="AG18" s="396"/>
    </row>
    <row r="19" spans="1:33" s="1" customFormat="1" ht="18" customHeight="1" thickBot="1" x14ac:dyDescent="0.25">
      <c r="A19" s="396"/>
      <c r="B19" s="211">
        <v>10</v>
      </c>
      <c r="C19" s="871" t="s">
        <v>5</v>
      </c>
      <c r="D19" s="872"/>
      <c r="E19" s="872"/>
      <c r="F19" s="872"/>
      <c r="G19" s="872"/>
      <c r="H19" s="872"/>
      <c r="I19" s="872"/>
      <c r="J19" s="872"/>
      <c r="K19" s="873"/>
      <c r="L19" s="875">
        <f>SUM(L10:M18)</f>
        <v>0</v>
      </c>
      <c r="M19" s="876"/>
      <c r="N19" s="482"/>
      <c r="O19" s="483"/>
      <c r="P19" s="475"/>
      <c r="R19" s="396"/>
      <c r="S19" s="396"/>
      <c r="T19" s="396"/>
      <c r="U19" s="396"/>
      <c r="V19" s="408"/>
      <c r="W19" s="408"/>
      <c r="X19" s="408"/>
      <c r="Y19" s="408"/>
      <c r="Z19" s="408"/>
      <c r="AA19" s="408"/>
      <c r="AB19" s="396"/>
      <c r="AC19" s="396"/>
      <c r="AD19" s="396"/>
      <c r="AE19" s="396"/>
      <c r="AF19" s="396"/>
      <c r="AG19" s="396"/>
    </row>
    <row r="20" spans="1:33" s="1" customFormat="1" ht="18" customHeight="1" x14ac:dyDescent="0.2">
      <c r="A20" s="396"/>
      <c r="B20" s="211"/>
      <c r="C20" s="495"/>
      <c r="D20" s="495"/>
      <c r="E20" s="495"/>
      <c r="F20" s="495"/>
      <c r="G20" s="495"/>
      <c r="H20" s="495"/>
      <c r="I20" s="495"/>
      <c r="J20" s="495"/>
      <c r="K20" s="495"/>
      <c r="L20" s="496"/>
      <c r="M20" s="496"/>
      <c r="N20" s="483"/>
      <c r="O20" s="483"/>
      <c r="P20" s="475"/>
      <c r="R20" s="396"/>
      <c r="S20" s="396"/>
      <c r="T20" s="396"/>
      <c r="U20" s="396"/>
      <c r="V20" s="408"/>
      <c r="W20" s="408"/>
      <c r="X20" s="408"/>
      <c r="Y20" s="408"/>
      <c r="Z20" s="408"/>
      <c r="AA20" s="408"/>
      <c r="AB20" s="396"/>
      <c r="AC20" s="396"/>
      <c r="AD20" s="396"/>
      <c r="AE20" s="396"/>
      <c r="AF20" s="396"/>
      <c r="AG20" s="396"/>
    </row>
    <row r="21" spans="1:33" s="1" customFormat="1" ht="18" customHeight="1" x14ac:dyDescent="0.2">
      <c r="A21" s="396"/>
      <c r="B21" s="211"/>
      <c r="C21" s="495"/>
      <c r="D21" s="495"/>
      <c r="E21" s="495"/>
      <c r="F21" s="495"/>
      <c r="G21" s="495"/>
      <c r="H21" s="495"/>
      <c r="I21" s="495"/>
      <c r="J21" s="495"/>
      <c r="K21" s="495"/>
      <c r="L21" s="496"/>
      <c r="M21" s="496"/>
      <c r="N21" s="483"/>
      <c r="O21" s="483"/>
      <c r="P21" s="475"/>
      <c r="R21" s="396"/>
      <c r="S21" s="396"/>
      <c r="T21" s="396"/>
      <c r="U21" s="396"/>
      <c r="V21" s="408"/>
      <c r="W21" s="408"/>
      <c r="X21" s="408"/>
      <c r="Y21" s="408"/>
      <c r="Z21" s="408"/>
      <c r="AA21" s="408"/>
      <c r="AB21" s="396"/>
      <c r="AC21" s="396"/>
      <c r="AD21" s="396"/>
      <c r="AE21" s="396"/>
      <c r="AF21" s="396"/>
      <c r="AG21" s="396"/>
    </row>
    <row r="22" spans="1:33" s="1" customFormat="1" ht="18" customHeight="1" x14ac:dyDescent="0.2">
      <c r="A22" s="396"/>
      <c r="B22" s="211"/>
      <c r="C22" s="495"/>
      <c r="D22" s="495"/>
      <c r="E22" s="495"/>
      <c r="F22" s="495"/>
      <c r="G22" s="495"/>
      <c r="H22" s="495"/>
      <c r="I22" s="495"/>
      <c r="J22" s="495"/>
      <c r="K22" s="495"/>
      <c r="L22" s="496"/>
      <c r="M22" s="496"/>
      <c r="N22" s="483"/>
      <c r="O22" s="483"/>
      <c r="P22" s="475"/>
      <c r="R22" s="396"/>
      <c r="S22" s="396"/>
      <c r="T22" s="396"/>
      <c r="U22" s="396"/>
      <c r="V22" s="408"/>
      <c r="W22" s="408"/>
      <c r="X22" s="408"/>
      <c r="Y22" s="408"/>
      <c r="Z22" s="408"/>
      <c r="AA22" s="408"/>
      <c r="AB22" s="396"/>
      <c r="AC22" s="396"/>
      <c r="AD22" s="396"/>
      <c r="AE22" s="396"/>
      <c r="AF22" s="396"/>
      <c r="AG22" s="396"/>
    </row>
    <row r="23" spans="1:33" s="1" customFormat="1" ht="18" customHeight="1" x14ac:dyDescent="0.2">
      <c r="A23" s="396"/>
      <c r="B23" s="211"/>
      <c r="C23" s="495"/>
      <c r="D23" s="495"/>
      <c r="E23" s="495"/>
      <c r="F23" s="495"/>
      <c r="G23" s="495"/>
      <c r="H23" s="495"/>
      <c r="I23" s="495"/>
      <c r="J23" s="495"/>
      <c r="K23" s="495"/>
      <c r="L23" s="496"/>
      <c r="M23" s="496"/>
      <c r="N23" s="483"/>
      <c r="O23" s="483"/>
      <c r="P23" s="475"/>
      <c r="R23" s="396"/>
      <c r="S23" s="396"/>
      <c r="T23" s="396"/>
      <c r="U23" s="396"/>
      <c r="V23" s="408"/>
      <c r="W23" s="408"/>
      <c r="X23" s="408"/>
      <c r="Y23" s="408"/>
      <c r="Z23" s="408"/>
      <c r="AA23" s="408"/>
      <c r="AB23" s="396"/>
      <c r="AC23" s="396"/>
      <c r="AD23" s="396"/>
      <c r="AE23" s="396"/>
      <c r="AF23" s="396"/>
      <c r="AG23" s="396"/>
    </row>
    <row r="24" spans="1:33" s="1" customFormat="1" ht="19.5" customHeight="1" x14ac:dyDescent="0.2">
      <c r="A24" s="396"/>
      <c r="R24" s="396"/>
      <c r="S24" s="396"/>
      <c r="T24" s="396"/>
      <c r="U24" s="396"/>
      <c r="V24" s="408"/>
      <c r="W24" s="408"/>
      <c r="X24" s="408"/>
      <c r="Y24" s="408"/>
      <c r="Z24" s="408"/>
      <c r="AA24" s="408"/>
      <c r="AB24" s="396"/>
      <c r="AC24" s="396"/>
      <c r="AD24" s="396"/>
      <c r="AE24" s="396"/>
      <c r="AF24" s="396"/>
      <c r="AG24" s="396"/>
    </row>
    <row r="25" spans="1:33" s="1" customFormat="1" ht="20.45" customHeight="1" x14ac:dyDescent="0.2">
      <c r="A25" s="396"/>
      <c r="C25" s="891" t="s">
        <v>504</v>
      </c>
      <c r="D25" s="892"/>
      <c r="E25" s="892"/>
      <c r="F25" s="892"/>
      <c r="G25" s="892"/>
      <c r="H25" s="892"/>
      <c r="I25" s="892"/>
      <c r="J25" s="892"/>
      <c r="K25" s="892"/>
      <c r="L25" s="892"/>
      <c r="M25" s="892"/>
      <c r="N25" s="892"/>
      <c r="O25" s="892"/>
      <c r="P25" s="893"/>
      <c r="R25" s="396"/>
      <c r="S25" s="396"/>
      <c r="T25" s="396"/>
      <c r="U25" s="396"/>
      <c r="V25" s="408"/>
      <c r="W25" s="408"/>
      <c r="X25" s="396"/>
      <c r="Y25" s="396"/>
      <c r="Z25" s="396"/>
      <c r="AA25" s="396"/>
      <c r="AB25" s="396"/>
      <c r="AC25" s="396"/>
      <c r="AD25" s="396"/>
      <c r="AE25" s="396"/>
      <c r="AF25" s="396"/>
      <c r="AG25" s="396"/>
    </row>
    <row r="26" spans="1:33" s="1" customFormat="1" ht="60" customHeight="1" x14ac:dyDescent="0.2">
      <c r="A26" s="396"/>
      <c r="C26" s="339" t="s">
        <v>444</v>
      </c>
      <c r="D26" s="877" t="s">
        <v>616</v>
      </c>
      <c r="E26" s="877"/>
      <c r="F26" s="877"/>
      <c r="G26" s="877"/>
      <c r="H26" s="877"/>
      <c r="I26" s="877"/>
      <c r="J26" s="877"/>
      <c r="K26" s="877"/>
      <c r="L26" s="877"/>
      <c r="M26" s="877"/>
      <c r="N26" s="877"/>
      <c r="O26" s="889" t="s">
        <v>277</v>
      </c>
      <c r="P26" s="890"/>
      <c r="Q26" s="358"/>
      <c r="R26" s="438"/>
      <c r="S26" s="438"/>
      <c r="T26" s="438"/>
      <c r="U26" s="438"/>
      <c r="V26" s="438"/>
      <c r="W26" s="438"/>
      <c r="X26" s="438"/>
      <c r="Y26" s="438"/>
      <c r="Z26" s="396"/>
      <c r="AA26" s="396"/>
      <c r="AB26" s="396"/>
      <c r="AC26" s="396"/>
      <c r="AD26" s="396"/>
      <c r="AE26" s="396"/>
      <c r="AF26" s="396"/>
      <c r="AG26" s="396"/>
    </row>
    <row r="27" spans="1:33" s="1" customFormat="1" ht="41.45" customHeight="1" x14ac:dyDescent="0.2">
      <c r="A27" s="396"/>
      <c r="C27" s="339" t="s">
        <v>444</v>
      </c>
      <c r="D27" s="877" t="s">
        <v>617</v>
      </c>
      <c r="E27" s="877"/>
      <c r="F27" s="877"/>
      <c r="G27" s="877"/>
      <c r="H27" s="877"/>
      <c r="I27" s="877"/>
      <c r="J27" s="877"/>
      <c r="K27" s="877"/>
      <c r="L27" s="877"/>
      <c r="M27" s="877"/>
      <c r="N27" s="877"/>
      <c r="O27" s="340"/>
      <c r="P27" s="341"/>
      <c r="R27" s="396"/>
      <c r="S27" s="396"/>
      <c r="T27" s="396"/>
      <c r="U27" s="396"/>
      <c r="V27" s="396"/>
      <c r="W27" s="396"/>
      <c r="X27" s="396"/>
      <c r="Y27" s="396"/>
      <c r="Z27" s="396"/>
      <c r="AA27" s="396"/>
      <c r="AB27" s="396"/>
      <c r="AC27" s="396"/>
      <c r="AD27" s="396"/>
      <c r="AE27" s="396"/>
      <c r="AF27" s="396"/>
      <c r="AG27" s="396"/>
    </row>
    <row r="28" spans="1:33" s="1" customFormat="1" ht="38.25" customHeight="1" x14ac:dyDescent="0.2">
      <c r="A28" s="396"/>
      <c r="C28" s="492" t="s">
        <v>444</v>
      </c>
      <c r="D28" s="888" t="s">
        <v>618</v>
      </c>
      <c r="E28" s="888"/>
      <c r="F28" s="888"/>
      <c r="G28" s="888"/>
      <c r="H28" s="888"/>
      <c r="I28" s="888"/>
      <c r="J28" s="888"/>
      <c r="K28" s="888"/>
      <c r="L28" s="888"/>
      <c r="M28" s="888"/>
      <c r="N28" s="888"/>
      <c r="O28" s="493"/>
      <c r="P28" s="494"/>
      <c r="R28" s="396"/>
      <c r="S28" s="396"/>
      <c r="T28" s="396"/>
      <c r="U28" s="396"/>
      <c r="V28" s="396"/>
      <c r="W28" s="396"/>
      <c r="X28" s="396"/>
      <c r="Y28" s="396"/>
      <c r="Z28" s="396"/>
      <c r="AA28" s="396"/>
      <c r="AB28" s="396"/>
      <c r="AC28" s="396"/>
      <c r="AD28" s="396"/>
      <c r="AE28" s="396"/>
      <c r="AF28" s="396"/>
      <c r="AG28" s="396"/>
    </row>
    <row r="29" spans="1:33" s="1" customFormat="1" ht="19.5" customHeight="1" x14ac:dyDescent="0.2">
      <c r="A29" s="396"/>
      <c r="C29" s="878"/>
      <c r="D29" s="878"/>
      <c r="E29" s="878"/>
      <c r="F29" s="878"/>
      <c r="G29" s="878"/>
      <c r="H29" s="878"/>
      <c r="I29" s="878"/>
      <c r="J29" s="878"/>
      <c r="K29" s="878"/>
      <c r="L29" s="878"/>
      <c r="M29" s="878"/>
      <c r="N29" s="878"/>
      <c r="O29" s="878"/>
      <c r="P29" s="878"/>
      <c r="R29" s="396"/>
      <c r="S29" s="439"/>
      <c r="T29" s="439"/>
      <c r="U29" s="439"/>
      <c r="V29" s="439"/>
      <c r="W29" s="439"/>
      <c r="X29" s="439"/>
      <c r="Y29" s="439"/>
      <c r="Z29" s="439"/>
      <c r="AA29" s="439"/>
      <c r="AB29" s="439"/>
      <c r="AC29" s="439"/>
      <c r="AD29" s="439"/>
      <c r="AE29" s="439"/>
      <c r="AF29" s="439"/>
      <c r="AG29" s="439"/>
    </row>
    <row r="30" spans="1:33" s="1" customFormat="1" ht="5.25" customHeight="1" x14ac:dyDescent="0.2">
      <c r="A30" s="396"/>
      <c r="R30" s="396"/>
      <c r="S30" s="439"/>
      <c r="T30" s="439"/>
      <c r="U30" s="439"/>
      <c r="V30" s="439"/>
      <c r="W30" s="439"/>
      <c r="X30" s="439"/>
      <c r="Y30" s="439"/>
      <c r="Z30" s="439"/>
      <c r="AA30" s="439"/>
      <c r="AB30" s="439"/>
      <c r="AC30" s="439"/>
      <c r="AD30" s="439"/>
      <c r="AE30" s="439"/>
      <c r="AF30" s="439"/>
      <c r="AG30" s="439"/>
    </row>
    <row r="31" spans="1:33" s="1" customFormat="1" ht="11.45" customHeight="1" x14ac:dyDescent="0.2">
      <c r="A31" s="396"/>
      <c r="C31" s="542" t="str">
        <f ca="1">Basisdaten!$C$47</f>
        <v>Vorhabenbeschreibung - 4.1.2 Implementierung und Erweiterung eines Energiemanagements - Vers. 01/2023</v>
      </c>
      <c r="D31" s="542"/>
      <c r="E31" s="542"/>
      <c r="F31" s="542"/>
      <c r="G31" s="542"/>
      <c r="H31" s="542"/>
      <c r="I31" s="542"/>
      <c r="J31" s="542"/>
      <c r="K31" s="542"/>
      <c r="L31" s="542"/>
      <c r="M31" s="542"/>
      <c r="N31" s="542"/>
      <c r="O31" s="542"/>
      <c r="P31" s="542"/>
      <c r="R31" s="396"/>
      <c r="S31" s="439"/>
      <c r="T31" s="439"/>
      <c r="U31" s="439"/>
      <c r="V31" s="439"/>
      <c r="W31" s="439"/>
      <c r="X31" s="439"/>
      <c r="Y31" s="439"/>
      <c r="Z31" s="439"/>
      <c r="AA31" s="439"/>
      <c r="AB31" s="439"/>
      <c r="AC31" s="439"/>
      <c r="AD31" s="439"/>
      <c r="AE31" s="439"/>
      <c r="AF31" s="439"/>
      <c r="AG31" s="439"/>
    </row>
    <row r="32" spans="1:33" s="1" customFormat="1" ht="7.5" customHeight="1" x14ac:dyDescent="0.2">
      <c r="A32" s="396"/>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row>
    <row r="33" spans="1:33" x14ac:dyDescent="0.25">
      <c r="A33" s="396"/>
      <c r="B33" s="396"/>
      <c r="C33" s="396"/>
      <c r="D33" s="396"/>
      <c r="E33" s="396"/>
      <c r="F33" s="396"/>
      <c r="G33" s="396"/>
      <c r="H33" s="396"/>
      <c r="I33" s="396"/>
      <c r="J33" s="396"/>
      <c r="K33" s="396"/>
      <c r="L33" s="396"/>
      <c r="M33" s="396"/>
      <c r="N33" s="396"/>
      <c r="O33" s="396"/>
      <c r="P33" s="396"/>
      <c r="Q33" s="396"/>
      <c r="R33" s="440"/>
      <c r="S33" s="440"/>
      <c r="T33" s="440"/>
      <c r="U33" s="440"/>
      <c r="V33" s="440"/>
      <c r="W33" s="440"/>
      <c r="X33" s="440"/>
      <c r="Y33" s="440"/>
      <c r="Z33" s="440"/>
      <c r="AA33" s="440"/>
      <c r="AB33" s="440"/>
      <c r="AC33" s="440"/>
      <c r="AD33" s="440"/>
      <c r="AE33" s="440"/>
      <c r="AF33" s="440"/>
      <c r="AG33" s="440"/>
    </row>
    <row r="34" spans="1:33" x14ac:dyDescent="0.25">
      <c r="A34" s="396"/>
      <c r="B34" s="396"/>
      <c r="C34" s="396"/>
      <c r="D34" s="396"/>
      <c r="E34" s="396"/>
      <c r="F34" s="396"/>
      <c r="G34" s="396"/>
      <c r="H34" s="396"/>
      <c r="I34" s="396"/>
      <c r="J34" s="396"/>
      <c r="K34" s="396"/>
      <c r="L34" s="396"/>
      <c r="M34" s="396"/>
      <c r="N34" s="396"/>
      <c r="O34" s="396"/>
      <c r="P34" s="396"/>
      <c r="Q34" s="396"/>
      <c r="R34" s="440"/>
      <c r="S34" s="440"/>
      <c r="T34" s="440"/>
      <c r="U34" s="440"/>
      <c r="V34" s="440"/>
      <c r="W34" s="440"/>
      <c r="X34" s="440"/>
      <c r="Y34" s="440"/>
      <c r="Z34" s="440"/>
      <c r="AA34" s="440"/>
      <c r="AB34" s="440"/>
      <c r="AC34" s="440"/>
      <c r="AD34" s="440"/>
      <c r="AE34" s="440"/>
      <c r="AF34" s="440"/>
      <c r="AG34" s="440"/>
    </row>
    <row r="35" spans="1:33" x14ac:dyDescent="0.25">
      <c r="A35" s="396"/>
      <c r="B35" s="396"/>
      <c r="C35" s="396"/>
      <c r="D35" s="396"/>
      <c r="E35" s="396"/>
      <c r="F35" s="396"/>
      <c r="G35" s="396"/>
      <c r="H35" s="396"/>
      <c r="I35" s="396"/>
      <c r="J35" s="396"/>
      <c r="K35" s="396"/>
      <c r="L35" s="396"/>
      <c r="M35" s="396"/>
      <c r="N35" s="396"/>
      <c r="O35" s="396"/>
      <c r="P35" s="396"/>
      <c r="Q35" s="396"/>
      <c r="R35" s="440"/>
      <c r="S35" s="440"/>
      <c r="T35" s="440"/>
      <c r="U35" s="440"/>
      <c r="V35" s="440"/>
      <c r="W35" s="440"/>
      <c r="X35" s="440"/>
      <c r="Y35" s="440"/>
      <c r="Z35" s="440"/>
      <c r="AA35" s="440"/>
      <c r="AB35" s="440"/>
      <c r="AC35" s="440"/>
      <c r="AD35" s="440"/>
      <c r="AE35" s="440"/>
      <c r="AF35" s="440"/>
      <c r="AG35" s="440"/>
    </row>
    <row r="36" spans="1:33" x14ac:dyDescent="0.25">
      <c r="A36" s="396"/>
      <c r="B36" s="396"/>
      <c r="C36" s="396"/>
      <c r="D36" s="396"/>
      <c r="E36" s="396"/>
      <c r="F36" s="396"/>
      <c r="G36" s="396"/>
      <c r="H36" s="396"/>
      <c r="I36" s="396"/>
      <c r="J36" s="396"/>
      <c r="K36" s="396"/>
      <c r="L36" s="396"/>
      <c r="M36" s="396"/>
      <c r="N36" s="396"/>
      <c r="O36" s="396"/>
      <c r="P36" s="396"/>
      <c r="Q36" s="396"/>
      <c r="R36" s="440"/>
      <c r="S36" s="440"/>
      <c r="T36" s="440"/>
      <c r="U36" s="440"/>
      <c r="V36" s="440"/>
      <c r="W36" s="440"/>
      <c r="X36" s="440"/>
      <c r="Y36" s="440"/>
      <c r="Z36" s="440"/>
      <c r="AA36" s="440"/>
      <c r="AB36" s="440"/>
      <c r="AC36" s="440"/>
      <c r="AD36" s="440"/>
      <c r="AE36" s="440"/>
      <c r="AF36" s="440"/>
      <c r="AG36" s="440"/>
    </row>
    <row r="37" spans="1:33" x14ac:dyDescent="0.25">
      <c r="A37" s="396"/>
      <c r="B37" s="396"/>
      <c r="C37" s="396"/>
      <c r="D37" s="396"/>
      <c r="E37" s="396"/>
      <c r="F37" s="396"/>
      <c r="G37" s="396"/>
      <c r="H37" s="396"/>
      <c r="I37" s="396"/>
      <c r="J37" s="396"/>
      <c r="K37" s="396"/>
      <c r="L37" s="396"/>
      <c r="M37" s="396"/>
      <c r="N37" s="396"/>
      <c r="O37" s="396"/>
      <c r="P37" s="396"/>
      <c r="Q37" s="396"/>
      <c r="R37" s="440"/>
      <c r="S37" s="440"/>
      <c r="T37" s="440"/>
      <c r="U37" s="440"/>
      <c r="V37" s="440"/>
      <c r="W37" s="440"/>
      <c r="X37" s="440"/>
      <c r="Y37" s="440"/>
      <c r="Z37" s="440"/>
      <c r="AA37" s="440"/>
      <c r="AB37" s="440"/>
      <c r="AC37" s="440"/>
      <c r="AD37" s="440"/>
      <c r="AE37" s="440"/>
      <c r="AF37" s="440"/>
      <c r="AG37" s="440"/>
    </row>
    <row r="38" spans="1:33" x14ac:dyDescent="0.25">
      <c r="A38" s="396"/>
      <c r="B38" s="396"/>
      <c r="C38" s="396"/>
      <c r="D38" s="396"/>
      <c r="E38" s="396"/>
      <c r="F38" s="396"/>
      <c r="G38" s="396"/>
      <c r="H38" s="396"/>
      <c r="I38" s="396"/>
      <c r="J38" s="396"/>
      <c r="K38" s="396"/>
      <c r="L38" s="396"/>
      <c r="M38" s="396"/>
      <c r="N38" s="396"/>
      <c r="O38" s="396"/>
      <c r="P38" s="396"/>
      <c r="Q38" s="396"/>
      <c r="R38" s="440"/>
      <c r="S38" s="440"/>
      <c r="T38" s="440"/>
      <c r="U38" s="440"/>
      <c r="V38" s="440"/>
      <c r="W38" s="440"/>
      <c r="X38" s="440"/>
      <c r="Y38" s="440"/>
      <c r="Z38" s="440"/>
      <c r="AA38" s="440"/>
      <c r="AB38" s="440"/>
      <c r="AC38" s="440"/>
      <c r="AD38" s="440"/>
      <c r="AE38" s="440"/>
      <c r="AF38" s="440"/>
      <c r="AG38" s="440"/>
    </row>
    <row r="39" spans="1:33" x14ac:dyDescent="0.25">
      <c r="A39" s="396"/>
      <c r="B39" s="396"/>
      <c r="C39" s="396"/>
      <c r="D39" s="396"/>
      <c r="E39" s="396"/>
      <c r="F39" s="396"/>
      <c r="G39" s="396"/>
      <c r="H39" s="396"/>
      <c r="I39" s="396"/>
      <c r="J39" s="396"/>
      <c r="K39" s="396"/>
      <c r="L39" s="396"/>
      <c r="M39" s="396"/>
      <c r="N39" s="396"/>
      <c r="O39" s="396"/>
      <c r="P39" s="396"/>
      <c r="Q39" s="396"/>
      <c r="R39" s="440"/>
      <c r="S39" s="440"/>
      <c r="T39" s="440"/>
      <c r="U39" s="440"/>
      <c r="V39" s="440"/>
      <c r="W39" s="440"/>
      <c r="X39" s="440"/>
      <c r="Y39" s="440"/>
      <c r="Z39" s="440"/>
      <c r="AA39" s="440"/>
      <c r="AB39" s="440"/>
      <c r="AC39" s="440"/>
      <c r="AD39" s="440"/>
      <c r="AE39" s="440"/>
      <c r="AF39" s="440"/>
      <c r="AG39" s="440"/>
    </row>
    <row r="40" spans="1:33" x14ac:dyDescent="0.25">
      <c r="A40" s="396"/>
      <c r="B40" s="396"/>
      <c r="C40" s="396"/>
      <c r="D40" s="396"/>
      <c r="E40" s="396"/>
      <c r="F40" s="396"/>
      <c r="G40" s="396"/>
      <c r="H40" s="396"/>
      <c r="I40" s="396"/>
      <c r="J40" s="396"/>
      <c r="K40" s="396"/>
      <c r="L40" s="396"/>
      <c r="M40" s="396"/>
      <c r="N40" s="396"/>
      <c r="O40" s="396"/>
      <c r="P40" s="396"/>
      <c r="Q40" s="396"/>
      <c r="R40" s="440"/>
      <c r="S40" s="440"/>
      <c r="T40" s="440"/>
      <c r="U40" s="440"/>
      <c r="V40" s="440"/>
      <c r="W40" s="440"/>
      <c r="X40" s="440"/>
      <c r="Y40" s="440"/>
      <c r="Z40" s="440"/>
      <c r="AA40" s="440"/>
      <c r="AB40" s="440"/>
      <c r="AC40" s="440"/>
      <c r="AD40" s="440"/>
      <c r="AE40" s="440"/>
      <c r="AF40" s="440"/>
      <c r="AG40" s="440"/>
    </row>
    <row r="41" spans="1:33" x14ac:dyDescent="0.25">
      <c r="A41" s="396"/>
      <c r="B41" s="396"/>
      <c r="C41" s="396"/>
      <c r="D41" s="396"/>
      <c r="E41" s="396"/>
      <c r="F41" s="396"/>
      <c r="G41" s="396"/>
      <c r="H41" s="396"/>
      <c r="I41" s="396"/>
      <c r="J41" s="396"/>
      <c r="K41" s="396"/>
      <c r="L41" s="396"/>
      <c r="M41" s="396"/>
      <c r="N41" s="396"/>
      <c r="O41" s="396"/>
      <c r="P41" s="396"/>
      <c r="Q41" s="396"/>
      <c r="R41" s="440"/>
      <c r="S41" s="440"/>
      <c r="T41" s="440"/>
      <c r="U41" s="440"/>
      <c r="V41" s="440"/>
      <c r="W41" s="440"/>
      <c r="X41" s="440"/>
      <c r="Y41" s="440"/>
      <c r="Z41" s="440"/>
      <c r="AA41" s="440"/>
      <c r="AB41" s="440"/>
      <c r="AC41" s="440"/>
      <c r="AD41" s="440"/>
      <c r="AE41" s="440"/>
      <c r="AF41" s="440"/>
      <c r="AG41" s="440"/>
    </row>
    <row r="42" spans="1:33" x14ac:dyDescent="0.25">
      <c r="A42" s="396"/>
      <c r="B42" s="396"/>
      <c r="C42" s="396"/>
      <c r="D42" s="396"/>
      <c r="E42" s="396"/>
      <c r="F42" s="396"/>
      <c r="G42" s="396"/>
      <c r="H42" s="396"/>
      <c r="I42" s="396"/>
      <c r="J42" s="396"/>
      <c r="K42" s="396"/>
      <c r="L42" s="396"/>
      <c r="M42" s="396"/>
      <c r="N42" s="396"/>
      <c r="O42" s="396"/>
      <c r="P42" s="396"/>
      <c r="Q42" s="396"/>
      <c r="R42" s="440"/>
      <c r="S42" s="440"/>
      <c r="T42" s="440"/>
      <c r="U42" s="440"/>
      <c r="V42" s="440"/>
      <c r="W42" s="440"/>
      <c r="X42" s="440"/>
      <c r="Y42" s="440"/>
      <c r="Z42" s="440"/>
      <c r="AA42" s="440"/>
      <c r="AB42" s="440"/>
      <c r="AC42" s="440"/>
      <c r="AD42" s="440"/>
      <c r="AE42" s="440"/>
      <c r="AF42" s="440"/>
      <c r="AG42" s="440"/>
    </row>
    <row r="43" spans="1:33" x14ac:dyDescent="0.25">
      <c r="A43" s="396"/>
      <c r="B43" s="396"/>
      <c r="C43" s="396"/>
      <c r="D43" s="396"/>
      <c r="E43" s="396"/>
      <c r="F43" s="396"/>
      <c r="G43" s="396"/>
      <c r="H43" s="396"/>
      <c r="I43" s="396"/>
      <c r="J43" s="396"/>
      <c r="K43" s="396"/>
      <c r="L43" s="396"/>
      <c r="M43" s="396"/>
      <c r="N43" s="396"/>
      <c r="O43" s="396"/>
      <c r="P43" s="396"/>
      <c r="Q43" s="396"/>
      <c r="R43" s="440"/>
      <c r="S43" s="440"/>
      <c r="T43" s="440"/>
      <c r="U43" s="440"/>
      <c r="V43" s="440"/>
      <c r="W43" s="440"/>
      <c r="X43" s="440"/>
      <c r="Y43" s="440"/>
      <c r="Z43" s="440"/>
      <c r="AA43" s="440"/>
      <c r="AB43" s="440"/>
      <c r="AC43" s="440"/>
      <c r="AD43" s="440"/>
      <c r="AE43" s="440"/>
      <c r="AF43" s="440"/>
      <c r="AG43" s="440"/>
    </row>
    <row r="44" spans="1:33" x14ac:dyDescent="0.25">
      <c r="A44" s="396"/>
      <c r="B44" s="396"/>
      <c r="C44" s="396"/>
      <c r="D44" s="396"/>
      <c r="E44" s="396"/>
      <c r="F44" s="396"/>
      <c r="G44" s="396"/>
      <c r="H44" s="396"/>
      <c r="I44" s="396"/>
      <c r="J44" s="396"/>
      <c r="K44" s="396"/>
      <c r="L44" s="396"/>
      <c r="M44" s="396"/>
      <c r="N44" s="396"/>
      <c r="O44" s="396"/>
      <c r="P44" s="396"/>
      <c r="Q44" s="396"/>
      <c r="R44" s="440"/>
      <c r="S44" s="440"/>
      <c r="T44" s="440"/>
      <c r="U44" s="440"/>
      <c r="V44" s="440"/>
      <c r="W44" s="440"/>
      <c r="X44" s="440"/>
      <c r="Y44" s="440"/>
      <c r="Z44" s="440"/>
      <c r="AA44" s="440"/>
      <c r="AB44" s="440"/>
      <c r="AC44" s="440"/>
      <c r="AD44" s="440"/>
      <c r="AE44" s="440"/>
      <c r="AF44" s="440"/>
      <c r="AG44" s="440"/>
    </row>
    <row r="45" spans="1:33" x14ac:dyDescent="0.25">
      <c r="A45" s="396"/>
      <c r="B45" s="396"/>
      <c r="C45" s="396"/>
      <c r="D45" s="396"/>
      <c r="E45" s="396"/>
      <c r="F45" s="396"/>
      <c r="G45" s="396"/>
      <c r="H45" s="396"/>
      <c r="I45" s="396"/>
      <c r="J45" s="396"/>
      <c r="K45" s="396"/>
      <c r="L45" s="396"/>
      <c r="M45" s="396"/>
      <c r="N45" s="396"/>
      <c r="O45" s="396"/>
      <c r="P45" s="396"/>
      <c r="Q45" s="396"/>
      <c r="R45" s="440"/>
      <c r="S45" s="440"/>
      <c r="T45" s="440"/>
      <c r="U45" s="440"/>
      <c r="V45" s="440"/>
      <c r="W45" s="440"/>
      <c r="X45" s="440"/>
      <c r="Y45" s="440"/>
      <c r="Z45" s="440"/>
      <c r="AA45" s="440"/>
      <c r="AB45" s="440"/>
      <c r="AC45" s="440"/>
      <c r="AD45" s="440"/>
      <c r="AE45" s="440"/>
      <c r="AF45" s="440"/>
      <c r="AG45" s="440"/>
    </row>
    <row r="46" spans="1:33" x14ac:dyDescent="0.25">
      <c r="A46" s="396"/>
      <c r="B46" s="396"/>
      <c r="C46" s="396"/>
      <c r="D46" s="396"/>
      <c r="E46" s="396"/>
      <c r="F46" s="396"/>
      <c r="G46" s="396"/>
      <c r="H46" s="396"/>
      <c r="I46" s="396"/>
      <c r="J46" s="396"/>
      <c r="K46" s="396"/>
      <c r="L46" s="396"/>
      <c r="M46" s="396"/>
      <c r="N46" s="396"/>
      <c r="O46" s="396"/>
      <c r="P46" s="396"/>
      <c r="Q46" s="396"/>
      <c r="R46" s="440"/>
      <c r="S46" s="440"/>
      <c r="T46" s="440"/>
      <c r="U46" s="440"/>
      <c r="V46" s="440"/>
      <c r="W46" s="440"/>
      <c r="X46" s="440"/>
      <c r="Y46" s="440"/>
      <c r="Z46" s="440"/>
      <c r="AA46" s="440"/>
      <c r="AB46" s="440"/>
      <c r="AC46" s="440"/>
      <c r="AD46" s="440"/>
      <c r="AE46" s="440"/>
      <c r="AF46" s="440"/>
      <c r="AG46" s="440"/>
    </row>
    <row r="47" spans="1:33" x14ac:dyDescent="0.25">
      <c r="A47" s="396"/>
      <c r="B47" s="396"/>
      <c r="C47" s="396"/>
      <c r="D47" s="396"/>
      <c r="E47" s="396"/>
      <c r="F47" s="396"/>
      <c r="G47" s="396"/>
      <c r="H47" s="396"/>
      <c r="I47" s="396"/>
      <c r="J47" s="396"/>
      <c r="K47" s="396"/>
      <c r="L47" s="396"/>
      <c r="M47" s="396"/>
      <c r="N47" s="396"/>
      <c r="O47" s="396"/>
      <c r="P47" s="396"/>
      <c r="Q47" s="396"/>
      <c r="R47" s="440"/>
      <c r="S47" s="440"/>
      <c r="T47" s="440"/>
      <c r="U47" s="440"/>
      <c r="V47" s="440"/>
      <c r="W47" s="440"/>
      <c r="X47" s="440"/>
      <c r="Y47" s="440"/>
      <c r="Z47" s="440"/>
      <c r="AA47" s="440"/>
      <c r="AB47" s="440"/>
      <c r="AC47" s="440"/>
      <c r="AD47" s="440"/>
      <c r="AE47" s="440"/>
      <c r="AF47" s="440"/>
      <c r="AG47" s="440"/>
    </row>
    <row r="48" spans="1:33" x14ac:dyDescent="0.25">
      <c r="A48" s="396"/>
      <c r="B48" s="396"/>
      <c r="C48" s="396"/>
      <c r="D48" s="396"/>
      <c r="E48" s="396"/>
      <c r="F48" s="396"/>
      <c r="G48" s="396"/>
      <c r="H48" s="396"/>
      <c r="I48" s="396"/>
      <c r="J48" s="396"/>
      <c r="K48" s="396"/>
      <c r="L48" s="396"/>
      <c r="M48" s="396"/>
      <c r="N48" s="396"/>
      <c r="O48" s="396"/>
      <c r="P48" s="396"/>
      <c r="Q48" s="396"/>
      <c r="R48" s="440"/>
      <c r="S48" s="440"/>
      <c r="T48" s="440"/>
      <c r="U48" s="440"/>
      <c r="V48" s="440"/>
      <c r="W48" s="440"/>
      <c r="X48" s="440"/>
      <c r="Y48" s="440"/>
      <c r="Z48" s="440"/>
      <c r="AA48" s="440"/>
      <c r="AB48" s="440"/>
      <c r="AC48" s="440"/>
      <c r="AD48" s="440"/>
      <c r="AE48" s="440"/>
      <c r="AF48" s="440"/>
      <c r="AG48" s="440"/>
    </row>
    <row r="49" spans="1:33" x14ac:dyDescent="0.25">
      <c r="A49" s="396"/>
      <c r="B49" s="396"/>
      <c r="C49" s="396"/>
      <c r="D49" s="396"/>
      <c r="E49" s="396"/>
      <c r="F49" s="396"/>
      <c r="G49" s="396"/>
      <c r="H49" s="396"/>
      <c r="I49" s="396"/>
      <c r="J49" s="396"/>
      <c r="K49" s="396"/>
      <c r="L49" s="396"/>
      <c r="M49" s="396"/>
      <c r="N49" s="396"/>
      <c r="O49" s="396"/>
      <c r="P49" s="396"/>
      <c r="Q49" s="396"/>
      <c r="R49" s="440"/>
      <c r="S49" s="440"/>
      <c r="T49" s="440"/>
      <c r="U49" s="440"/>
      <c r="V49" s="440"/>
      <c r="W49" s="440"/>
      <c r="X49" s="440"/>
      <c r="Y49" s="440"/>
      <c r="Z49" s="440"/>
      <c r="AA49" s="440"/>
      <c r="AB49" s="440"/>
      <c r="AC49" s="440"/>
      <c r="AD49" s="440"/>
      <c r="AE49" s="440"/>
      <c r="AF49" s="440"/>
      <c r="AG49" s="440"/>
    </row>
    <row r="50" spans="1:33" x14ac:dyDescent="0.25">
      <c r="A50" s="396"/>
      <c r="B50" s="396"/>
      <c r="C50" s="396"/>
      <c r="D50" s="396"/>
      <c r="E50" s="396"/>
      <c r="F50" s="396"/>
      <c r="G50" s="396"/>
      <c r="H50" s="396"/>
      <c r="I50" s="396"/>
      <c r="J50" s="396"/>
      <c r="K50" s="396"/>
      <c r="L50" s="396"/>
      <c r="M50" s="396"/>
      <c r="N50" s="396"/>
      <c r="O50" s="396"/>
      <c r="P50" s="396"/>
      <c r="Q50" s="396"/>
      <c r="R50" s="440"/>
      <c r="S50" s="440"/>
      <c r="T50" s="440"/>
      <c r="U50" s="440"/>
      <c r="V50" s="440"/>
      <c r="W50" s="440"/>
      <c r="X50" s="440"/>
      <c r="Y50" s="440"/>
      <c r="Z50" s="440"/>
      <c r="AA50" s="440"/>
      <c r="AB50" s="440"/>
      <c r="AC50" s="440"/>
      <c r="AD50" s="440"/>
      <c r="AE50" s="440"/>
      <c r="AF50" s="440"/>
      <c r="AG50" s="440"/>
    </row>
    <row r="51" spans="1:33" x14ac:dyDescent="0.25">
      <c r="A51" s="396"/>
      <c r="B51" s="396"/>
      <c r="C51" s="396"/>
      <c r="D51" s="396"/>
      <c r="E51" s="396"/>
      <c r="F51" s="396"/>
      <c r="G51" s="396"/>
      <c r="H51" s="396"/>
      <c r="I51" s="396"/>
      <c r="J51" s="396"/>
      <c r="K51" s="396"/>
      <c r="L51" s="396"/>
      <c r="M51" s="396"/>
      <c r="N51" s="396"/>
      <c r="O51" s="396"/>
      <c r="P51" s="396"/>
      <c r="Q51" s="396"/>
      <c r="R51" s="440"/>
      <c r="S51" s="440"/>
      <c r="T51" s="440"/>
      <c r="U51" s="440"/>
      <c r="V51" s="440"/>
      <c r="W51" s="440"/>
      <c r="X51" s="440"/>
      <c r="Y51" s="440"/>
      <c r="Z51" s="440"/>
      <c r="AA51" s="440"/>
      <c r="AB51" s="440"/>
      <c r="AC51" s="440"/>
      <c r="AD51" s="440"/>
      <c r="AE51" s="440"/>
      <c r="AF51" s="440"/>
      <c r="AG51" s="440"/>
    </row>
    <row r="52" spans="1:33" x14ac:dyDescent="0.25">
      <c r="A52" s="396"/>
      <c r="B52" s="396"/>
      <c r="C52" s="396"/>
      <c r="D52" s="396"/>
      <c r="E52" s="396"/>
      <c r="F52" s="396"/>
      <c r="G52" s="396"/>
      <c r="H52" s="396"/>
      <c r="I52" s="396"/>
      <c r="J52" s="396"/>
      <c r="K52" s="396"/>
      <c r="L52" s="396"/>
      <c r="M52" s="396"/>
      <c r="N52" s="396"/>
      <c r="O52" s="396"/>
      <c r="P52" s="396"/>
      <c r="Q52" s="396"/>
      <c r="R52" s="440"/>
      <c r="S52" s="440"/>
      <c r="T52" s="440"/>
      <c r="U52" s="440"/>
      <c r="V52" s="440"/>
      <c r="W52" s="440"/>
      <c r="X52" s="440"/>
      <c r="Y52" s="440"/>
      <c r="Z52" s="440"/>
      <c r="AA52" s="440"/>
      <c r="AB52" s="440"/>
      <c r="AC52" s="440"/>
      <c r="AD52" s="440"/>
      <c r="AE52" s="440"/>
      <c r="AF52" s="440"/>
      <c r="AG52" s="440"/>
    </row>
    <row r="53" spans="1:33" x14ac:dyDescent="0.25">
      <c r="A53" s="396"/>
      <c r="B53" s="396"/>
      <c r="C53" s="396"/>
      <c r="D53" s="396"/>
      <c r="E53" s="396"/>
      <c r="F53" s="396"/>
      <c r="G53" s="396"/>
      <c r="H53" s="396"/>
      <c r="I53" s="396"/>
      <c r="J53" s="396"/>
      <c r="K53" s="396"/>
      <c r="L53" s="396"/>
      <c r="M53" s="396"/>
      <c r="N53" s="396"/>
      <c r="O53" s="396"/>
      <c r="P53" s="396"/>
      <c r="Q53" s="396"/>
      <c r="R53" s="440"/>
      <c r="S53" s="440"/>
      <c r="T53" s="440"/>
      <c r="U53" s="440"/>
      <c r="V53" s="440"/>
      <c r="W53" s="440"/>
      <c r="X53" s="440"/>
      <c r="Y53" s="440"/>
      <c r="Z53" s="440"/>
      <c r="AA53" s="440"/>
      <c r="AB53" s="440"/>
      <c r="AC53" s="440"/>
      <c r="AD53" s="440"/>
      <c r="AE53" s="440"/>
      <c r="AF53" s="440"/>
      <c r="AG53" s="440"/>
    </row>
    <row r="54" spans="1:33" x14ac:dyDescent="0.25">
      <c r="A54" s="396"/>
      <c r="B54" s="396"/>
      <c r="C54" s="396"/>
      <c r="D54" s="396"/>
      <c r="E54" s="396"/>
      <c r="F54" s="396"/>
      <c r="G54" s="396"/>
      <c r="H54" s="396"/>
      <c r="I54" s="396"/>
      <c r="J54" s="396"/>
      <c r="K54" s="396"/>
      <c r="L54" s="396"/>
      <c r="M54" s="396"/>
      <c r="N54" s="396"/>
      <c r="O54" s="396"/>
      <c r="P54" s="396"/>
      <c r="Q54" s="396"/>
      <c r="R54" s="440"/>
      <c r="S54" s="440"/>
      <c r="T54" s="440"/>
      <c r="U54" s="440"/>
      <c r="V54" s="440"/>
      <c r="W54" s="440"/>
      <c r="X54" s="440"/>
      <c r="Y54" s="440"/>
      <c r="Z54" s="440"/>
      <c r="AA54" s="440"/>
      <c r="AB54" s="440"/>
      <c r="AC54" s="440"/>
      <c r="AD54" s="440"/>
      <c r="AE54" s="440"/>
      <c r="AF54" s="440"/>
      <c r="AG54" s="440"/>
    </row>
    <row r="55" spans="1:33" x14ac:dyDescent="0.25">
      <c r="A55" s="396"/>
      <c r="B55" s="396"/>
      <c r="C55" s="396"/>
      <c r="D55" s="396"/>
      <c r="E55" s="396"/>
      <c r="F55" s="396"/>
      <c r="G55" s="396"/>
      <c r="H55" s="396"/>
      <c r="I55" s="396"/>
      <c r="J55" s="396"/>
      <c r="K55" s="396"/>
      <c r="L55" s="396"/>
      <c r="M55" s="396"/>
      <c r="N55" s="396"/>
      <c r="O55" s="396"/>
      <c r="P55" s="396"/>
      <c r="Q55" s="396"/>
      <c r="R55" s="440"/>
      <c r="S55" s="440"/>
      <c r="T55" s="440"/>
      <c r="U55" s="440"/>
      <c r="V55" s="440"/>
      <c r="W55" s="440"/>
      <c r="X55" s="440"/>
      <c r="Y55" s="440"/>
      <c r="Z55" s="440"/>
      <c r="AA55" s="440"/>
      <c r="AB55" s="440"/>
      <c r="AC55" s="440"/>
      <c r="AD55" s="440"/>
      <c r="AE55" s="440"/>
      <c r="AF55" s="440"/>
      <c r="AG55" s="440"/>
    </row>
    <row r="56" spans="1:33" x14ac:dyDescent="0.25">
      <c r="A56" s="396"/>
      <c r="B56" s="396"/>
      <c r="C56" s="396"/>
      <c r="D56" s="396"/>
      <c r="E56" s="396"/>
      <c r="F56" s="396"/>
      <c r="G56" s="396"/>
      <c r="H56" s="396"/>
      <c r="I56" s="396"/>
      <c r="J56" s="396"/>
      <c r="K56" s="396"/>
      <c r="L56" s="396"/>
      <c r="M56" s="396"/>
      <c r="N56" s="396"/>
      <c r="O56" s="396"/>
      <c r="P56" s="396"/>
      <c r="Q56" s="396"/>
      <c r="R56" s="440"/>
      <c r="S56" s="440"/>
      <c r="T56" s="440"/>
      <c r="U56" s="440"/>
      <c r="V56" s="440"/>
      <c r="W56" s="440"/>
      <c r="X56" s="440"/>
      <c r="Y56" s="440"/>
      <c r="Z56" s="440"/>
      <c r="AA56" s="440"/>
      <c r="AB56" s="440"/>
      <c r="AC56" s="440"/>
      <c r="AD56" s="440"/>
      <c r="AE56" s="440"/>
      <c r="AF56" s="440"/>
      <c r="AG56" s="440"/>
    </row>
    <row r="57" spans="1:33" x14ac:dyDescent="0.25">
      <c r="A57" s="396"/>
      <c r="B57" s="396"/>
      <c r="C57" s="396"/>
      <c r="D57" s="396"/>
      <c r="E57" s="396"/>
      <c r="F57" s="396"/>
      <c r="G57" s="396"/>
      <c r="H57" s="396"/>
      <c r="I57" s="396"/>
      <c r="J57" s="396"/>
      <c r="K57" s="396"/>
      <c r="L57" s="396"/>
      <c r="M57" s="396"/>
      <c r="N57" s="396"/>
      <c r="O57" s="396"/>
      <c r="P57" s="396"/>
      <c r="Q57" s="396"/>
      <c r="R57" s="440"/>
      <c r="S57" s="440"/>
      <c r="T57" s="440"/>
      <c r="U57" s="440"/>
      <c r="V57" s="440"/>
      <c r="W57" s="440"/>
      <c r="X57" s="440"/>
      <c r="Y57" s="440"/>
      <c r="Z57" s="440"/>
      <c r="AA57" s="440"/>
      <c r="AB57" s="440"/>
      <c r="AC57" s="440"/>
      <c r="AD57" s="440"/>
      <c r="AE57" s="440"/>
      <c r="AF57" s="440"/>
      <c r="AG57" s="440"/>
    </row>
    <row r="58" spans="1:33" x14ac:dyDescent="0.25">
      <c r="A58" s="396"/>
      <c r="B58" s="396"/>
      <c r="C58" s="396"/>
      <c r="D58" s="396"/>
      <c r="E58" s="396"/>
      <c r="F58" s="396"/>
      <c r="G58" s="396"/>
      <c r="H58" s="396"/>
      <c r="I58" s="396"/>
      <c r="J58" s="396"/>
      <c r="K58" s="396"/>
      <c r="L58" s="396"/>
      <c r="M58" s="396"/>
      <c r="N58" s="396"/>
      <c r="O58" s="396"/>
      <c r="P58" s="396"/>
      <c r="Q58" s="396"/>
      <c r="R58" s="440"/>
      <c r="S58" s="440"/>
      <c r="T58" s="440"/>
      <c r="U58" s="440"/>
      <c r="V58" s="440"/>
      <c r="W58" s="440"/>
      <c r="X58" s="440"/>
      <c r="Y58" s="440"/>
      <c r="Z58" s="440"/>
      <c r="AA58" s="440"/>
      <c r="AB58" s="440"/>
      <c r="AC58" s="440"/>
      <c r="AD58" s="440"/>
      <c r="AE58" s="440"/>
      <c r="AF58" s="440"/>
      <c r="AG58" s="440"/>
    </row>
    <row r="59" spans="1:33" x14ac:dyDescent="0.25">
      <c r="A59" s="396"/>
      <c r="B59" s="396"/>
      <c r="C59" s="396"/>
      <c r="D59" s="396"/>
      <c r="E59" s="396"/>
      <c r="F59" s="396"/>
      <c r="G59" s="396"/>
      <c r="H59" s="396"/>
      <c r="I59" s="396"/>
      <c r="J59" s="396"/>
      <c r="K59" s="396"/>
      <c r="L59" s="396"/>
      <c r="M59" s="396"/>
      <c r="N59" s="396"/>
      <c r="O59" s="396"/>
      <c r="P59" s="396"/>
      <c r="Q59" s="396"/>
      <c r="R59" s="440"/>
      <c r="S59" s="440"/>
      <c r="T59" s="440"/>
      <c r="U59" s="440"/>
      <c r="V59" s="440"/>
      <c r="W59" s="440"/>
      <c r="X59" s="440"/>
      <c r="Y59" s="440"/>
      <c r="Z59" s="440"/>
      <c r="AA59" s="440"/>
      <c r="AB59" s="440"/>
      <c r="AC59" s="440"/>
      <c r="AD59" s="440"/>
      <c r="AE59" s="440"/>
      <c r="AF59" s="440"/>
      <c r="AG59" s="440"/>
    </row>
    <row r="60" spans="1:33" x14ac:dyDescent="0.25">
      <c r="A60" s="396"/>
      <c r="B60" s="396"/>
      <c r="C60" s="396"/>
      <c r="D60" s="396"/>
      <c r="E60" s="396"/>
      <c r="F60" s="396"/>
      <c r="G60" s="396"/>
      <c r="H60" s="396"/>
      <c r="I60" s="396"/>
      <c r="J60" s="396"/>
      <c r="K60" s="396"/>
      <c r="L60" s="396"/>
      <c r="M60" s="396"/>
      <c r="N60" s="396"/>
      <c r="O60" s="396"/>
      <c r="P60" s="396"/>
      <c r="Q60" s="396"/>
      <c r="R60" s="440"/>
      <c r="S60" s="440"/>
      <c r="T60" s="440"/>
      <c r="U60" s="440"/>
      <c r="V60" s="440"/>
      <c r="W60" s="440"/>
      <c r="X60" s="440"/>
      <c r="Y60" s="440"/>
      <c r="Z60" s="440"/>
      <c r="AA60" s="440"/>
      <c r="AB60" s="440"/>
      <c r="AC60" s="440"/>
      <c r="AD60" s="440"/>
      <c r="AE60" s="440"/>
      <c r="AF60" s="440"/>
      <c r="AG60" s="440"/>
    </row>
    <row r="61" spans="1:33" x14ac:dyDescent="0.25">
      <c r="A61" s="396"/>
      <c r="B61" s="396"/>
      <c r="C61" s="396"/>
      <c r="D61" s="396"/>
      <c r="E61" s="396"/>
      <c r="F61" s="396"/>
      <c r="G61" s="396"/>
      <c r="H61" s="396"/>
      <c r="I61" s="396"/>
      <c r="J61" s="396"/>
      <c r="K61" s="396"/>
      <c r="L61" s="396"/>
      <c r="M61" s="396"/>
      <c r="N61" s="396"/>
      <c r="O61" s="396"/>
      <c r="P61" s="396"/>
      <c r="Q61" s="396"/>
      <c r="R61" s="440"/>
      <c r="S61" s="440"/>
      <c r="T61" s="440"/>
      <c r="U61" s="440"/>
      <c r="V61" s="440"/>
      <c r="W61" s="440"/>
      <c r="X61" s="440"/>
      <c r="Y61" s="440"/>
      <c r="Z61" s="440"/>
      <c r="AA61" s="440"/>
      <c r="AB61" s="440"/>
      <c r="AC61" s="440"/>
      <c r="AD61" s="440"/>
      <c r="AE61" s="440"/>
      <c r="AF61" s="440"/>
      <c r="AG61" s="440"/>
    </row>
    <row r="62" spans="1:33" x14ac:dyDescent="0.25">
      <c r="A62" s="396"/>
      <c r="B62" s="396"/>
      <c r="C62" s="396"/>
      <c r="D62" s="396"/>
      <c r="E62" s="396"/>
      <c r="F62" s="396"/>
      <c r="G62" s="396"/>
      <c r="H62" s="396"/>
      <c r="I62" s="396"/>
      <c r="J62" s="396"/>
      <c r="K62" s="396"/>
      <c r="L62" s="396"/>
      <c r="M62" s="396"/>
      <c r="N62" s="396"/>
      <c r="O62" s="396"/>
      <c r="P62" s="396"/>
      <c r="Q62" s="396"/>
      <c r="R62" s="440"/>
      <c r="S62" s="440"/>
      <c r="T62" s="440"/>
      <c r="U62" s="440"/>
      <c r="V62" s="440"/>
      <c r="W62" s="440"/>
      <c r="X62" s="440"/>
      <c r="Y62" s="440"/>
      <c r="Z62" s="440"/>
      <c r="AA62" s="440"/>
      <c r="AB62" s="440"/>
      <c r="AC62" s="440"/>
      <c r="AD62" s="440"/>
      <c r="AE62" s="440"/>
      <c r="AF62" s="440"/>
      <c r="AG62" s="440"/>
    </row>
    <row r="63" spans="1:33" x14ac:dyDescent="0.25">
      <c r="A63" s="396"/>
      <c r="B63" s="396"/>
      <c r="C63" s="396"/>
      <c r="D63" s="396"/>
      <c r="E63" s="396"/>
      <c r="F63" s="396"/>
      <c r="G63" s="396"/>
      <c r="H63" s="396"/>
      <c r="I63" s="396"/>
      <c r="J63" s="396"/>
      <c r="K63" s="396"/>
      <c r="L63" s="396"/>
      <c r="M63" s="396"/>
      <c r="N63" s="396"/>
      <c r="O63" s="396"/>
      <c r="P63" s="396"/>
      <c r="Q63" s="396"/>
      <c r="R63" s="440"/>
      <c r="S63" s="440"/>
      <c r="T63" s="440"/>
      <c r="U63" s="440"/>
      <c r="V63" s="440"/>
      <c r="W63" s="440"/>
      <c r="X63" s="440"/>
      <c r="Y63" s="440"/>
      <c r="Z63" s="440"/>
      <c r="AA63" s="440"/>
      <c r="AB63" s="440"/>
      <c r="AC63" s="440"/>
      <c r="AD63" s="440"/>
      <c r="AE63" s="440"/>
      <c r="AF63" s="440"/>
      <c r="AG63" s="440"/>
    </row>
    <row r="64" spans="1:33" x14ac:dyDescent="0.25">
      <c r="A64" s="396"/>
      <c r="B64" s="396"/>
      <c r="C64" s="396"/>
      <c r="D64" s="396"/>
      <c r="E64" s="396"/>
      <c r="F64" s="396"/>
      <c r="G64" s="396"/>
      <c r="H64" s="396"/>
      <c r="I64" s="396"/>
      <c r="J64" s="396"/>
      <c r="K64" s="396"/>
      <c r="L64" s="396"/>
      <c r="M64" s="396"/>
      <c r="N64" s="396"/>
      <c r="O64" s="396"/>
      <c r="P64" s="396"/>
      <c r="Q64" s="396"/>
      <c r="R64" s="440"/>
      <c r="S64" s="440"/>
      <c r="T64" s="440"/>
      <c r="U64" s="440"/>
      <c r="V64" s="440"/>
      <c r="W64" s="440"/>
      <c r="X64" s="440"/>
      <c r="Y64" s="440"/>
      <c r="Z64" s="440"/>
      <c r="AA64" s="440"/>
      <c r="AB64" s="440"/>
      <c r="AC64" s="440"/>
      <c r="AD64" s="440"/>
      <c r="AE64" s="440"/>
      <c r="AF64" s="440"/>
      <c r="AG64" s="440"/>
    </row>
    <row r="65" spans="1:33" x14ac:dyDescent="0.25">
      <c r="A65" s="396"/>
      <c r="B65" s="396"/>
      <c r="C65" s="396"/>
      <c r="D65" s="396"/>
      <c r="E65" s="396"/>
      <c r="F65" s="396"/>
      <c r="G65" s="396"/>
      <c r="H65" s="396"/>
      <c r="I65" s="396"/>
      <c r="J65" s="396"/>
      <c r="K65" s="396"/>
      <c r="L65" s="396"/>
      <c r="M65" s="396"/>
      <c r="N65" s="396"/>
      <c r="O65" s="396"/>
      <c r="P65" s="396"/>
      <c r="Q65" s="396"/>
      <c r="R65" s="440"/>
      <c r="S65" s="440"/>
      <c r="T65" s="440"/>
      <c r="U65" s="440"/>
      <c r="V65" s="440"/>
      <c r="W65" s="440"/>
      <c r="X65" s="440"/>
      <c r="Y65" s="440"/>
      <c r="Z65" s="440"/>
      <c r="AA65" s="440"/>
      <c r="AB65" s="440"/>
      <c r="AC65" s="440"/>
      <c r="AD65" s="440"/>
      <c r="AE65" s="440"/>
      <c r="AF65" s="440"/>
      <c r="AG65" s="440"/>
    </row>
    <row r="66" spans="1:33" x14ac:dyDescent="0.25">
      <c r="A66" s="396"/>
      <c r="B66" s="396"/>
      <c r="C66" s="396"/>
      <c r="D66" s="396"/>
      <c r="E66" s="396"/>
      <c r="F66" s="396"/>
      <c r="G66" s="396"/>
      <c r="H66" s="396"/>
      <c r="I66" s="396"/>
      <c r="J66" s="396"/>
      <c r="K66" s="396"/>
      <c r="L66" s="396"/>
      <c r="M66" s="396"/>
      <c r="N66" s="396"/>
      <c r="O66" s="396"/>
      <c r="P66" s="396"/>
      <c r="Q66" s="396"/>
      <c r="R66" s="440"/>
      <c r="S66" s="440"/>
      <c r="T66" s="440"/>
      <c r="U66" s="440"/>
      <c r="V66" s="440"/>
      <c r="W66" s="440"/>
      <c r="X66" s="440"/>
      <c r="Y66" s="440"/>
      <c r="Z66" s="440"/>
      <c r="AA66" s="440"/>
      <c r="AB66" s="440"/>
      <c r="AC66" s="440"/>
      <c r="AD66" s="440"/>
      <c r="AE66" s="440"/>
      <c r="AF66" s="440"/>
      <c r="AG66" s="440"/>
    </row>
    <row r="67" spans="1:33" x14ac:dyDescent="0.25">
      <c r="A67" s="396"/>
      <c r="B67" s="396"/>
      <c r="C67" s="396"/>
      <c r="D67" s="396"/>
      <c r="E67" s="396"/>
      <c r="F67" s="396"/>
      <c r="G67" s="396"/>
      <c r="H67" s="396"/>
      <c r="I67" s="396"/>
      <c r="J67" s="396"/>
      <c r="K67" s="396"/>
      <c r="L67" s="396"/>
      <c r="M67" s="396"/>
      <c r="N67" s="396"/>
      <c r="O67" s="396"/>
      <c r="P67" s="396"/>
      <c r="Q67" s="396"/>
      <c r="R67" s="440"/>
      <c r="S67" s="440"/>
      <c r="T67" s="440"/>
      <c r="U67" s="440"/>
      <c r="V67" s="440"/>
      <c r="W67" s="440"/>
      <c r="X67" s="440"/>
      <c r="Y67" s="440"/>
      <c r="Z67" s="440"/>
      <c r="AA67" s="440"/>
      <c r="AB67" s="440"/>
      <c r="AC67" s="440"/>
      <c r="AD67" s="440"/>
      <c r="AE67" s="440"/>
      <c r="AF67" s="440"/>
      <c r="AG67" s="440"/>
    </row>
    <row r="68" spans="1:33" x14ac:dyDescent="0.25">
      <c r="A68" s="396"/>
      <c r="B68" s="396"/>
      <c r="C68" s="396"/>
      <c r="D68" s="396"/>
      <c r="E68" s="396"/>
      <c r="F68" s="396"/>
      <c r="G68" s="396"/>
      <c r="H68" s="396"/>
      <c r="I68" s="396"/>
      <c r="J68" s="396"/>
      <c r="K68" s="396"/>
      <c r="L68" s="396"/>
      <c r="M68" s="396"/>
      <c r="N68" s="396"/>
      <c r="O68" s="396"/>
      <c r="P68" s="396"/>
      <c r="Q68" s="396"/>
      <c r="R68" s="440"/>
      <c r="S68" s="440"/>
      <c r="T68" s="440"/>
      <c r="U68" s="440"/>
      <c r="V68" s="440"/>
      <c r="W68" s="440"/>
      <c r="X68" s="440"/>
      <c r="Y68" s="440"/>
      <c r="Z68" s="440"/>
      <c r="AA68" s="440"/>
      <c r="AB68" s="440"/>
      <c r="AC68" s="440"/>
      <c r="AD68" s="440"/>
      <c r="AE68" s="440"/>
      <c r="AF68" s="440"/>
      <c r="AG68" s="440"/>
    </row>
    <row r="69" spans="1:33" x14ac:dyDescent="0.25">
      <c r="A69" s="396"/>
      <c r="B69" s="396"/>
      <c r="C69" s="396"/>
      <c r="D69" s="396"/>
      <c r="E69" s="396"/>
      <c r="F69" s="396"/>
      <c r="G69" s="396"/>
      <c r="H69" s="396"/>
      <c r="I69" s="396"/>
      <c r="J69" s="396"/>
      <c r="K69" s="396"/>
      <c r="L69" s="396"/>
      <c r="M69" s="396"/>
      <c r="N69" s="396"/>
      <c r="O69" s="396"/>
      <c r="P69" s="396"/>
      <c r="Q69" s="396"/>
      <c r="R69" s="440"/>
      <c r="S69" s="440"/>
      <c r="T69" s="440"/>
      <c r="U69" s="440"/>
      <c r="V69" s="440"/>
      <c r="W69" s="440"/>
      <c r="X69" s="440"/>
      <c r="Y69" s="440"/>
      <c r="Z69" s="440"/>
      <c r="AA69" s="440"/>
      <c r="AB69" s="440"/>
      <c r="AC69" s="440"/>
      <c r="AD69" s="440"/>
      <c r="AE69" s="440"/>
      <c r="AF69" s="440"/>
      <c r="AG69" s="440"/>
    </row>
    <row r="70" spans="1:33" x14ac:dyDescent="0.25">
      <c r="A70" s="396"/>
      <c r="B70" s="396"/>
      <c r="C70" s="396"/>
      <c r="D70" s="396"/>
      <c r="E70" s="396"/>
      <c r="F70" s="396"/>
      <c r="G70" s="396"/>
      <c r="H70" s="396"/>
      <c r="I70" s="396"/>
      <c r="J70" s="396"/>
      <c r="K70" s="396"/>
      <c r="L70" s="396"/>
      <c r="M70" s="396"/>
      <c r="N70" s="396"/>
      <c r="O70" s="396"/>
      <c r="P70" s="396"/>
      <c r="Q70" s="396"/>
      <c r="R70" s="440"/>
      <c r="S70" s="440"/>
      <c r="T70" s="440"/>
      <c r="U70" s="440"/>
      <c r="V70" s="440"/>
      <c r="W70" s="440"/>
      <c r="X70" s="440"/>
      <c r="Y70" s="440"/>
      <c r="Z70" s="440"/>
      <c r="AA70" s="440"/>
      <c r="AB70" s="440"/>
      <c r="AC70" s="440"/>
      <c r="AD70" s="440"/>
      <c r="AE70" s="440"/>
      <c r="AF70" s="440"/>
      <c r="AG70" s="440"/>
    </row>
    <row r="71" spans="1:33" x14ac:dyDescent="0.25">
      <c r="A71" s="396"/>
      <c r="B71" s="396"/>
      <c r="C71" s="396"/>
      <c r="D71" s="396"/>
      <c r="E71" s="396"/>
      <c r="F71" s="396"/>
      <c r="G71" s="396"/>
      <c r="H71" s="396"/>
      <c r="I71" s="396"/>
      <c r="J71" s="396"/>
      <c r="K71" s="396"/>
      <c r="L71" s="396"/>
      <c r="M71" s="396"/>
      <c r="N71" s="396"/>
      <c r="O71" s="396"/>
      <c r="P71" s="396"/>
      <c r="Q71" s="396"/>
      <c r="R71" s="440"/>
      <c r="S71" s="440"/>
      <c r="T71" s="440"/>
      <c r="U71" s="440"/>
      <c r="V71" s="440"/>
      <c r="W71" s="440"/>
      <c r="X71" s="440"/>
      <c r="Y71" s="440"/>
      <c r="Z71" s="440"/>
      <c r="AA71" s="440"/>
      <c r="AB71" s="440"/>
      <c r="AC71" s="440"/>
      <c r="AD71" s="440"/>
      <c r="AE71" s="440"/>
      <c r="AF71" s="440"/>
      <c r="AG71" s="440"/>
    </row>
    <row r="72" spans="1:33" x14ac:dyDescent="0.25">
      <c r="A72" s="396"/>
      <c r="B72" s="396"/>
      <c r="C72" s="396"/>
      <c r="D72" s="396"/>
      <c r="E72" s="396"/>
      <c r="F72" s="396"/>
      <c r="G72" s="396"/>
      <c r="H72" s="396"/>
      <c r="I72" s="396"/>
      <c r="J72" s="396"/>
      <c r="K72" s="396"/>
      <c r="L72" s="396"/>
      <c r="M72" s="396"/>
      <c r="N72" s="396"/>
      <c r="O72" s="396"/>
      <c r="P72" s="396"/>
      <c r="Q72" s="396"/>
      <c r="R72" s="440"/>
      <c r="S72" s="440"/>
      <c r="T72" s="440"/>
      <c r="U72" s="440"/>
      <c r="V72" s="440"/>
      <c r="W72" s="440"/>
      <c r="X72" s="440"/>
      <c r="Y72" s="440"/>
      <c r="Z72" s="440"/>
      <c r="AA72" s="440"/>
      <c r="AB72" s="440"/>
      <c r="AC72" s="440"/>
      <c r="AD72" s="440"/>
      <c r="AE72" s="440"/>
      <c r="AF72" s="440"/>
      <c r="AG72" s="440"/>
    </row>
    <row r="73" spans="1:33" x14ac:dyDescent="0.25">
      <c r="A73" s="396"/>
      <c r="B73" s="396"/>
      <c r="C73" s="396"/>
      <c r="D73" s="396"/>
      <c r="E73" s="396"/>
      <c r="F73" s="396"/>
      <c r="G73" s="396"/>
      <c r="H73" s="396"/>
      <c r="I73" s="396"/>
      <c r="J73" s="396"/>
      <c r="K73" s="396"/>
      <c r="L73" s="396"/>
      <c r="M73" s="396"/>
      <c r="N73" s="396"/>
      <c r="O73" s="396"/>
      <c r="P73" s="396"/>
      <c r="Q73" s="396"/>
      <c r="R73" s="440"/>
      <c r="S73" s="440"/>
      <c r="T73" s="440"/>
      <c r="U73" s="440"/>
      <c r="V73" s="440"/>
      <c r="W73" s="440"/>
      <c r="X73" s="440"/>
      <c r="Y73" s="440"/>
      <c r="Z73" s="440"/>
      <c r="AA73" s="440"/>
      <c r="AB73" s="440"/>
      <c r="AC73" s="440"/>
      <c r="AD73" s="440"/>
      <c r="AE73" s="440"/>
      <c r="AF73" s="440"/>
      <c r="AG73" s="440"/>
    </row>
    <row r="74" spans="1:33" x14ac:dyDescent="0.25">
      <c r="A74" s="396"/>
      <c r="B74" s="396"/>
      <c r="C74" s="396"/>
      <c r="D74" s="396"/>
      <c r="E74" s="396"/>
      <c r="F74" s="396"/>
      <c r="G74" s="396"/>
      <c r="H74" s="396"/>
      <c r="I74" s="396"/>
      <c r="J74" s="396"/>
      <c r="K74" s="396"/>
      <c r="L74" s="396"/>
      <c r="M74" s="396"/>
      <c r="N74" s="396"/>
      <c r="O74" s="396"/>
      <c r="P74" s="396"/>
      <c r="Q74" s="396"/>
      <c r="R74" s="440"/>
      <c r="S74" s="440"/>
      <c r="T74" s="440"/>
      <c r="U74" s="440"/>
      <c r="V74" s="440"/>
      <c r="W74" s="440"/>
      <c r="X74" s="440"/>
      <c r="Y74" s="440"/>
      <c r="Z74" s="440"/>
      <c r="AA74" s="440"/>
      <c r="AB74" s="440"/>
      <c r="AC74" s="440"/>
      <c r="AD74" s="440"/>
      <c r="AE74" s="440"/>
      <c r="AF74" s="440"/>
      <c r="AG74" s="440"/>
    </row>
    <row r="75" spans="1:33" x14ac:dyDescent="0.25">
      <c r="A75" s="396"/>
      <c r="B75" s="396"/>
      <c r="C75" s="396"/>
      <c r="D75" s="396"/>
      <c r="E75" s="396"/>
      <c r="F75" s="396"/>
      <c r="G75" s="396"/>
      <c r="H75" s="396"/>
      <c r="I75" s="396"/>
      <c r="J75" s="396"/>
      <c r="K75" s="396"/>
      <c r="L75" s="396"/>
      <c r="M75" s="396"/>
      <c r="N75" s="396"/>
      <c r="O75" s="396"/>
      <c r="P75" s="396"/>
      <c r="Q75" s="396"/>
      <c r="R75" s="440"/>
      <c r="S75" s="440"/>
      <c r="T75" s="440"/>
      <c r="U75" s="440"/>
      <c r="V75" s="440"/>
      <c r="W75" s="440"/>
      <c r="X75" s="440"/>
      <c r="Y75" s="440"/>
      <c r="Z75" s="440"/>
      <c r="AA75" s="440"/>
      <c r="AB75" s="440"/>
      <c r="AC75" s="440"/>
      <c r="AD75" s="440"/>
      <c r="AE75" s="440"/>
      <c r="AF75" s="440"/>
      <c r="AG75" s="440"/>
    </row>
    <row r="76" spans="1:33" x14ac:dyDescent="0.25">
      <c r="A76" s="396"/>
      <c r="B76" s="396"/>
      <c r="C76" s="396"/>
      <c r="D76" s="396"/>
      <c r="E76" s="396"/>
      <c r="F76" s="396"/>
      <c r="G76" s="396"/>
      <c r="H76" s="396"/>
      <c r="I76" s="396"/>
      <c r="J76" s="396"/>
      <c r="K76" s="396"/>
      <c r="L76" s="396"/>
      <c r="M76" s="396"/>
      <c r="N76" s="396"/>
      <c r="O76" s="396"/>
      <c r="P76" s="396"/>
      <c r="Q76" s="396"/>
      <c r="R76" s="440"/>
      <c r="S76" s="440"/>
      <c r="T76" s="440"/>
      <c r="U76" s="440"/>
      <c r="V76" s="440"/>
      <c r="W76" s="440"/>
      <c r="X76" s="440"/>
      <c r="Y76" s="440"/>
      <c r="Z76" s="440"/>
      <c r="AA76" s="440"/>
      <c r="AB76" s="440"/>
      <c r="AC76" s="440"/>
      <c r="AD76" s="440"/>
      <c r="AE76" s="440"/>
      <c r="AF76" s="440"/>
      <c r="AG76" s="440"/>
    </row>
    <row r="77" spans="1:33" x14ac:dyDescent="0.25">
      <c r="A77" s="396"/>
      <c r="B77" s="396"/>
      <c r="C77" s="396"/>
      <c r="D77" s="396"/>
      <c r="E77" s="396"/>
      <c r="F77" s="396"/>
      <c r="G77" s="396"/>
      <c r="H77" s="396"/>
      <c r="I77" s="396"/>
      <c r="J77" s="396"/>
      <c r="K77" s="396"/>
      <c r="L77" s="396"/>
      <c r="M77" s="396"/>
      <c r="N77" s="396"/>
      <c r="O77" s="396"/>
      <c r="P77" s="396"/>
      <c r="Q77" s="396"/>
      <c r="R77" s="440"/>
      <c r="S77" s="440"/>
      <c r="T77" s="440"/>
      <c r="U77" s="440"/>
      <c r="V77" s="440"/>
      <c r="W77" s="440"/>
      <c r="X77" s="440"/>
      <c r="Y77" s="440"/>
      <c r="Z77" s="440"/>
      <c r="AA77" s="440"/>
      <c r="AB77" s="440"/>
      <c r="AC77" s="440"/>
      <c r="AD77" s="440"/>
      <c r="AE77" s="440"/>
      <c r="AF77" s="440"/>
      <c r="AG77" s="440"/>
    </row>
    <row r="78" spans="1:33" x14ac:dyDescent="0.25">
      <c r="A78" s="396"/>
      <c r="B78" s="396"/>
      <c r="C78" s="396"/>
      <c r="D78" s="396"/>
      <c r="E78" s="396"/>
      <c r="F78" s="396"/>
      <c r="G78" s="396"/>
      <c r="H78" s="396"/>
      <c r="I78" s="396"/>
      <c r="J78" s="396"/>
      <c r="K78" s="396"/>
      <c r="L78" s="396"/>
      <c r="M78" s="396"/>
      <c r="N78" s="396"/>
      <c r="O78" s="396"/>
      <c r="P78" s="396"/>
      <c r="Q78" s="396"/>
      <c r="R78" s="440"/>
      <c r="S78" s="440"/>
      <c r="T78" s="440"/>
      <c r="U78" s="440"/>
      <c r="V78" s="440"/>
      <c r="W78" s="440"/>
      <c r="X78" s="440"/>
      <c r="Y78" s="440"/>
      <c r="Z78" s="440"/>
      <c r="AA78" s="440"/>
      <c r="AB78" s="440"/>
      <c r="AC78" s="440"/>
      <c r="AD78" s="440"/>
      <c r="AE78" s="440"/>
      <c r="AF78" s="440"/>
      <c r="AG78" s="440"/>
    </row>
    <row r="79" spans="1:33" x14ac:dyDescent="0.25">
      <c r="A79" s="396"/>
      <c r="B79" s="396"/>
      <c r="C79" s="396"/>
      <c r="D79" s="396"/>
      <c r="E79" s="396"/>
      <c r="F79" s="396"/>
      <c r="G79" s="396"/>
      <c r="H79" s="396"/>
      <c r="I79" s="396"/>
      <c r="J79" s="396"/>
      <c r="K79" s="396"/>
      <c r="L79" s="396"/>
      <c r="M79" s="396"/>
      <c r="N79" s="396"/>
      <c r="O79" s="396"/>
      <c r="P79" s="396"/>
      <c r="Q79" s="396"/>
      <c r="R79" s="440"/>
      <c r="S79" s="440"/>
      <c r="T79" s="440"/>
      <c r="U79" s="440"/>
      <c r="V79" s="440"/>
      <c r="W79" s="440"/>
      <c r="X79" s="440"/>
      <c r="Y79" s="440"/>
      <c r="Z79" s="440"/>
      <c r="AA79" s="440"/>
      <c r="AB79" s="440"/>
      <c r="AC79" s="440"/>
      <c r="AD79" s="440"/>
      <c r="AE79" s="440"/>
      <c r="AF79" s="440"/>
      <c r="AG79" s="440"/>
    </row>
    <row r="80" spans="1:33" x14ac:dyDescent="0.25">
      <c r="A80" s="396"/>
      <c r="B80" s="396"/>
      <c r="C80" s="396"/>
      <c r="D80" s="396"/>
      <c r="E80" s="396"/>
      <c r="F80" s="396"/>
      <c r="G80" s="396"/>
      <c r="H80" s="396"/>
      <c r="I80" s="396"/>
      <c r="J80" s="396"/>
      <c r="K80" s="396"/>
      <c r="L80" s="396"/>
      <c r="M80" s="396"/>
      <c r="N80" s="396"/>
      <c r="O80" s="396"/>
      <c r="P80" s="396"/>
      <c r="Q80" s="396"/>
      <c r="R80" s="440"/>
      <c r="S80" s="440"/>
      <c r="T80" s="440"/>
      <c r="U80" s="440"/>
      <c r="V80" s="440"/>
      <c r="W80" s="440"/>
      <c r="X80" s="440"/>
      <c r="Y80" s="440"/>
      <c r="Z80" s="440"/>
      <c r="AA80" s="440"/>
      <c r="AB80" s="440"/>
      <c r="AC80" s="440"/>
      <c r="AD80" s="440"/>
      <c r="AE80" s="440"/>
      <c r="AF80" s="440"/>
      <c r="AG80" s="440"/>
    </row>
    <row r="81" spans="1:33" x14ac:dyDescent="0.25">
      <c r="A81" s="396"/>
      <c r="B81" s="396"/>
      <c r="C81" s="396"/>
      <c r="D81" s="396"/>
      <c r="E81" s="396"/>
      <c r="F81" s="396"/>
      <c r="G81" s="396"/>
      <c r="H81" s="396"/>
      <c r="I81" s="396"/>
      <c r="J81" s="396"/>
      <c r="K81" s="396"/>
      <c r="L81" s="396"/>
      <c r="M81" s="396"/>
      <c r="N81" s="396"/>
      <c r="O81" s="396"/>
      <c r="P81" s="396"/>
      <c r="Q81" s="396"/>
      <c r="R81" s="440"/>
      <c r="S81" s="440"/>
      <c r="T81" s="440"/>
      <c r="U81" s="440"/>
      <c r="V81" s="440"/>
      <c r="W81" s="440"/>
      <c r="X81" s="440"/>
      <c r="Y81" s="440"/>
      <c r="Z81" s="440"/>
      <c r="AA81" s="440"/>
      <c r="AB81" s="440"/>
      <c r="AC81" s="440"/>
      <c r="AD81" s="440"/>
      <c r="AE81" s="440"/>
      <c r="AF81" s="440"/>
      <c r="AG81" s="440"/>
    </row>
    <row r="82" spans="1:33" x14ac:dyDescent="0.25">
      <c r="A82" s="396"/>
      <c r="B82" s="396"/>
      <c r="C82" s="396"/>
      <c r="D82" s="396"/>
      <c r="E82" s="396"/>
      <c r="F82" s="396"/>
      <c r="G82" s="396"/>
      <c r="H82" s="396"/>
      <c r="I82" s="396"/>
      <c r="J82" s="396"/>
      <c r="K82" s="396"/>
      <c r="L82" s="396"/>
      <c r="M82" s="396"/>
      <c r="N82" s="396"/>
      <c r="O82" s="396"/>
      <c r="P82" s="396"/>
      <c r="Q82" s="396"/>
      <c r="R82" s="440"/>
      <c r="S82" s="440"/>
      <c r="T82" s="440"/>
      <c r="U82" s="440"/>
      <c r="V82" s="440"/>
      <c r="W82" s="440"/>
      <c r="X82" s="440"/>
      <c r="Y82" s="440"/>
      <c r="Z82" s="440"/>
      <c r="AA82" s="440"/>
      <c r="AB82" s="440"/>
      <c r="AC82" s="440"/>
      <c r="AD82" s="440"/>
      <c r="AE82" s="440"/>
      <c r="AF82" s="440"/>
      <c r="AG82" s="440"/>
    </row>
    <row r="83" spans="1:33" x14ac:dyDescent="0.25">
      <c r="A83" s="396"/>
      <c r="B83" s="396"/>
      <c r="C83" s="396"/>
      <c r="D83" s="396"/>
      <c r="E83" s="396"/>
      <c r="F83" s="396"/>
      <c r="G83" s="396"/>
      <c r="H83" s="396"/>
      <c r="I83" s="396"/>
      <c r="J83" s="396"/>
      <c r="K83" s="396"/>
      <c r="L83" s="396"/>
      <c r="M83" s="396"/>
      <c r="N83" s="396"/>
      <c r="O83" s="396"/>
      <c r="P83" s="396"/>
      <c r="Q83" s="396"/>
      <c r="R83" s="440"/>
      <c r="S83" s="440"/>
      <c r="T83" s="440"/>
      <c r="U83" s="440"/>
      <c r="V83" s="440"/>
      <c r="W83" s="440"/>
      <c r="X83" s="440"/>
      <c r="Y83" s="440"/>
      <c r="Z83" s="440"/>
      <c r="AA83" s="440"/>
      <c r="AB83" s="440"/>
      <c r="AC83" s="440"/>
      <c r="AD83" s="440"/>
      <c r="AE83" s="440"/>
      <c r="AF83" s="440"/>
      <c r="AG83" s="440"/>
    </row>
    <row r="84" spans="1:33" x14ac:dyDescent="0.25">
      <c r="A84" s="396"/>
      <c r="B84" s="396"/>
      <c r="C84" s="396"/>
      <c r="D84" s="396"/>
      <c r="E84" s="396"/>
      <c r="F84" s="396"/>
      <c r="G84" s="396"/>
      <c r="H84" s="396"/>
      <c r="I84" s="396"/>
      <c r="J84" s="396"/>
      <c r="K84" s="396"/>
      <c r="L84" s="396"/>
      <c r="M84" s="396"/>
      <c r="N84" s="396"/>
      <c r="O84" s="396"/>
      <c r="P84" s="396"/>
      <c r="Q84" s="396"/>
      <c r="R84" s="440"/>
      <c r="S84" s="440"/>
      <c r="T84" s="440"/>
      <c r="U84" s="440"/>
      <c r="V84" s="440"/>
      <c r="W84" s="440"/>
      <c r="X84" s="440"/>
      <c r="Y84" s="440"/>
      <c r="Z84" s="440"/>
      <c r="AA84" s="440"/>
      <c r="AB84" s="440"/>
      <c r="AC84" s="440"/>
      <c r="AD84" s="440"/>
      <c r="AE84" s="440"/>
      <c r="AF84" s="440"/>
      <c r="AG84" s="440"/>
    </row>
    <row r="85" spans="1:33" x14ac:dyDescent="0.25">
      <c r="A85" s="396"/>
      <c r="B85" s="396"/>
      <c r="C85" s="396"/>
      <c r="D85" s="396"/>
      <c r="E85" s="396"/>
      <c r="F85" s="396"/>
      <c r="G85" s="396"/>
      <c r="H85" s="396"/>
      <c r="I85" s="396"/>
      <c r="J85" s="396"/>
      <c r="K85" s="396"/>
      <c r="L85" s="396"/>
      <c r="M85" s="396"/>
      <c r="N85" s="396"/>
      <c r="O85" s="396"/>
      <c r="P85" s="396"/>
      <c r="Q85" s="396"/>
      <c r="R85" s="440"/>
      <c r="S85" s="440"/>
      <c r="T85" s="440"/>
      <c r="U85" s="440"/>
      <c r="V85" s="440"/>
      <c r="W85" s="440"/>
      <c r="X85" s="440"/>
      <c r="Y85" s="440"/>
      <c r="Z85" s="440"/>
      <c r="AA85" s="440"/>
      <c r="AB85" s="440"/>
      <c r="AC85" s="440"/>
      <c r="AD85" s="440"/>
      <c r="AE85" s="440"/>
      <c r="AF85" s="440"/>
      <c r="AG85" s="440"/>
    </row>
    <row r="86" spans="1:33" x14ac:dyDescent="0.25">
      <c r="A86" s="396"/>
      <c r="B86" s="396"/>
      <c r="C86" s="396"/>
      <c r="D86" s="396"/>
      <c r="E86" s="396"/>
      <c r="F86" s="396"/>
      <c r="G86" s="396"/>
      <c r="H86" s="396"/>
      <c r="I86" s="396"/>
      <c r="J86" s="396"/>
      <c r="K86" s="396"/>
      <c r="L86" s="396"/>
      <c r="M86" s="396"/>
      <c r="N86" s="396"/>
      <c r="O86" s="396"/>
      <c r="P86" s="396"/>
      <c r="Q86" s="396"/>
      <c r="R86" s="440"/>
      <c r="S86" s="440"/>
      <c r="T86" s="440"/>
      <c r="U86" s="440"/>
      <c r="V86" s="440"/>
      <c r="W86" s="440"/>
      <c r="X86" s="440"/>
      <c r="Y86" s="440"/>
      <c r="Z86" s="440"/>
      <c r="AA86" s="440"/>
      <c r="AB86" s="440"/>
      <c r="AC86" s="440"/>
      <c r="AD86" s="440"/>
      <c r="AE86" s="440"/>
      <c r="AF86" s="440"/>
      <c r="AG86" s="440"/>
    </row>
    <row r="87" spans="1:33" x14ac:dyDescent="0.25">
      <c r="A87" s="396"/>
      <c r="B87" s="396"/>
      <c r="C87" s="396"/>
      <c r="D87" s="396"/>
      <c r="E87" s="396"/>
      <c r="F87" s="396"/>
      <c r="G87" s="396"/>
      <c r="H87" s="396"/>
      <c r="I87" s="396"/>
      <c r="J87" s="396"/>
      <c r="K87" s="396"/>
      <c r="L87" s="396"/>
      <c r="M87" s="396"/>
      <c r="N87" s="396"/>
      <c r="O87" s="396"/>
      <c r="P87" s="396"/>
      <c r="Q87" s="396"/>
      <c r="R87" s="440"/>
      <c r="S87" s="440"/>
      <c r="T87" s="440"/>
      <c r="U87" s="440"/>
      <c r="V87" s="440"/>
      <c r="W87" s="440"/>
      <c r="X87" s="440"/>
      <c r="Y87" s="440"/>
      <c r="Z87" s="440"/>
      <c r="AA87" s="440"/>
      <c r="AB87" s="440"/>
      <c r="AC87" s="440"/>
      <c r="AD87" s="440"/>
      <c r="AE87" s="440"/>
      <c r="AF87" s="440"/>
      <c r="AG87" s="440"/>
    </row>
    <row r="88" spans="1:33" x14ac:dyDescent="0.25">
      <c r="A88" s="396"/>
      <c r="B88" s="396"/>
      <c r="C88" s="396"/>
      <c r="D88" s="396"/>
      <c r="E88" s="396"/>
      <c r="F88" s="396"/>
      <c r="G88" s="396"/>
      <c r="H88" s="396"/>
      <c r="I88" s="396"/>
      <c r="J88" s="396"/>
      <c r="K88" s="396"/>
      <c r="L88" s="396"/>
      <c r="M88" s="396"/>
      <c r="N88" s="396"/>
      <c r="O88" s="396"/>
      <c r="P88" s="396"/>
      <c r="Q88" s="396"/>
      <c r="R88" s="440"/>
      <c r="S88" s="440"/>
      <c r="T88" s="440"/>
      <c r="U88" s="440"/>
      <c r="V88" s="440"/>
      <c r="W88" s="440"/>
      <c r="X88" s="440"/>
      <c r="Y88" s="440"/>
      <c r="Z88" s="440"/>
      <c r="AA88" s="440"/>
      <c r="AB88" s="440"/>
      <c r="AC88" s="440"/>
      <c r="AD88" s="440"/>
      <c r="AE88" s="440"/>
      <c r="AF88" s="440"/>
      <c r="AG88" s="440"/>
    </row>
    <row r="89" spans="1:33" x14ac:dyDescent="0.25">
      <c r="A89" s="396"/>
      <c r="B89" s="396"/>
      <c r="C89" s="396"/>
      <c r="D89" s="396"/>
      <c r="E89" s="396"/>
      <c r="F89" s="396"/>
      <c r="G89" s="396"/>
      <c r="H89" s="396"/>
      <c r="I89" s="396"/>
      <c r="J89" s="396"/>
      <c r="K89" s="396"/>
      <c r="L89" s="396"/>
      <c r="M89" s="396"/>
      <c r="N89" s="396"/>
      <c r="O89" s="396"/>
      <c r="P89" s="396"/>
      <c r="Q89" s="396"/>
      <c r="R89" s="440"/>
      <c r="S89" s="440"/>
      <c r="T89" s="440"/>
      <c r="U89" s="440"/>
      <c r="V89" s="440"/>
      <c r="W89" s="440"/>
      <c r="X89" s="440"/>
      <c r="Y89" s="440"/>
      <c r="Z89" s="440"/>
      <c r="AA89" s="440"/>
      <c r="AB89" s="440"/>
      <c r="AC89" s="440"/>
      <c r="AD89" s="440"/>
      <c r="AE89" s="440"/>
      <c r="AF89" s="440"/>
      <c r="AG89" s="440"/>
    </row>
    <row r="90" spans="1:33" x14ac:dyDescent="0.25">
      <c r="A90" s="396"/>
      <c r="B90" s="396"/>
      <c r="C90" s="396"/>
      <c r="D90" s="396"/>
      <c r="E90" s="396"/>
      <c r="F90" s="396"/>
      <c r="G90" s="396"/>
      <c r="H90" s="396"/>
      <c r="I90" s="396"/>
      <c r="J90" s="396"/>
      <c r="K90" s="396"/>
      <c r="L90" s="396"/>
      <c r="M90" s="396"/>
      <c r="N90" s="396"/>
      <c r="O90" s="396"/>
      <c r="P90" s="396"/>
      <c r="Q90" s="396"/>
      <c r="R90" s="440"/>
      <c r="S90" s="440"/>
      <c r="T90" s="440"/>
      <c r="U90" s="440"/>
      <c r="V90" s="440"/>
      <c r="W90" s="440"/>
      <c r="X90" s="440"/>
      <c r="Y90" s="440"/>
      <c r="Z90" s="440"/>
      <c r="AA90" s="440"/>
      <c r="AB90" s="440"/>
      <c r="AC90" s="440"/>
      <c r="AD90" s="440"/>
      <c r="AE90" s="440"/>
      <c r="AF90" s="440"/>
      <c r="AG90" s="440"/>
    </row>
    <row r="91" spans="1:33" x14ac:dyDescent="0.25">
      <c r="A91" s="396"/>
      <c r="B91" s="396"/>
      <c r="C91" s="396"/>
      <c r="D91" s="396"/>
      <c r="E91" s="396"/>
      <c r="F91" s="396"/>
      <c r="G91" s="396"/>
      <c r="H91" s="396"/>
      <c r="I91" s="396"/>
      <c r="J91" s="396"/>
      <c r="K91" s="396"/>
      <c r="L91" s="396"/>
      <c r="M91" s="396"/>
      <c r="N91" s="396"/>
      <c r="O91" s="396"/>
      <c r="P91" s="396"/>
      <c r="Q91" s="396"/>
      <c r="R91" s="440"/>
      <c r="S91" s="440"/>
      <c r="T91" s="440"/>
      <c r="U91" s="440"/>
      <c r="V91" s="440"/>
      <c r="W91" s="440"/>
      <c r="X91" s="440"/>
      <c r="Y91" s="440"/>
      <c r="Z91" s="440"/>
      <c r="AA91" s="440"/>
      <c r="AB91" s="440"/>
      <c r="AC91" s="440"/>
      <c r="AD91" s="440"/>
      <c r="AE91" s="440"/>
      <c r="AF91" s="440"/>
      <c r="AG91" s="440"/>
    </row>
    <row r="92" spans="1:33" x14ac:dyDescent="0.25">
      <c r="A92" s="396"/>
      <c r="B92" s="396"/>
      <c r="C92" s="396"/>
      <c r="D92" s="396"/>
      <c r="E92" s="396"/>
      <c r="F92" s="396"/>
      <c r="G92" s="396"/>
      <c r="H92" s="396"/>
      <c r="I92" s="396"/>
      <c r="J92" s="396"/>
      <c r="K92" s="396"/>
      <c r="L92" s="396"/>
      <c r="M92" s="396"/>
      <c r="N92" s="396"/>
      <c r="O92" s="396"/>
      <c r="P92" s="396"/>
      <c r="Q92" s="396"/>
      <c r="R92" s="440"/>
      <c r="S92" s="440"/>
      <c r="T92" s="440"/>
      <c r="U92" s="440"/>
      <c r="V92" s="440"/>
      <c r="W92" s="440"/>
      <c r="X92" s="440"/>
      <c r="Y92" s="440"/>
      <c r="Z92" s="440"/>
      <c r="AA92" s="440"/>
      <c r="AB92" s="440" t="s">
        <v>201</v>
      </c>
      <c r="AC92" s="440"/>
      <c r="AD92" s="440"/>
      <c r="AE92" s="440"/>
      <c r="AF92" s="440"/>
      <c r="AG92" s="440"/>
    </row>
  </sheetData>
  <sheetProtection password="C730" sheet="1" objects="1" scenarios="1"/>
  <mergeCells count="45">
    <mergeCell ref="L12:M12"/>
    <mergeCell ref="E10:K10"/>
    <mergeCell ref="E11:K11"/>
    <mergeCell ref="E12:K12"/>
    <mergeCell ref="T4:U4"/>
    <mergeCell ref="C4:L4"/>
    <mergeCell ref="C5:L5"/>
    <mergeCell ref="C10:D10"/>
    <mergeCell ref="C11:D11"/>
    <mergeCell ref="C8:Q8"/>
    <mergeCell ref="L9:M9"/>
    <mergeCell ref="L10:M10"/>
    <mergeCell ref="L11:M11"/>
    <mergeCell ref="D28:N28"/>
    <mergeCell ref="O26:P26"/>
    <mergeCell ref="C25:P25"/>
    <mergeCell ref="C12:D12"/>
    <mergeCell ref="I7:P7"/>
    <mergeCell ref="E15:K15"/>
    <mergeCell ref="L18:M18"/>
    <mergeCell ref="E16:K16"/>
    <mergeCell ref="E17:K17"/>
    <mergeCell ref="E18:K18"/>
    <mergeCell ref="C14:D14"/>
    <mergeCell ref="E14:K14"/>
    <mergeCell ref="C16:D16"/>
    <mergeCell ref="C17:D17"/>
    <mergeCell ref="C18:D18"/>
    <mergeCell ref="C9:K9"/>
    <mergeCell ref="C31:P31"/>
    <mergeCell ref="W8:Z9"/>
    <mergeCell ref="C19:K19"/>
    <mergeCell ref="S9:U18"/>
    <mergeCell ref="L19:M19"/>
    <mergeCell ref="D26:N26"/>
    <mergeCell ref="D27:N27"/>
    <mergeCell ref="C29:P29"/>
    <mergeCell ref="C15:D15"/>
    <mergeCell ref="C13:D13"/>
    <mergeCell ref="E13:K13"/>
    <mergeCell ref="L13:M13"/>
    <mergeCell ref="L14:M14"/>
    <mergeCell ref="L15:M15"/>
    <mergeCell ref="L16:M16"/>
    <mergeCell ref="L17:M17"/>
  </mergeCells>
  <conditionalFormatting sqref="C13 E13 N13:P13">
    <cfRule type="expression" dxfId="13" priority="2055">
      <formula>$Q$13=1</formula>
    </cfRule>
  </conditionalFormatting>
  <conditionalFormatting sqref="C14 E14 N14:P14">
    <cfRule type="expression" dxfId="12" priority="2057">
      <formula>$Q$14=1</formula>
    </cfRule>
  </conditionalFormatting>
  <conditionalFormatting sqref="C16 N16:P16">
    <cfRule type="expression" dxfId="11" priority="2059">
      <formula>$Q$16=1</formula>
    </cfRule>
  </conditionalFormatting>
  <conditionalFormatting sqref="N17:P17">
    <cfRule type="expression" dxfId="10" priority="2061">
      <formula>$Q$17=1</formula>
    </cfRule>
  </conditionalFormatting>
  <conditionalFormatting sqref="N18:P18">
    <cfRule type="expression" dxfId="9" priority="2063">
      <formula>$Q$18=1</formula>
    </cfRule>
  </conditionalFormatting>
  <conditionalFormatting sqref="C12:J12 N12:P12">
    <cfRule type="expression" dxfId="8" priority="2089">
      <formula>SUM($Q$13:$Q$14)&gt;0</formula>
    </cfRule>
  </conditionalFormatting>
  <conditionalFormatting sqref="C17:C18">
    <cfRule type="expression" dxfId="7" priority="7">
      <formula>$Q$16=1</formula>
    </cfRule>
  </conditionalFormatting>
  <conditionalFormatting sqref="C15:K15 N15:P15 E16:K18">
    <cfRule type="expression" dxfId="6" priority="2113">
      <formula>SUM($Q$16:$Q$18)&gt;0</formula>
    </cfRule>
  </conditionalFormatting>
  <dataValidations count="1">
    <dataValidation allowBlank="1" showErrorMessage="1" promptTitle="Hinweis:" prompt="Wählen Sie im Dropdown-menü das Tabellenblatt an und klicken Sie anschließend auf den Link." sqref="T4:U4"/>
  </dataValidations>
  <hyperlinks>
    <hyperlink ref="O26" r:id="rId1"/>
    <hyperlink ref="O26:P26" r:id="rId2" display="easy-Online-Formular"/>
  </hyperlinks>
  <pageMargins left="0.39370078740157483" right="0.19685039370078741" top="0.19685039370078741" bottom="0.19685039370078741" header="0.31496062992125984" footer="0.31496062992125984"/>
  <pageSetup paperSize="9" scale="89"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tabSelected="1" zoomScaleNormal="100" zoomScaleSheetLayoutView="100" workbookViewId="0">
      <selection activeCell="C6" sqref="C6:J13"/>
    </sheetView>
  </sheetViews>
  <sheetFormatPr baseColWidth="10" defaultColWidth="11.42578125" defaultRowHeight="12" x14ac:dyDescent="0.2"/>
  <cols>
    <col min="1" max="2" width="2.28515625" style="60" customWidth="1"/>
    <col min="3" max="3" width="4.28515625" style="60" customWidth="1"/>
    <col min="4" max="4" width="8.5703125" style="60" customWidth="1"/>
    <col min="5" max="5" width="24.28515625" style="60" customWidth="1"/>
    <col min="6" max="8" width="12.42578125" style="60" customWidth="1"/>
    <col min="9" max="9" width="7.7109375" style="60" customWidth="1"/>
    <col min="10" max="10" width="8.42578125" style="60" customWidth="1"/>
    <col min="11" max="11" width="2.28515625" style="60" customWidth="1"/>
    <col min="12" max="12" width="1.85546875" style="60" customWidth="1"/>
    <col min="13" max="13" width="38.42578125" style="60" customWidth="1"/>
    <col min="14" max="14" width="2.28515625" style="60" customWidth="1"/>
    <col min="15" max="16384" width="11.42578125" style="60"/>
  </cols>
  <sheetData>
    <row r="1" spans="1:29" x14ac:dyDescent="0.2">
      <c r="A1" s="420" t="s">
        <v>201</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row>
    <row r="2" spans="1:29" x14ac:dyDescent="0.2">
      <c r="A2" s="420"/>
      <c r="B2" s="178"/>
      <c r="C2" s="178"/>
      <c r="D2" s="178"/>
      <c r="E2" s="178"/>
      <c r="F2" s="178"/>
      <c r="G2" s="178"/>
      <c r="H2" s="178"/>
      <c r="I2" s="178"/>
      <c r="J2" s="178"/>
      <c r="K2" s="178"/>
      <c r="L2" s="420"/>
      <c r="M2" s="420"/>
      <c r="N2" s="420"/>
      <c r="O2" s="420"/>
      <c r="P2" s="420"/>
      <c r="Q2" s="420"/>
      <c r="R2" s="420"/>
      <c r="S2" s="420"/>
      <c r="T2" s="420"/>
      <c r="U2" s="420"/>
      <c r="V2" s="420"/>
      <c r="W2" s="420"/>
      <c r="X2" s="420"/>
      <c r="Y2" s="420"/>
      <c r="Z2" s="420"/>
      <c r="AA2" s="420"/>
      <c r="AB2" s="420"/>
      <c r="AC2" s="420"/>
    </row>
    <row r="3" spans="1:29" ht="17.25" customHeight="1" x14ac:dyDescent="0.2">
      <c r="A3" s="420"/>
      <c r="B3" s="178"/>
      <c r="C3" s="916" t="s">
        <v>164</v>
      </c>
      <c r="D3" s="916"/>
      <c r="E3" s="916"/>
      <c r="F3" s="73"/>
      <c r="G3" s="73"/>
      <c r="H3" s="73"/>
      <c r="I3" s="73"/>
      <c r="J3" s="73"/>
      <c r="K3" s="209"/>
      <c r="L3" s="441"/>
      <c r="M3" s="441"/>
      <c r="N3" s="441"/>
      <c r="O3" s="441"/>
      <c r="P3" s="420"/>
      <c r="Q3" s="420"/>
      <c r="R3" s="420"/>
      <c r="S3" s="420"/>
      <c r="T3" s="420"/>
      <c r="U3" s="420"/>
      <c r="V3" s="420"/>
      <c r="W3" s="420"/>
      <c r="X3" s="420"/>
      <c r="Y3" s="420"/>
      <c r="Z3" s="420"/>
      <c r="AA3" s="420"/>
      <c r="AB3" s="420"/>
      <c r="AC3" s="420"/>
    </row>
    <row r="4" spans="1:29" ht="18.75" customHeight="1" x14ac:dyDescent="0.2">
      <c r="A4" s="420"/>
      <c r="B4" s="178"/>
      <c r="C4" s="916"/>
      <c r="D4" s="916"/>
      <c r="E4" s="916"/>
      <c r="F4" s="73"/>
      <c r="G4" s="73"/>
      <c r="H4" s="73"/>
      <c r="I4" s="73"/>
      <c r="J4" s="73"/>
      <c r="K4" s="172"/>
      <c r="L4" s="434"/>
      <c r="M4" s="434"/>
      <c r="N4" s="434"/>
      <c r="O4" s="434"/>
      <c r="P4" s="420"/>
      <c r="Q4" s="420"/>
      <c r="R4" s="420"/>
      <c r="S4" s="420"/>
      <c r="T4" s="420"/>
      <c r="U4" s="420"/>
      <c r="V4" s="420"/>
      <c r="W4" s="420"/>
      <c r="X4" s="420"/>
      <c r="Y4" s="420"/>
      <c r="Z4" s="420"/>
      <c r="AA4" s="420"/>
      <c r="AB4" s="420"/>
      <c r="AC4" s="420"/>
    </row>
    <row r="5" spans="1:29" ht="15" customHeight="1" x14ac:dyDescent="0.2">
      <c r="A5" s="420"/>
      <c r="B5" s="178"/>
      <c r="C5" s="917" t="s">
        <v>166</v>
      </c>
      <c r="D5" s="917"/>
      <c r="E5" s="918" t="s">
        <v>62</v>
      </c>
      <c r="F5" s="918"/>
      <c r="G5" s="918"/>
      <c r="H5" s="918"/>
      <c r="I5" s="918"/>
      <c r="J5" s="918"/>
      <c r="K5" s="179"/>
      <c r="L5" s="442"/>
      <c r="M5" s="915" t="str">
        <f>IF(Ausgabenübersicht!I8&lt;&gt;"",Texte!A45,"")</f>
        <v/>
      </c>
      <c r="N5" s="420"/>
      <c r="O5" s="420"/>
      <c r="P5" s="420"/>
      <c r="Q5" s="420"/>
      <c r="R5" s="420"/>
      <c r="S5" s="420"/>
      <c r="T5" s="420"/>
      <c r="U5" s="420"/>
      <c r="V5" s="420"/>
      <c r="W5" s="420"/>
      <c r="X5" s="420"/>
      <c r="Y5" s="420"/>
      <c r="Z5" s="420"/>
      <c r="AA5" s="420"/>
      <c r="AB5" s="420"/>
      <c r="AC5" s="420"/>
    </row>
    <row r="6" spans="1:29" ht="23.25" customHeight="1" x14ac:dyDescent="0.2">
      <c r="A6" s="420"/>
      <c r="B6" s="178"/>
      <c r="C6" s="921"/>
      <c r="D6" s="921"/>
      <c r="E6" s="921"/>
      <c r="F6" s="921"/>
      <c r="G6" s="921"/>
      <c r="H6" s="921"/>
      <c r="I6" s="921"/>
      <c r="J6" s="921"/>
      <c r="K6" s="178"/>
      <c r="L6" s="420"/>
      <c r="M6" s="915"/>
      <c r="N6" s="420"/>
      <c r="O6" s="420"/>
      <c r="P6" s="420"/>
      <c r="Q6" s="420"/>
      <c r="R6" s="420"/>
      <c r="S6" s="420"/>
      <c r="T6" s="420"/>
      <c r="U6" s="420"/>
      <c r="V6" s="420"/>
      <c r="W6" s="420"/>
      <c r="X6" s="420"/>
      <c r="Y6" s="420"/>
      <c r="Z6" s="420"/>
      <c r="AA6" s="420"/>
      <c r="AB6" s="420"/>
      <c r="AC6" s="420"/>
    </row>
    <row r="7" spans="1:29" ht="23.25" customHeight="1" x14ac:dyDescent="0.2">
      <c r="A7" s="420"/>
      <c r="B7" s="178"/>
      <c r="C7" s="921"/>
      <c r="D7" s="921"/>
      <c r="E7" s="921"/>
      <c r="F7" s="921"/>
      <c r="G7" s="921"/>
      <c r="H7" s="921"/>
      <c r="I7" s="921"/>
      <c r="J7" s="921"/>
      <c r="K7" s="180"/>
      <c r="L7" s="420"/>
      <c r="M7" s="915"/>
      <c r="N7" s="420"/>
      <c r="O7" s="420"/>
      <c r="P7" s="420"/>
      <c r="Q7" s="420"/>
      <c r="R7" s="420"/>
      <c r="S7" s="420"/>
      <c r="T7" s="420"/>
      <c r="U7" s="420"/>
      <c r="V7" s="420"/>
      <c r="W7" s="420"/>
      <c r="X7" s="420"/>
      <c r="Y7" s="420"/>
      <c r="Z7" s="420"/>
      <c r="AA7" s="420"/>
      <c r="AB7" s="420"/>
      <c r="AC7" s="420"/>
    </row>
    <row r="8" spans="1:29" ht="23.25" customHeight="1" x14ac:dyDescent="0.2">
      <c r="A8" s="420"/>
      <c r="B8" s="178"/>
      <c r="C8" s="921"/>
      <c r="D8" s="921"/>
      <c r="E8" s="921"/>
      <c r="F8" s="921"/>
      <c r="G8" s="921"/>
      <c r="H8" s="921"/>
      <c r="I8" s="921"/>
      <c r="J8" s="921"/>
      <c r="K8" s="180"/>
      <c r="L8" s="420"/>
      <c r="M8" s="915"/>
      <c r="N8" s="420"/>
      <c r="O8" s="420"/>
      <c r="P8" s="420"/>
      <c r="Q8" s="420"/>
      <c r="R8" s="420"/>
      <c r="S8" s="420"/>
      <c r="T8" s="420"/>
      <c r="U8" s="420"/>
      <c r="V8" s="420"/>
      <c r="W8" s="420"/>
      <c r="X8" s="420"/>
      <c r="Y8" s="420"/>
      <c r="Z8" s="420"/>
      <c r="AA8" s="420"/>
      <c r="AB8" s="420"/>
      <c r="AC8" s="420"/>
    </row>
    <row r="9" spans="1:29" s="68" customFormat="1" ht="22.9" customHeight="1" x14ac:dyDescent="0.2">
      <c r="A9" s="421"/>
      <c r="B9" s="180"/>
      <c r="C9" s="921"/>
      <c r="D9" s="921"/>
      <c r="E9" s="921"/>
      <c r="F9" s="921"/>
      <c r="G9" s="921"/>
      <c r="H9" s="921"/>
      <c r="I9" s="921"/>
      <c r="J9" s="921"/>
      <c r="K9" s="180"/>
      <c r="L9" s="421"/>
      <c r="M9" s="915"/>
      <c r="N9" s="421"/>
      <c r="O9" s="421"/>
      <c r="P9" s="421"/>
      <c r="Q9" s="421"/>
      <c r="R9" s="421"/>
      <c r="S9" s="421"/>
      <c r="T9" s="421"/>
      <c r="U9" s="421"/>
      <c r="V9" s="421"/>
      <c r="W9" s="421"/>
      <c r="X9" s="421"/>
      <c r="Y9" s="421"/>
      <c r="Z9" s="421"/>
      <c r="AA9" s="421"/>
      <c r="AB9" s="421"/>
      <c r="AC9" s="421"/>
    </row>
    <row r="10" spans="1:29" ht="22.9" customHeight="1" x14ac:dyDescent="0.2">
      <c r="A10" s="420"/>
      <c r="B10" s="178"/>
      <c r="C10" s="921"/>
      <c r="D10" s="921"/>
      <c r="E10" s="921"/>
      <c r="F10" s="921"/>
      <c r="G10" s="921"/>
      <c r="H10" s="921"/>
      <c r="I10" s="921"/>
      <c r="J10" s="921"/>
      <c r="K10" s="182"/>
      <c r="L10" s="422"/>
      <c r="M10" s="420"/>
      <c r="N10" s="420"/>
      <c r="O10" s="420"/>
      <c r="P10" s="420"/>
      <c r="Q10" s="420"/>
      <c r="R10" s="420"/>
      <c r="S10" s="420"/>
      <c r="T10" s="420"/>
      <c r="U10" s="420"/>
      <c r="V10" s="420"/>
      <c r="W10" s="420"/>
      <c r="X10" s="420"/>
      <c r="Y10" s="420"/>
      <c r="Z10" s="420"/>
      <c r="AA10" s="420"/>
      <c r="AB10" s="420"/>
      <c r="AC10" s="420"/>
    </row>
    <row r="11" spans="1:29" ht="23.25" customHeight="1" x14ac:dyDescent="0.2">
      <c r="A11" s="420"/>
      <c r="B11" s="180"/>
      <c r="C11" s="921"/>
      <c r="D11" s="921"/>
      <c r="E11" s="921"/>
      <c r="F11" s="921"/>
      <c r="G11" s="921"/>
      <c r="H11" s="921"/>
      <c r="I11" s="921"/>
      <c r="J11" s="921"/>
      <c r="K11" s="183"/>
      <c r="L11" s="443"/>
      <c r="M11" s="421"/>
      <c r="N11" s="421"/>
      <c r="O11" s="420"/>
      <c r="P11" s="420"/>
      <c r="Q11" s="420"/>
      <c r="R11" s="420"/>
      <c r="S11" s="420"/>
      <c r="T11" s="420"/>
      <c r="U11" s="420"/>
      <c r="V11" s="420"/>
      <c r="W11" s="420"/>
      <c r="X11" s="420"/>
      <c r="Y11" s="420"/>
      <c r="Z11" s="420"/>
      <c r="AA11" s="420"/>
      <c r="AB11" s="420"/>
      <c r="AC11" s="420"/>
    </row>
    <row r="12" spans="1:29" ht="12" customHeight="1" x14ac:dyDescent="0.2">
      <c r="A12" s="420"/>
      <c r="B12" s="180"/>
      <c r="C12" s="921"/>
      <c r="D12" s="921"/>
      <c r="E12" s="921"/>
      <c r="F12" s="921"/>
      <c r="G12" s="921"/>
      <c r="H12" s="921"/>
      <c r="I12" s="921"/>
      <c r="J12" s="921"/>
      <c r="K12" s="184"/>
      <c r="L12" s="444"/>
      <c r="M12" s="445"/>
      <c r="N12" s="421"/>
      <c r="O12" s="420"/>
      <c r="P12" s="420"/>
      <c r="Q12" s="420"/>
      <c r="R12" s="420"/>
      <c r="S12" s="420"/>
      <c r="T12" s="420"/>
      <c r="U12" s="420"/>
      <c r="V12" s="420"/>
      <c r="W12" s="420"/>
      <c r="X12" s="420"/>
      <c r="Y12" s="420"/>
      <c r="Z12" s="420"/>
      <c r="AA12" s="420"/>
      <c r="AB12" s="420"/>
      <c r="AC12" s="420"/>
    </row>
    <row r="13" spans="1:29" ht="12" customHeight="1" x14ac:dyDescent="0.2">
      <c r="A13" s="420"/>
      <c r="B13" s="180"/>
      <c r="C13" s="921"/>
      <c r="D13" s="921"/>
      <c r="E13" s="921"/>
      <c r="F13" s="921"/>
      <c r="G13" s="921"/>
      <c r="H13" s="921"/>
      <c r="I13" s="921"/>
      <c r="J13" s="921"/>
      <c r="K13" s="184"/>
      <c r="L13" s="444"/>
      <c r="M13" s="445"/>
      <c r="N13" s="421"/>
      <c r="O13" s="420"/>
      <c r="P13" s="420"/>
      <c r="Q13" s="420"/>
      <c r="R13" s="420"/>
      <c r="S13" s="420"/>
      <c r="T13" s="420"/>
      <c r="U13" s="420"/>
      <c r="V13" s="420"/>
      <c r="W13" s="420"/>
      <c r="X13" s="420"/>
      <c r="Y13" s="420"/>
      <c r="Z13" s="420"/>
      <c r="AA13" s="420"/>
      <c r="AB13" s="420"/>
      <c r="AC13" s="420"/>
    </row>
    <row r="14" spans="1:29" ht="3.75" customHeight="1" x14ac:dyDescent="0.2">
      <c r="A14" s="420"/>
      <c r="B14" s="180"/>
      <c r="C14" s="181"/>
      <c r="D14" s="181"/>
      <c r="E14" s="181"/>
      <c r="F14" s="181"/>
      <c r="G14" s="181"/>
      <c r="H14" s="181"/>
      <c r="I14" s="181"/>
      <c r="J14" s="181"/>
      <c r="K14" s="184"/>
      <c r="L14" s="444"/>
      <c r="M14" s="445"/>
      <c r="N14" s="421"/>
      <c r="O14" s="420"/>
      <c r="P14" s="420"/>
      <c r="Q14" s="420"/>
      <c r="R14" s="420"/>
      <c r="S14" s="420"/>
      <c r="T14" s="420"/>
      <c r="U14" s="420"/>
      <c r="V14" s="420"/>
      <c r="W14" s="420"/>
      <c r="X14" s="420"/>
      <c r="Y14" s="420"/>
      <c r="Z14" s="420"/>
      <c r="AA14" s="420"/>
      <c r="AB14" s="420"/>
      <c r="AC14" s="420"/>
    </row>
    <row r="15" spans="1:29" ht="15" customHeight="1" x14ac:dyDescent="0.2">
      <c r="A15" s="420"/>
      <c r="B15" s="180"/>
      <c r="C15" s="917" t="s">
        <v>166</v>
      </c>
      <c r="D15" s="917"/>
      <c r="E15" s="918" t="s">
        <v>62</v>
      </c>
      <c r="F15" s="918"/>
      <c r="G15" s="918"/>
      <c r="H15" s="918"/>
      <c r="I15" s="918"/>
      <c r="J15" s="918"/>
      <c r="K15" s="184"/>
      <c r="L15" s="444"/>
      <c r="M15" s="445"/>
      <c r="N15" s="421"/>
      <c r="O15" s="420"/>
      <c r="P15" s="420"/>
      <c r="Q15" s="420"/>
      <c r="R15" s="420"/>
      <c r="S15" s="420"/>
      <c r="T15" s="420"/>
      <c r="U15" s="420"/>
      <c r="V15" s="420"/>
      <c r="W15" s="420"/>
      <c r="X15" s="420"/>
      <c r="Y15" s="420"/>
      <c r="Z15" s="420"/>
      <c r="AA15" s="420"/>
      <c r="AB15" s="420"/>
      <c r="AC15" s="420"/>
    </row>
    <row r="16" spans="1:29" ht="23.25" customHeight="1" x14ac:dyDescent="0.2">
      <c r="A16" s="420"/>
      <c r="B16" s="180"/>
      <c r="C16" s="921"/>
      <c r="D16" s="921"/>
      <c r="E16" s="921"/>
      <c r="F16" s="921"/>
      <c r="G16" s="921"/>
      <c r="H16" s="921"/>
      <c r="I16" s="921"/>
      <c r="J16" s="921"/>
      <c r="K16" s="184"/>
      <c r="L16" s="444"/>
      <c r="M16" s="445"/>
      <c r="N16" s="421"/>
      <c r="O16" s="420"/>
      <c r="P16" s="420"/>
      <c r="Q16" s="420"/>
      <c r="R16" s="420"/>
      <c r="S16" s="420"/>
      <c r="T16" s="420"/>
      <c r="U16" s="420"/>
      <c r="V16" s="420"/>
      <c r="W16" s="420"/>
      <c r="X16" s="420"/>
      <c r="Y16" s="420"/>
      <c r="Z16" s="420"/>
      <c r="AA16" s="420"/>
      <c r="AB16" s="420"/>
      <c r="AC16" s="420"/>
    </row>
    <row r="17" spans="1:29" ht="23.25" customHeight="1" x14ac:dyDescent="0.2">
      <c r="A17" s="420"/>
      <c r="B17" s="180"/>
      <c r="C17" s="921"/>
      <c r="D17" s="921"/>
      <c r="E17" s="921"/>
      <c r="F17" s="921"/>
      <c r="G17" s="921"/>
      <c r="H17" s="921"/>
      <c r="I17" s="921"/>
      <c r="J17" s="921"/>
      <c r="K17" s="185"/>
      <c r="L17" s="446"/>
      <c r="M17" s="447"/>
      <c r="N17" s="421"/>
      <c r="O17" s="420"/>
      <c r="P17" s="420"/>
      <c r="Q17" s="420"/>
      <c r="R17" s="420"/>
      <c r="S17" s="420"/>
      <c r="T17" s="420"/>
      <c r="U17" s="420"/>
      <c r="V17" s="420"/>
      <c r="W17" s="420"/>
      <c r="X17" s="420"/>
      <c r="Y17" s="420"/>
      <c r="Z17" s="420"/>
      <c r="AA17" s="420"/>
      <c r="AB17" s="420"/>
      <c r="AC17" s="420"/>
    </row>
    <row r="18" spans="1:29" ht="23.25" customHeight="1" x14ac:dyDescent="0.2">
      <c r="A18" s="420"/>
      <c r="B18" s="178"/>
      <c r="C18" s="921"/>
      <c r="D18" s="921"/>
      <c r="E18" s="921"/>
      <c r="F18" s="921"/>
      <c r="G18" s="921"/>
      <c r="H18" s="921"/>
      <c r="I18" s="921"/>
      <c r="J18" s="921"/>
      <c r="K18" s="186"/>
      <c r="L18" s="448"/>
      <c r="M18" s="447"/>
      <c r="N18" s="421"/>
      <c r="O18" s="420"/>
      <c r="P18" s="420"/>
      <c r="Q18" s="420"/>
      <c r="R18" s="420"/>
      <c r="S18" s="420"/>
      <c r="T18" s="420"/>
      <c r="U18" s="420"/>
      <c r="V18" s="420"/>
      <c r="W18" s="420"/>
      <c r="X18" s="420"/>
      <c r="Y18" s="420"/>
      <c r="Z18" s="420"/>
      <c r="AA18" s="420"/>
      <c r="AB18" s="420"/>
      <c r="AC18" s="420"/>
    </row>
    <row r="19" spans="1:29" ht="22.9" customHeight="1" x14ac:dyDescent="0.2">
      <c r="A19" s="420"/>
      <c r="B19" s="178"/>
      <c r="C19" s="921"/>
      <c r="D19" s="921"/>
      <c r="E19" s="921"/>
      <c r="F19" s="921"/>
      <c r="G19" s="921"/>
      <c r="H19" s="921"/>
      <c r="I19" s="921"/>
      <c r="J19" s="921"/>
      <c r="K19" s="186"/>
      <c r="L19" s="448"/>
      <c r="M19" s="447"/>
      <c r="N19" s="421"/>
      <c r="O19" s="420"/>
      <c r="P19" s="420"/>
      <c r="Q19" s="420"/>
      <c r="R19" s="420"/>
      <c r="S19" s="420"/>
      <c r="T19" s="420"/>
      <c r="U19" s="420"/>
      <c r="V19" s="420"/>
      <c r="W19" s="420"/>
      <c r="X19" s="420"/>
      <c r="Y19" s="420"/>
      <c r="Z19" s="420"/>
      <c r="AA19" s="420"/>
      <c r="AB19" s="420"/>
      <c r="AC19" s="420"/>
    </row>
    <row r="20" spans="1:29" ht="22.9" customHeight="1" x14ac:dyDescent="0.2">
      <c r="A20" s="420"/>
      <c r="B20" s="178"/>
      <c r="C20" s="921"/>
      <c r="D20" s="921"/>
      <c r="E20" s="921"/>
      <c r="F20" s="921"/>
      <c r="G20" s="921"/>
      <c r="H20" s="921"/>
      <c r="I20" s="921"/>
      <c r="J20" s="921"/>
      <c r="K20" s="187"/>
      <c r="L20" s="422"/>
      <c r="M20" s="447"/>
      <c r="N20" s="421"/>
      <c r="O20" s="420"/>
      <c r="P20" s="420"/>
      <c r="Q20" s="420"/>
      <c r="R20" s="420"/>
      <c r="S20" s="420"/>
      <c r="T20" s="420"/>
      <c r="U20" s="420"/>
      <c r="V20" s="420"/>
      <c r="W20" s="420"/>
      <c r="X20" s="420"/>
      <c r="Y20" s="420"/>
      <c r="Z20" s="420"/>
      <c r="AA20" s="420"/>
      <c r="AB20" s="420"/>
      <c r="AC20" s="420"/>
    </row>
    <row r="21" spans="1:29" ht="23.25" customHeight="1" x14ac:dyDescent="0.2">
      <c r="A21" s="420"/>
      <c r="B21" s="178"/>
      <c r="C21" s="921"/>
      <c r="D21" s="921"/>
      <c r="E21" s="921"/>
      <c r="F21" s="921"/>
      <c r="G21" s="921"/>
      <c r="H21" s="921"/>
      <c r="I21" s="921"/>
      <c r="J21" s="921"/>
      <c r="K21" s="45"/>
      <c r="L21" s="447"/>
      <c r="M21" s="447"/>
      <c r="N21" s="421"/>
      <c r="O21" s="420"/>
      <c r="P21" s="420"/>
      <c r="Q21" s="420"/>
      <c r="R21" s="420"/>
      <c r="S21" s="420"/>
      <c r="T21" s="420"/>
      <c r="U21" s="420"/>
      <c r="V21" s="420"/>
      <c r="W21" s="420"/>
      <c r="X21" s="420"/>
      <c r="Y21" s="420"/>
      <c r="Z21" s="420"/>
      <c r="AA21" s="420"/>
      <c r="AB21" s="420"/>
      <c r="AC21" s="420"/>
    </row>
    <row r="22" spans="1:29" ht="12" customHeight="1" x14ac:dyDescent="0.2">
      <c r="A22" s="420"/>
      <c r="B22" s="178"/>
      <c r="C22" s="921"/>
      <c r="D22" s="921"/>
      <c r="E22" s="921"/>
      <c r="F22" s="921"/>
      <c r="G22" s="921"/>
      <c r="H22" s="921"/>
      <c r="I22" s="921"/>
      <c r="J22" s="921"/>
      <c r="K22" s="188"/>
      <c r="L22" s="449"/>
      <c r="M22" s="445"/>
      <c r="N22" s="421"/>
      <c r="O22" s="420"/>
      <c r="P22" s="420"/>
      <c r="Q22" s="420"/>
      <c r="R22" s="420"/>
      <c r="S22" s="420"/>
      <c r="T22" s="420"/>
      <c r="U22" s="420"/>
      <c r="V22" s="420"/>
      <c r="W22" s="420"/>
      <c r="X22" s="420"/>
      <c r="Y22" s="420"/>
      <c r="Z22" s="420"/>
      <c r="AA22" s="420"/>
      <c r="AB22" s="420"/>
      <c r="AC22" s="420"/>
    </row>
    <row r="23" spans="1:29" ht="12.6" customHeight="1" x14ac:dyDescent="0.2">
      <c r="A23" s="420"/>
      <c r="B23" s="178"/>
      <c r="C23" s="921"/>
      <c r="D23" s="921"/>
      <c r="E23" s="921"/>
      <c r="F23" s="921"/>
      <c r="G23" s="921"/>
      <c r="H23" s="921"/>
      <c r="I23" s="921"/>
      <c r="J23" s="921"/>
      <c r="K23" s="189"/>
      <c r="L23" s="450"/>
      <c r="M23" s="421"/>
      <c r="N23" s="421"/>
      <c r="O23" s="420"/>
      <c r="P23" s="420"/>
      <c r="Q23" s="420"/>
      <c r="R23" s="420"/>
      <c r="S23" s="420"/>
      <c r="T23" s="420"/>
      <c r="U23" s="420"/>
      <c r="V23" s="420"/>
      <c r="W23" s="420"/>
      <c r="X23" s="420"/>
      <c r="Y23" s="420"/>
      <c r="Z23" s="420"/>
      <c r="AA23" s="420"/>
      <c r="AB23" s="420"/>
      <c r="AC23" s="420"/>
    </row>
    <row r="24" spans="1:29" ht="3.75" customHeight="1" x14ac:dyDescent="0.2">
      <c r="A24" s="420"/>
      <c r="B24" s="178"/>
      <c r="C24" s="181"/>
      <c r="D24" s="181"/>
      <c r="E24" s="181"/>
      <c r="F24" s="181"/>
      <c r="G24" s="181"/>
      <c r="H24" s="181"/>
      <c r="I24" s="181"/>
      <c r="J24" s="181"/>
      <c r="K24" s="189"/>
      <c r="L24" s="450"/>
      <c r="M24" s="421"/>
      <c r="N24" s="421"/>
      <c r="O24" s="420"/>
      <c r="P24" s="420"/>
      <c r="Q24" s="420"/>
      <c r="R24" s="420"/>
      <c r="S24" s="420"/>
      <c r="T24" s="420"/>
      <c r="U24" s="420"/>
      <c r="V24" s="420"/>
      <c r="W24" s="420"/>
      <c r="X24" s="420"/>
      <c r="Y24" s="420"/>
      <c r="Z24" s="420"/>
      <c r="AA24" s="420"/>
      <c r="AB24" s="420"/>
      <c r="AC24" s="420"/>
    </row>
    <row r="25" spans="1:29" ht="15" customHeight="1" x14ac:dyDescent="0.2">
      <c r="A25" s="420"/>
      <c r="B25" s="178"/>
      <c r="C25" s="917" t="s">
        <v>166</v>
      </c>
      <c r="D25" s="917"/>
      <c r="E25" s="918" t="s">
        <v>62</v>
      </c>
      <c r="F25" s="918"/>
      <c r="G25" s="918"/>
      <c r="H25" s="918"/>
      <c r="I25" s="918"/>
      <c r="J25" s="918"/>
      <c r="K25" s="178"/>
      <c r="L25" s="420"/>
      <c r="M25" s="420"/>
      <c r="N25" s="420"/>
      <c r="O25" s="420"/>
      <c r="P25" s="420"/>
      <c r="Q25" s="420"/>
      <c r="R25" s="420"/>
      <c r="S25" s="420"/>
      <c r="T25" s="420"/>
      <c r="U25" s="420"/>
      <c r="V25" s="420"/>
      <c r="W25" s="420"/>
      <c r="X25" s="420"/>
      <c r="Y25" s="420"/>
      <c r="Z25" s="420"/>
      <c r="AA25" s="420"/>
      <c r="AB25" s="420"/>
      <c r="AC25" s="420"/>
    </row>
    <row r="26" spans="1:29" ht="23.25" customHeight="1" x14ac:dyDescent="0.2">
      <c r="A26" s="420"/>
      <c r="B26" s="178"/>
      <c r="C26" s="921"/>
      <c r="D26" s="921"/>
      <c r="E26" s="921"/>
      <c r="F26" s="921"/>
      <c r="G26" s="921"/>
      <c r="H26" s="921"/>
      <c r="I26" s="921"/>
      <c r="J26" s="921"/>
      <c r="K26" s="178"/>
      <c r="L26" s="420"/>
      <c r="M26" s="420"/>
      <c r="N26" s="420"/>
      <c r="O26" s="420"/>
      <c r="P26" s="420"/>
      <c r="Q26" s="420"/>
      <c r="R26" s="420"/>
      <c r="S26" s="420"/>
      <c r="T26" s="420"/>
      <c r="U26" s="420"/>
      <c r="V26" s="420"/>
      <c r="W26" s="420"/>
      <c r="X26" s="420"/>
      <c r="Y26" s="420"/>
      <c r="Z26" s="420"/>
      <c r="AA26" s="420"/>
      <c r="AB26" s="420"/>
      <c r="AC26" s="420"/>
    </row>
    <row r="27" spans="1:29" ht="23.25" customHeight="1" x14ac:dyDescent="0.2">
      <c r="A27" s="420"/>
      <c r="B27" s="178"/>
      <c r="C27" s="921"/>
      <c r="D27" s="921"/>
      <c r="E27" s="921"/>
      <c r="F27" s="921"/>
      <c r="G27" s="921"/>
      <c r="H27" s="921"/>
      <c r="I27" s="921"/>
      <c r="J27" s="921"/>
      <c r="K27" s="178"/>
      <c r="L27" s="420"/>
      <c r="M27" s="420"/>
      <c r="N27" s="420"/>
      <c r="O27" s="420"/>
      <c r="P27" s="420"/>
      <c r="Q27" s="420"/>
      <c r="R27" s="420"/>
      <c r="S27" s="420"/>
      <c r="T27" s="420"/>
      <c r="U27" s="420"/>
      <c r="V27" s="420"/>
      <c r="W27" s="420"/>
      <c r="X27" s="420"/>
      <c r="Y27" s="420"/>
      <c r="Z27" s="420"/>
      <c r="AA27" s="420"/>
      <c r="AB27" s="420"/>
      <c r="AC27" s="420"/>
    </row>
    <row r="28" spans="1:29" ht="23.25" customHeight="1" x14ac:dyDescent="0.2">
      <c r="A28" s="420"/>
      <c r="B28" s="178"/>
      <c r="C28" s="921"/>
      <c r="D28" s="921"/>
      <c r="E28" s="921"/>
      <c r="F28" s="921"/>
      <c r="G28" s="921"/>
      <c r="H28" s="921"/>
      <c r="I28" s="921"/>
      <c r="J28" s="921"/>
      <c r="K28" s="178"/>
      <c r="L28" s="420"/>
      <c r="M28" s="420"/>
      <c r="N28" s="420"/>
      <c r="O28" s="420"/>
      <c r="P28" s="420"/>
      <c r="Q28" s="420"/>
      <c r="R28" s="420"/>
      <c r="S28" s="420"/>
      <c r="T28" s="420"/>
      <c r="U28" s="420"/>
      <c r="V28" s="420"/>
      <c r="W28" s="420"/>
      <c r="X28" s="420"/>
      <c r="Y28" s="420"/>
      <c r="Z28" s="420"/>
      <c r="AA28" s="420"/>
      <c r="AB28" s="420"/>
      <c r="AC28" s="420"/>
    </row>
    <row r="29" spans="1:29" ht="22.9" customHeight="1" x14ac:dyDescent="0.2">
      <c r="A29" s="420"/>
      <c r="B29" s="178"/>
      <c r="C29" s="921"/>
      <c r="D29" s="921"/>
      <c r="E29" s="921"/>
      <c r="F29" s="921"/>
      <c r="G29" s="921"/>
      <c r="H29" s="921"/>
      <c r="I29" s="921"/>
      <c r="J29" s="921"/>
      <c r="K29" s="178"/>
      <c r="L29" s="420"/>
      <c r="M29" s="420"/>
      <c r="N29" s="420"/>
      <c r="O29" s="420"/>
      <c r="P29" s="420"/>
      <c r="Q29" s="420"/>
      <c r="R29" s="420"/>
      <c r="S29" s="420"/>
      <c r="T29" s="420"/>
      <c r="U29" s="420"/>
      <c r="V29" s="420"/>
      <c r="W29" s="420"/>
      <c r="X29" s="420"/>
      <c r="Y29" s="420"/>
      <c r="Z29" s="420"/>
      <c r="AA29" s="420"/>
      <c r="AB29" s="420"/>
      <c r="AC29" s="420"/>
    </row>
    <row r="30" spans="1:29" ht="22.9" customHeight="1" x14ac:dyDescent="0.2">
      <c r="A30" s="420"/>
      <c r="B30" s="178"/>
      <c r="C30" s="921"/>
      <c r="D30" s="921"/>
      <c r="E30" s="921"/>
      <c r="F30" s="921"/>
      <c r="G30" s="921"/>
      <c r="H30" s="921"/>
      <c r="I30" s="921"/>
      <c r="J30" s="921"/>
      <c r="K30" s="178"/>
      <c r="L30" s="420"/>
      <c r="M30" s="421"/>
      <c r="N30" s="421"/>
      <c r="O30" s="420"/>
      <c r="P30" s="420"/>
      <c r="Q30" s="420"/>
      <c r="R30" s="420"/>
      <c r="S30" s="420"/>
      <c r="T30" s="420"/>
      <c r="U30" s="420"/>
      <c r="V30" s="420"/>
      <c r="W30" s="420"/>
      <c r="X30" s="420"/>
      <c r="Y30" s="420"/>
      <c r="Z30" s="420"/>
      <c r="AA30" s="420"/>
      <c r="AB30" s="420"/>
      <c r="AC30" s="420"/>
    </row>
    <row r="31" spans="1:29" ht="22.15" customHeight="1" x14ac:dyDescent="0.2">
      <c r="A31" s="420"/>
      <c r="B31" s="178"/>
      <c r="C31" s="921"/>
      <c r="D31" s="921"/>
      <c r="E31" s="921"/>
      <c r="F31" s="921"/>
      <c r="G31" s="921"/>
      <c r="H31" s="921"/>
      <c r="I31" s="921"/>
      <c r="J31" s="921"/>
      <c r="K31" s="178"/>
      <c r="L31" s="420"/>
      <c r="M31" s="420"/>
      <c r="N31" s="420"/>
      <c r="O31" s="420"/>
      <c r="P31" s="420"/>
      <c r="Q31" s="420"/>
      <c r="R31" s="420"/>
      <c r="S31" s="420"/>
      <c r="T31" s="420"/>
      <c r="U31" s="420"/>
      <c r="V31" s="420"/>
      <c r="W31" s="420"/>
      <c r="X31" s="420"/>
      <c r="Y31" s="420"/>
      <c r="Z31" s="420"/>
      <c r="AA31" s="420"/>
      <c r="AB31" s="420"/>
      <c r="AC31" s="420"/>
    </row>
    <row r="32" spans="1:29" ht="12" customHeight="1" x14ac:dyDescent="0.2">
      <c r="A32" s="420"/>
      <c r="B32" s="178"/>
      <c r="C32" s="921"/>
      <c r="D32" s="921"/>
      <c r="E32" s="921"/>
      <c r="F32" s="921"/>
      <c r="G32" s="921"/>
      <c r="H32" s="921"/>
      <c r="I32" s="921"/>
      <c r="J32" s="921"/>
      <c r="K32" s="178"/>
      <c r="L32" s="420"/>
      <c r="M32" s="420"/>
      <c r="N32" s="420"/>
      <c r="O32" s="420"/>
      <c r="P32" s="420"/>
      <c r="Q32" s="420"/>
      <c r="R32" s="420"/>
      <c r="S32" s="420"/>
      <c r="T32" s="420"/>
      <c r="U32" s="420"/>
      <c r="V32" s="420"/>
      <c r="W32" s="420"/>
      <c r="X32" s="420"/>
      <c r="Y32" s="420"/>
      <c r="Z32" s="420"/>
      <c r="AA32" s="420"/>
      <c r="AB32" s="420"/>
      <c r="AC32" s="420"/>
    </row>
    <row r="33" spans="1:29" ht="12.6" customHeight="1" x14ac:dyDescent="0.2">
      <c r="A33" s="420"/>
      <c r="B33" s="178"/>
      <c r="C33" s="921"/>
      <c r="D33" s="921"/>
      <c r="E33" s="921"/>
      <c r="F33" s="921"/>
      <c r="G33" s="921"/>
      <c r="H33" s="921"/>
      <c r="I33" s="921"/>
      <c r="J33" s="921"/>
      <c r="K33" s="178"/>
      <c r="L33" s="420"/>
      <c r="M33" s="420"/>
      <c r="N33" s="420"/>
      <c r="O33" s="420"/>
      <c r="P33" s="420"/>
      <c r="Q33" s="420"/>
      <c r="R33" s="420"/>
      <c r="S33" s="420"/>
      <c r="T33" s="420"/>
      <c r="U33" s="420"/>
      <c r="V33" s="420"/>
      <c r="W33" s="420"/>
      <c r="X33" s="420"/>
      <c r="Y33" s="420"/>
      <c r="Z33" s="420"/>
      <c r="AA33" s="420"/>
      <c r="AB33" s="420"/>
      <c r="AC33" s="420"/>
    </row>
    <row r="34" spans="1:29" ht="3.75" customHeight="1" x14ac:dyDescent="0.2">
      <c r="A34" s="420"/>
      <c r="B34" s="178"/>
      <c r="C34" s="181"/>
      <c r="D34" s="181"/>
      <c r="E34" s="181"/>
      <c r="F34" s="181"/>
      <c r="G34" s="181"/>
      <c r="H34" s="181"/>
      <c r="I34" s="181"/>
      <c r="J34" s="181"/>
      <c r="K34" s="178"/>
      <c r="L34" s="420"/>
      <c r="M34" s="420"/>
      <c r="N34" s="420"/>
      <c r="O34" s="420"/>
      <c r="P34" s="420"/>
      <c r="Q34" s="420"/>
      <c r="R34" s="420"/>
      <c r="S34" s="420"/>
      <c r="T34" s="420"/>
      <c r="U34" s="420"/>
      <c r="V34" s="420"/>
      <c r="W34" s="420"/>
      <c r="X34" s="420"/>
      <c r="Y34" s="420"/>
      <c r="Z34" s="420"/>
      <c r="AA34" s="420"/>
      <c r="AB34" s="420"/>
      <c r="AC34" s="420"/>
    </row>
    <row r="35" spans="1:29" ht="15" customHeight="1" x14ac:dyDescent="0.2">
      <c r="A35" s="420"/>
      <c r="B35" s="178"/>
      <c r="C35" s="917" t="s">
        <v>166</v>
      </c>
      <c r="D35" s="917"/>
      <c r="E35" s="918" t="s">
        <v>62</v>
      </c>
      <c r="F35" s="918"/>
      <c r="G35" s="918"/>
      <c r="H35" s="918"/>
      <c r="I35" s="918"/>
      <c r="J35" s="918"/>
      <c r="K35" s="178"/>
      <c r="L35" s="420"/>
      <c r="M35" s="420"/>
      <c r="N35" s="420"/>
      <c r="O35" s="420"/>
      <c r="P35" s="420"/>
      <c r="Q35" s="420"/>
      <c r="R35" s="420"/>
      <c r="S35" s="420"/>
      <c r="T35" s="420"/>
      <c r="U35" s="420"/>
      <c r="V35" s="420"/>
      <c r="W35" s="420"/>
      <c r="X35" s="420"/>
      <c r="Y35" s="420"/>
      <c r="Z35" s="420"/>
      <c r="AA35" s="420"/>
      <c r="AB35" s="420"/>
      <c r="AC35" s="420"/>
    </row>
    <row r="36" spans="1:29" ht="23.25" customHeight="1" x14ac:dyDescent="0.2">
      <c r="A36" s="420"/>
      <c r="B36" s="178"/>
      <c r="C36" s="921"/>
      <c r="D36" s="921"/>
      <c r="E36" s="921"/>
      <c r="F36" s="921"/>
      <c r="G36" s="921"/>
      <c r="H36" s="921"/>
      <c r="I36" s="921"/>
      <c r="J36" s="921"/>
      <c r="K36" s="178"/>
      <c r="L36" s="420"/>
      <c r="M36" s="420"/>
      <c r="N36" s="420"/>
      <c r="O36" s="420"/>
      <c r="P36" s="420"/>
      <c r="Q36" s="420"/>
      <c r="R36" s="420"/>
      <c r="S36" s="420"/>
      <c r="T36" s="420"/>
      <c r="U36" s="420"/>
      <c r="V36" s="420"/>
      <c r="W36" s="420"/>
      <c r="X36" s="420"/>
      <c r="Y36" s="420"/>
      <c r="Z36" s="420"/>
      <c r="AA36" s="420"/>
      <c r="AB36" s="420"/>
      <c r="AC36" s="420"/>
    </row>
    <row r="37" spans="1:29" ht="23.25" customHeight="1" x14ac:dyDescent="0.2">
      <c r="A37" s="420"/>
      <c r="B37" s="178"/>
      <c r="C37" s="921"/>
      <c r="D37" s="921"/>
      <c r="E37" s="921"/>
      <c r="F37" s="921"/>
      <c r="G37" s="921"/>
      <c r="H37" s="921"/>
      <c r="I37" s="921"/>
      <c r="J37" s="921"/>
      <c r="K37" s="178"/>
      <c r="L37" s="420"/>
      <c r="M37" s="420"/>
      <c r="N37" s="420"/>
      <c r="O37" s="420"/>
      <c r="P37" s="420"/>
      <c r="Q37" s="420"/>
      <c r="R37" s="420"/>
      <c r="S37" s="420"/>
      <c r="T37" s="420"/>
      <c r="U37" s="420"/>
      <c r="V37" s="420"/>
      <c r="W37" s="420"/>
      <c r="X37" s="420"/>
      <c r="Y37" s="420"/>
      <c r="Z37" s="420"/>
      <c r="AA37" s="420"/>
      <c r="AB37" s="420"/>
      <c r="AC37" s="420"/>
    </row>
    <row r="38" spans="1:29" ht="23.25" customHeight="1" x14ac:dyDescent="0.2">
      <c r="A38" s="420"/>
      <c r="B38" s="178"/>
      <c r="C38" s="921"/>
      <c r="D38" s="921"/>
      <c r="E38" s="921"/>
      <c r="F38" s="921"/>
      <c r="G38" s="921"/>
      <c r="H38" s="921"/>
      <c r="I38" s="921"/>
      <c r="J38" s="921"/>
      <c r="K38" s="178"/>
      <c r="L38" s="420"/>
      <c r="M38" s="420"/>
      <c r="N38" s="420"/>
      <c r="O38" s="420"/>
      <c r="P38" s="420"/>
      <c r="Q38" s="420"/>
      <c r="R38" s="420"/>
      <c r="S38" s="420"/>
      <c r="T38" s="420"/>
      <c r="U38" s="420"/>
      <c r="V38" s="420"/>
      <c r="W38" s="420"/>
      <c r="X38" s="420"/>
      <c r="Y38" s="420"/>
      <c r="Z38" s="420"/>
      <c r="AA38" s="420"/>
      <c r="AB38" s="420"/>
      <c r="AC38" s="420"/>
    </row>
    <row r="39" spans="1:29" ht="22.9" customHeight="1" x14ac:dyDescent="0.2">
      <c r="A39" s="420"/>
      <c r="B39" s="178"/>
      <c r="C39" s="921"/>
      <c r="D39" s="921"/>
      <c r="E39" s="921"/>
      <c r="F39" s="921"/>
      <c r="G39" s="921"/>
      <c r="H39" s="921"/>
      <c r="I39" s="921"/>
      <c r="J39" s="921"/>
      <c r="K39" s="178"/>
      <c r="L39" s="420"/>
      <c r="M39" s="420"/>
      <c r="N39" s="420"/>
      <c r="O39" s="420"/>
      <c r="P39" s="420"/>
      <c r="Q39" s="420"/>
      <c r="R39" s="420"/>
      <c r="S39" s="420"/>
      <c r="T39" s="420"/>
      <c r="U39" s="420"/>
      <c r="V39" s="420"/>
      <c r="W39" s="420"/>
      <c r="X39" s="420"/>
      <c r="Y39" s="420"/>
      <c r="Z39" s="420"/>
      <c r="AA39" s="420"/>
      <c r="AB39" s="420"/>
      <c r="AC39" s="420"/>
    </row>
    <row r="40" spans="1:29" ht="22.9" customHeight="1" x14ac:dyDescent="0.2">
      <c r="A40" s="420"/>
      <c r="B40" s="178"/>
      <c r="C40" s="921"/>
      <c r="D40" s="921"/>
      <c r="E40" s="921"/>
      <c r="F40" s="921"/>
      <c r="G40" s="921"/>
      <c r="H40" s="921"/>
      <c r="I40" s="921"/>
      <c r="J40" s="921"/>
      <c r="K40" s="178"/>
      <c r="L40" s="420"/>
      <c r="M40" s="420"/>
      <c r="N40" s="420"/>
      <c r="O40" s="420"/>
      <c r="P40" s="420"/>
      <c r="Q40" s="420"/>
      <c r="R40" s="420"/>
      <c r="S40" s="420"/>
      <c r="T40" s="420"/>
      <c r="U40" s="420"/>
      <c r="V40" s="420"/>
      <c r="W40" s="420"/>
      <c r="X40" s="420"/>
      <c r="Y40" s="420"/>
      <c r="Z40" s="420"/>
      <c r="AA40" s="420"/>
      <c r="AB40" s="420"/>
      <c r="AC40" s="420"/>
    </row>
    <row r="41" spans="1:29" ht="22.15" customHeight="1" x14ac:dyDescent="0.2">
      <c r="A41" s="420"/>
      <c r="B41" s="178"/>
      <c r="C41" s="921"/>
      <c r="D41" s="921"/>
      <c r="E41" s="921"/>
      <c r="F41" s="921"/>
      <c r="G41" s="921"/>
      <c r="H41" s="921"/>
      <c r="I41" s="921"/>
      <c r="J41" s="921"/>
      <c r="K41" s="178"/>
      <c r="L41" s="420"/>
      <c r="M41" s="420"/>
      <c r="N41" s="420"/>
      <c r="O41" s="420"/>
      <c r="P41" s="420"/>
      <c r="Q41" s="420"/>
      <c r="R41" s="420"/>
      <c r="S41" s="420"/>
      <c r="T41" s="420"/>
      <c r="U41" s="420"/>
      <c r="V41" s="420"/>
      <c r="W41" s="420"/>
      <c r="X41" s="420"/>
      <c r="Y41" s="420"/>
      <c r="Z41" s="420"/>
      <c r="AA41" s="420"/>
      <c r="AB41" s="420"/>
      <c r="AC41" s="420"/>
    </row>
    <row r="42" spans="1:29" ht="12" customHeight="1" x14ac:dyDescent="0.2">
      <c r="A42" s="420"/>
      <c r="B42" s="178"/>
      <c r="C42" s="921"/>
      <c r="D42" s="921"/>
      <c r="E42" s="921"/>
      <c r="F42" s="921"/>
      <c r="G42" s="921"/>
      <c r="H42" s="921"/>
      <c r="I42" s="921"/>
      <c r="J42" s="921"/>
      <c r="K42" s="178"/>
      <c r="L42" s="420"/>
      <c r="M42" s="420"/>
      <c r="N42" s="420"/>
      <c r="O42" s="420"/>
      <c r="P42" s="420"/>
      <c r="Q42" s="420"/>
      <c r="R42" s="420"/>
      <c r="S42" s="420"/>
      <c r="T42" s="420"/>
      <c r="U42" s="420"/>
      <c r="V42" s="420"/>
      <c r="W42" s="420"/>
      <c r="X42" s="420"/>
      <c r="Y42" s="420"/>
      <c r="Z42" s="420"/>
      <c r="AA42" s="420"/>
      <c r="AB42" s="420"/>
      <c r="AC42" s="420"/>
    </row>
    <row r="43" spans="1:29" ht="12.6" customHeight="1" x14ac:dyDescent="0.2">
      <c r="A43" s="420"/>
      <c r="B43" s="178"/>
      <c r="C43" s="921"/>
      <c r="D43" s="921"/>
      <c r="E43" s="921"/>
      <c r="F43" s="921"/>
      <c r="G43" s="921"/>
      <c r="H43" s="921"/>
      <c r="I43" s="921"/>
      <c r="J43" s="921"/>
      <c r="K43" s="178"/>
      <c r="L43" s="420"/>
      <c r="M43" s="420"/>
      <c r="N43" s="420"/>
      <c r="O43" s="420"/>
      <c r="P43" s="420"/>
      <c r="Q43" s="420"/>
      <c r="R43" s="420"/>
      <c r="S43" s="420"/>
      <c r="T43" s="420"/>
      <c r="U43" s="420"/>
      <c r="V43" s="420"/>
      <c r="W43" s="420"/>
      <c r="X43" s="420"/>
      <c r="Y43" s="420"/>
      <c r="Z43" s="420"/>
      <c r="AA43" s="420"/>
      <c r="AB43" s="420"/>
      <c r="AC43" s="420"/>
    </row>
    <row r="44" spans="1:29" ht="12.75" customHeight="1" x14ac:dyDescent="0.2">
      <c r="A44" s="420"/>
      <c r="B44" s="178"/>
      <c r="C44" s="919" t="str">
        <f ca="1">Basisdaten!C47</f>
        <v>Vorhabenbeschreibung - 4.1.2 Implementierung und Erweiterung eines Energiemanagements - Vers. 01/2023</v>
      </c>
      <c r="D44" s="920"/>
      <c r="E44" s="920"/>
      <c r="F44" s="920"/>
      <c r="G44" s="920"/>
      <c r="H44" s="920"/>
      <c r="I44" s="920"/>
      <c r="J44" s="920"/>
      <c r="K44" s="178"/>
      <c r="L44" s="420"/>
      <c r="M44" s="420"/>
      <c r="N44" s="420"/>
      <c r="O44" s="420"/>
      <c r="P44" s="420"/>
      <c r="Q44" s="420"/>
      <c r="R44" s="420"/>
      <c r="S44" s="420"/>
      <c r="T44" s="420"/>
      <c r="U44" s="420"/>
      <c r="V44" s="420"/>
      <c r="W44" s="420"/>
      <c r="X44" s="420"/>
      <c r="Y44" s="420"/>
      <c r="Z44" s="420"/>
      <c r="AA44" s="420"/>
      <c r="AB44" s="420"/>
      <c r="AC44" s="420"/>
    </row>
    <row r="45" spans="1:29" ht="6" customHeight="1" x14ac:dyDescent="0.2">
      <c r="A45" s="420"/>
      <c r="B45" s="178"/>
      <c r="C45" s="178"/>
      <c r="D45" s="178"/>
      <c r="E45" s="178"/>
      <c r="F45" s="178"/>
      <c r="G45" s="178"/>
      <c r="H45" s="178"/>
      <c r="I45" s="178"/>
      <c r="J45" s="178"/>
      <c r="K45" s="178"/>
      <c r="L45" s="420"/>
      <c r="M45" s="420"/>
      <c r="N45" s="420"/>
      <c r="O45" s="420"/>
      <c r="P45" s="420"/>
      <c r="Q45" s="420"/>
      <c r="R45" s="420"/>
      <c r="S45" s="420"/>
      <c r="T45" s="420"/>
      <c r="U45" s="420"/>
      <c r="V45" s="420"/>
      <c r="W45" s="420"/>
      <c r="X45" s="420"/>
      <c r="Y45" s="420"/>
      <c r="Z45" s="420"/>
      <c r="AA45" s="420"/>
      <c r="AB45" s="420"/>
      <c r="AC45" s="420"/>
    </row>
    <row r="46" spans="1:29" x14ac:dyDescent="0.2">
      <c r="A46" s="420"/>
      <c r="B46" s="420"/>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row>
    <row r="47" spans="1:29" x14ac:dyDescent="0.2">
      <c r="A47" s="420"/>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row>
    <row r="48" spans="1:29" x14ac:dyDescent="0.2">
      <c r="A48" s="420"/>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row>
    <row r="49" spans="1:29" x14ac:dyDescent="0.2">
      <c r="A49" s="420"/>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row>
    <row r="50" spans="1:29" x14ac:dyDescent="0.2">
      <c r="A50" s="420"/>
      <c r="B50" s="420"/>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row>
    <row r="51" spans="1:29" x14ac:dyDescent="0.2">
      <c r="A51" s="420"/>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row>
    <row r="52" spans="1:29" x14ac:dyDescent="0.2">
      <c r="A52" s="420"/>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row>
    <row r="53" spans="1:29" x14ac:dyDescent="0.2">
      <c r="A53" s="420"/>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row>
    <row r="54" spans="1:29" x14ac:dyDescent="0.2">
      <c r="A54" s="420"/>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row>
    <row r="55" spans="1:29" x14ac:dyDescent="0.2">
      <c r="A55" s="420"/>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row>
    <row r="56" spans="1:29" x14ac:dyDescent="0.2">
      <c r="A56" s="420"/>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row>
    <row r="57" spans="1:29" x14ac:dyDescent="0.2">
      <c r="A57" s="420"/>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row>
    <row r="58" spans="1:29" x14ac:dyDescent="0.2">
      <c r="A58" s="420"/>
      <c r="B58" s="420"/>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row>
    <row r="59" spans="1:29" x14ac:dyDescent="0.2">
      <c r="A59" s="420"/>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row>
    <row r="60" spans="1:29" x14ac:dyDescent="0.2">
      <c r="A60" s="420"/>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row>
    <row r="61" spans="1:29" x14ac:dyDescent="0.2">
      <c r="A61" s="420"/>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row>
    <row r="62" spans="1:29" x14ac:dyDescent="0.2">
      <c r="A62" s="420"/>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row>
    <row r="63" spans="1:29" x14ac:dyDescent="0.2">
      <c r="A63" s="420"/>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row>
    <row r="64" spans="1:29" x14ac:dyDescent="0.2">
      <c r="A64" s="420"/>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row>
    <row r="65" spans="1:29" x14ac:dyDescent="0.2">
      <c r="A65" s="420"/>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row>
    <row r="66" spans="1:29" x14ac:dyDescent="0.2">
      <c r="A66" s="420"/>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row>
    <row r="67" spans="1:29" x14ac:dyDescent="0.2">
      <c r="A67" s="420"/>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row>
    <row r="68" spans="1:29" x14ac:dyDescent="0.2">
      <c r="A68" s="420"/>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row>
    <row r="69" spans="1:29" x14ac:dyDescent="0.2">
      <c r="A69" s="420"/>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row>
    <row r="70" spans="1:29" x14ac:dyDescent="0.2">
      <c r="A70" s="42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row>
    <row r="71" spans="1:29" x14ac:dyDescent="0.2">
      <c r="A71" s="42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row>
    <row r="72" spans="1:29" x14ac:dyDescent="0.2">
      <c r="A72" s="420"/>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row>
    <row r="73" spans="1:29" x14ac:dyDescent="0.2">
      <c r="A73" s="420"/>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row>
    <row r="74" spans="1:29" x14ac:dyDescent="0.2">
      <c r="A74" s="420"/>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row>
    <row r="75" spans="1:29" x14ac:dyDescent="0.2">
      <c r="A75" s="420"/>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row>
    <row r="76" spans="1:29" x14ac:dyDescent="0.2">
      <c r="A76" s="420"/>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row>
    <row r="77" spans="1:29" x14ac:dyDescent="0.2">
      <c r="A77" s="420"/>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row>
    <row r="78" spans="1:29" x14ac:dyDescent="0.2">
      <c r="A78" s="420"/>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row>
    <row r="79" spans="1:29" x14ac:dyDescent="0.2">
      <c r="A79" s="420"/>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row>
    <row r="80" spans="1:29" x14ac:dyDescent="0.2">
      <c r="A80" s="420"/>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row>
    <row r="81" spans="1:29" x14ac:dyDescent="0.2">
      <c r="A81" s="420"/>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row>
    <row r="82" spans="1:29" x14ac:dyDescent="0.2">
      <c r="A82" s="420"/>
      <c r="B82" s="420"/>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row>
    <row r="83" spans="1:29" x14ac:dyDescent="0.2">
      <c r="A83" s="420"/>
      <c r="B83" s="420"/>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row>
    <row r="84" spans="1:29" x14ac:dyDescent="0.2">
      <c r="A84" s="420"/>
      <c r="B84" s="420"/>
      <c r="C84" s="420"/>
      <c r="D84" s="420"/>
      <c r="E84" s="420"/>
      <c r="F84" s="420"/>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row>
    <row r="85" spans="1:29" x14ac:dyDescent="0.2">
      <c r="A85" s="420"/>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row>
    <row r="86" spans="1:29" x14ac:dyDescent="0.2">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row>
    <row r="87" spans="1:29" x14ac:dyDescent="0.2">
      <c r="A87" s="420"/>
      <c r="B87" s="420"/>
      <c r="C87" s="420"/>
      <c r="D87" s="420"/>
      <c r="E87" s="420"/>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row>
    <row r="88" spans="1:29" x14ac:dyDescent="0.2">
      <c r="A88" s="420"/>
      <c r="B88" s="420"/>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row>
    <row r="89" spans="1:29" x14ac:dyDescent="0.2">
      <c r="A89" s="420"/>
      <c r="B89" s="420"/>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row>
    <row r="90" spans="1:29" x14ac:dyDescent="0.2">
      <c r="A90" s="420"/>
      <c r="B90" s="420"/>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row>
    <row r="91" spans="1:29" x14ac:dyDescent="0.2">
      <c r="A91" s="420"/>
      <c r="B91" s="420"/>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row>
    <row r="92" spans="1:29" x14ac:dyDescent="0.2">
      <c r="A92" s="420"/>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row>
    <row r="93" spans="1:29" x14ac:dyDescent="0.2">
      <c r="A93" s="420"/>
      <c r="B93" s="420"/>
      <c r="C93" s="420"/>
      <c r="D93" s="420"/>
      <c r="E93" s="420"/>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row>
    <row r="94" spans="1:29" x14ac:dyDescent="0.2">
      <c r="A94" s="420"/>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row>
    <row r="95" spans="1:29" x14ac:dyDescent="0.2">
      <c r="A95" s="420"/>
      <c r="B95" s="420"/>
      <c r="C95" s="420"/>
      <c r="D95" s="420"/>
      <c r="E95" s="420"/>
      <c r="F95" s="420"/>
      <c r="G95" s="420"/>
      <c r="H95" s="420"/>
      <c r="I95" s="420"/>
      <c r="J95" s="420"/>
      <c r="K95" s="420"/>
      <c r="L95" s="420"/>
      <c r="M95" s="420"/>
      <c r="N95" s="420"/>
      <c r="O95" s="420"/>
      <c r="P95" s="420"/>
      <c r="Q95" s="420"/>
      <c r="R95" s="420"/>
      <c r="S95" s="420"/>
      <c r="T95" s="420"/>
      <c r="U95" s="420"/>
      <c r="V95" s="420"/>
      <c r="W95" s="420"/>
      <c r="X95" s="420"/>
      <c r="Y95" s="420"/>
      <c r="Z95" s="420"/>
      <c r="AA95" s="420"/>
      <c r="AB95" s="420"/>
      <c r="AC95" s="420"/>
    </row>
    <row r="96" spans="1:29" x14ac:dyDescent="0.2">
      <c r="A96" s="420"/>
      <c r="B96" s="420"/>
      <c r="C96" s="420"/>
      <c r="D96" s="420"/>
      <c r="E96" s="420"/>
      <c r="F96" s="420"/>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row>
    <row r="97" spans="1:29" x14ac:dyDescent="0.2">
      <c r="A97" s="420"/>
      <c r="B97" s="420"/>
      <c r="C97" s="420"/>
      <c r="D97" s="420"/>
      <c r="E97" s="420"/>
      <c r="F97" s="420"/>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row>
    <row r="98" spans="1:29" x14ac:dyDescent="0.2">
      <c r="A98" s="420"/>
      <c r="B98" s="420"/>
      <c r="C98" s="420"/>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row>
    <row r="99" spans="1:29" x14ac:dyDescent="0.2">
      <c r="A99" s="420"/>
      <c r="B99" s="420"/>
      <c r="C99" s="420"/>
      <c r="D99" s="420"/>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row>
    <row r="100" spans="1:29" x14ac:dyDescent="0.2">
      <c r="A100" s="420"/>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t="s">
        <v>201</v>
      </c>
    </row>
  </sheetData>
  <sheetProtection password="C730" sheet="1" objects="1" scenarios="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menu!$F$46="ÜGR"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menu!$Z$54:$Z$63</xm:f>
          </x14:formula1>
          <xm:sqref>E5:J5 E15:J15 E25:J25 E35:J35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62"/>
  <sheetViews>
    <sheetView topLeftCell="A22" zoomScale="90" zoomScaleNormal="90" workbookViewId="0">
      <selection activeCell="I36" sqref="I36"/>
    </sheetView>
  </sheetViews>
  <sheetFormatPr baseColWidth="10" defaultRowHeight="15" x14ac:dyDescent="0.25"/>
  <cols>
    <col min="1" max="1" width="19.5703125" customWidth="1"/>
    <col min="2" max="2" width="24.140625"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33</v>
      </c>
      <c r="B1" t="s">
        <v>37</v>
      </c>
      <c r="E1" t="s">
        <v>80</v>
      </c>
      <c r="F1" t="str">
        <f>IF(F46="ÜGR","ÜGR","")</f>
        <v/>
      </c>
      <c r="H1" t="s">
        <v>246</v>
      </c>
      <c r="I1" s="136">
        <f ca="1">TODAY()</f>
        <v>44945</v>
      </c>
      <c r="J1" t="str">
        <f ca="1">TEXT(I1,"TT.MM.JJJJ")</f>
        <v>19.01.2023</v>
      </c>
      <c r="L1" s="14"/>
      <c r="M1" s="14"/>
      <c r="N1" s="16"/>
      <c r="O1" s="41"/>
      <c r="P1" s="20"/>
      <c r="Q1" s="22" t="s">
        <v>6</v>
      </c>
      <c r="R1" s="545" t="s">
        <v>32</v>
      </c>
      <c r="S1" s="546"/>
      <c r="T1" s="546"/>
      <c r="U1" s="546"/>
      <c r="V1" s="546"/>
      <c r="W1" s="546"/>
      <c r="X1" s="546"/>
      <c r="Y1" s="546"/>
      <c r="Z1" s="546"/>
      <c r="AA1" s="546"/>
      <c r="AB1" s="546"/>
      <c r="AC1" s="547"/>
      <c r="AF1" s="166" t="s">
        <v>353</v>
      </c>
      <c r="AK1" t="s">
        <v>363</v>
      </c>
    </row>
    <row r="2" spans="1:43" x14ac:dyDescent="0.25">
      <c r="A2" t="s">
        <v>62</v>
      </c>
      <c r="C2" s="2"/>
      <c r="E2" t="s">
        <v>86</v>
      </c>
      <c r="F2" t="str">
        <f>IF(G46="Integriertes Konzept","Int",IF(G46="Mobilitätskonzept","Mob",IF(G46="Wärmenutzungskonzept","Wärm",IF(G46="Teilkonzept",TK,""))))</f>
        <v>Int</v>
      </c>
      <c r="H2" t="b">
        <v>0</v>
      </c>
      <c r="L2" s="14"/>
      <c r="M2" s="14"/>
      <c r="N2" s="14"/>
      <c r="O2" s="14"/>
      <c r="P2" s="14"/>
      <c r="Q2" s="14"/>
      <c r="R2" s="14"/>
      <c r="S2" s="14"/>
      <c r="X2" t="s">
        <v>137</v>
      </c>
      <c r="Y2" t="str">
        <f>IF(AND(COUNTIF(S4:S11,"Fehler")=0,Ausgabenübersicht!P19&gt;0,COUNTIF(S4:S11,"Anmerkung")=0),"Herzlichen Glückwunsch! Es wurden keine Fehler gefunden!","")</f>
        <v/>
      </c>
      <c r="AF2" t="s">
        <v>62</v>
      </c>
      <c r="AK2" t="s">
        <v>62</v>
      </c>
      <c r="AQ2" t="s">
        <v>162</v>
      </c>
    </row>
    <row r="3" spans="1:43" x14ac:dyDescent="0.25">
      <c r="A3" t="s">
        <v>34</v>
      </c>
      <c r="B3" s="2">
        <v>62</v>
      </c>
      <c r="C3" s="52">
        <v>25</v>
      </c>
      <c r="E3" t="s">
        <v>87</v>
      </c>
      <c r="F3" t="str">
        <f>IF(H46="Erstvorhaben","EV",IF(H46="Anschlussvorhaben","AV",""))</f>
        <v>EV</v>
      </c>
      <c r="H3" t="b">
        <v>0</v>
      </c>
      <c r="J3" s="15"/>
      <c r="K3" s="15"/>
      <c r="L3" s="14"/>
      <c r="M3" s="14" t="str">
        <f>"Achtung: Das angegebende monatliche Gehalt der "&amp;Personal!C18&amp;" überschreitet die zuwendungsfähige monatliche Obergrenze!"</f>
        <v>Achtung: Das angegebende monatliche Gehalt der Personalstelle 1 überschreitet die zuwendungsfähige monatliche Obergrenze!</v>
      </c>
      <c r="N3" s="14"/>
      <c r="O3" s="14"/>
      <c r="P3" s="14"/>
      <c r="Q3" s="14"/>
      <c r="R3" s="14" t="s">
        <v>532</v>
      </c>
      <c r="S3" s="14" t="s">
        <v>136</v>
      </c>
      <c r="T3" s="549" t="s">
        <v>106</v>
      </c>
      <c r="U3" s="549"/>
      <c r="V3" s="111" t="s">
        <v>133</v>
      </c>
      <c r="W3" s="111"/>
      <c r="X3" t="str">
        <f>IF(COUNTIF(S4:S11,"Fehler")&gt;=1,"Achtung: Im Tabellenblatt " &amp;VLOOKUP("Fehler",S4:T11,2,FALSE)&amp; " wurden unvollständige, oder fehlerhafte Angaben gemacht!","")</f>
        <v/>
      </c>
      <c r="Z3" t="s">
        <v>62</v>
      </c>
      <c r="AF3" t="s">
        <v>357</v>
      </c>
      <c r="AK3" t="s">
        <v>364</v>
      </c>
      <c r="AQ3" t="s">
        <v>16</v>
      </c>
    </row>
    <row r="4" spans="1:43" x14ac:dyDescent="0.25">
      <c r="A4" t="s">
        <v>35</v>
      </c>
      <c r="B4" s="2">
        <v>255</v>
      </c>
      <c r="C4" s="52">
        <v>50</v>
      </c>
      <c r="E4" t="s">
        <v>99</v>
      </c>
      <c r="H4">
        <v>0</v>
      </c>
      <c r="J4" s="15" t="s">
        <v>160</v>
      </c>
      <c r="K4" s="15"/>
      <c r="L4" s="14"/>
      <c r="M4" s="14" t="str">
        <f>"Achtung: Das angegebende monatliche Gehalt der "&amp;RIGHT(Personal!C19,16)&amp;" überschreitet die zuwendungsfähige monatliche Obergrenze!"</f>
        <v>Achtung: Das angegebende monatliche Gehalt der Personalstelle 2 überschreitet die zuwendungsfähige monatliche Obergrenze!</v>
      </c>
      <c r="N4" s="14"/>
      <c r="O4" s="14"/>
      <c r="P4" s="14"/>
      <c r="Q4" s="14"/>
      <c r="R4" s="14">
        <f>COUNTIFS($A$258:$A$262,T4,$B$258:$B$262,"&gt;10")</f>
        <v>0</v>
      </c>
      <c r="S4" s="14" t="str">
        <f>IF(V4&gt;=1,"Fehler",IF(AND(V4&gt;0,V4&lt;1,R4=0),"Anmerkung",""))</f>
        <v/>
      </c>
      <c r="T4" t="s">
        <v>16</v>
      </c>
      <c r="U4" t="b">
        <v>1</v>
      </c>
      <c r="V4" s="112">
        <f>IF(Personal!E10&lt;&gt;"bitte auswählen",SUM(Personal!Q9:Q58),0)</f>
        <v>0</v>
      </c>
      <c r="X4" t="str">
        <f>IF(COUNTIF(S4:S11,"Anmerkung")&gt;0,"Bitte ergänzen Sie Ihre Angaben aus dem Tabellenblatt " &amp;VLOOKUP("Anmerkung",S4:T11,2,FALSE)&amp; " im Tabellenblatt 'Anmerkungen'","")</f>
        <v/>
      </c>
      <c r="Z4" t="s">
        <v>16</v>
      </c>
      <c r="AF4" t="s">
        <v>358</v>
      </c>
      <c r="AK4" t="s">
        <v>365</v>
      </c>
      <c r="AQ4" t="s">
        <v>209</v>
      </c>
    </row>
    <row r="5" spans="1:43" x14ac:dyDescent="0.25">
      <c r="A5" t="s">
        <v>36</v>
      </c>
      <c r="B5" s="2">
        <v>4395</v>
      </c>
      <c r="C5" s="52">
        <v>100</v>
      </c>
      <c r="J5" s="15"/>
      <c r="K5" s="15"/>
      <c r="L5" s="14"/>
      <c r="M5" s="14" t="e">
        <f>"Achtung: Das angegebende monatliche Gehalt der "&amp;RIGHT(Personal!#REF!,16)&amp;" überschreitet die zuwendungsfähige monatliche Obergrenze!"</f>
        <v>#REF!</v>
      </c>
      <c r="N5" s="14"/>
      <c r="O5" s="14"/>
      <c r="P5" s="14"/>
      <c r="Q5" s="14"/>
      <c r="R5" s="14">
        <f t="shared" ref="R5:R12" si="0">COUNTIFS($A$258:$A$262,T5,$B$258:$B$262,"&gt;10")</f>
        <v>0</v>
      </c>
      <c r="S5" s="14" t="str">
        <f t="shared" ref="S5:S12" si="1">IF(V5&gt;=1,"Fehler",IF(AND(V5&gt;0,V5&lt;1,R5=0),"Anmerkung",""))</f>
        <v/>
      </c>
      <c r="T5" t="s">
        <v>134</v>
      </c>
      <c r="U5" t="b">
        <v>1</v>
      </c>
      <c r="V5" s="112">
        <f>SUM('weitere Sachausgaben'!O12:O45)</f>
        <v>0</v>
      </c>
      <c r="Z5" t="s">
        <v>209</v>
      </c>
      <c r="AF5" t="s">
        <v>359</v>
      </c>
      <c r="AK5" t="s">
        <v>366</v>
      </c>
      <c r="AQ5" t="s">
        <v>210</v>
      </c>
    </row>
    <row r="6" spans="1:43" x14ac:dyDescent="0.25">
      <c r="A6" t="b">
        <v>0</v>
      </c>
      <c r="J6" s="15"/>
      <c r="K6" s="15"/>
      <c r="L6" s="14"/>
      <c r="M6" s="14" t="s">
        <v>130</v>
      </c>
      <c r="N6" s="14"/>
      <c r="O6" s="14"/>
      <c r="P6" s="14"/>
      <c r="Q6" s="14"/>
      <c r="R6" s="14">
        <f t="shared" si="0"/>
        <v>0</v>
      </c>
      <c r="S6" s="14" t="str">
        <f t="shared" si="1"/>
        <v/>
      </c>
      <c r="T6" t="s">
        <v>83</v>
      </c>
      <c r="U6" t="b">
        <v>1</v>
      </c>
      <c r="V6" s="112">
        <f>SUM('Dienstreisen und Qualifizierung'!P13:P39)</f>
        <v>0</v>
      </c>
      <c r="Z6" t="s">
        <v>210</v>
      </c>
      <c r="AF6" t="s">
        <v>355</v>
      </c>
      <c r="AK6" t="s">
        <v>367</v>
      </c>
      <c r="AQ6" t="s">
        <v>293</v>
      </c>
    </row>
    <row r="7" spans="1:43" x14ac:dyDescent="0.25">
      <c r="J7" s="15"/>
      <c r="K7" s="15"/>
      <c r="L7" s="14"/>
      <c r="M7" s="14" t="s">
        <v>131</v>
      </c>
      <c r="N7" s="14"/>
      <c r="O7" s="14"/>
      <c r="P7" s="14"/>
      <c r="Q7" s="14"/>
      <c r="R7" s="14">
        <f t="shared" si="0"/>
        <v>0</v>
      </c>
      <c r="S7" s="14" t="str">
        <f t="shared" si="1"/>
        <v/>
      </c>
      <c r="T7" t="s">
        <v>88</v>
      </c>
      <c r="U7" t="b">
        <v>1</v>
      </c>
      <c r="V7" s="112"/>
      <c r="X7">
        <f>COUNTIF(S4:S12,"Fehler")</f>
        <v>0</v>
      </c>
      <c r="Z7" t="s">
        <v>293</v>
      </c>
      <c r="AF7" t="s">
        <v>360</v>
      </c>
      <c r="AQ7" t="s">
        <v>91</v>
      </c>
    </row>
    <row r="8" spans="1:43" x14ac:dyDescent="0.25">
      <c r="A8" t="s">
        <v>11</v>
      </c>
      <c r="D8" t="s">
        <v>10</v>
      </c>
      <c r="H8" t="s">
        <v>41</v>
      </c>
      <c r="J8" s="15"/>
      <c r="K8" s="15"/>
      <c r="L8" s="14"/>
      <c r="M8" s="14" t="s">
        <v>132</v>
      </c>
      <c r="N8" s="14"/>
      <c r="O8" s="14"/>
      <c r="P8" s="14"/>
      <c r="Q8" s="14"/>
      <c r="R8" s="14">
        <f t="shared" si="0"/>
        <v>0</v>
      </c>
      <c r="S8" s="14" t="str">
        <f t="shared" si="1"/>
        <v/>
      </c>
      <c r="T8" t="s">
        <v>90</v>
      </c>
      <c r="U8" t="b">
        <v>1</v>
      </c>
      <c r="V8" s="112"/>
      <c r="Z8" t="s">
        <v>91</v>
      </c>
      <c r="AF8" t="s">
        <v>356</v>
      </c>
      <c r="AQ8" t="s">
        <v>88</v>
      </c>
    </row>
    <row r="9" spans="1:43" x14ac:dyDescent="0.25">
      <c r="A9" t="s">
        <v>62</v>
      </c>
      <c r="D9" t="s">
        <v>62</v>
      </c>
      <c r="H9" t="s">
        <v>62</v>
      </c>
      <c r="J9" s="15"/>
      <c r="K9" s="15"/>
      <c r="L9" s="14"/>
      <c r="M9" s="16" t="s">
        <v>201</v>
      </c>
      <c r="N9" s="14"/>
      <c r="O9" s="14"/>
      <c r="P9" s="14"/>
      <c r="Q9" s="14"/>
      <c r="R9" s="14">
        <f t="shared" si="0"/>
        <v>0</v>
      </c>
      <c r="S9" s="14" t="str">
        <f t="shared" si="1"/>
        <v/>
      </c>
      <c r="T9" t="s">
        <v>92</v>
      </c>
      <c r="U9" t="b">
        <v>1</v>
      </c>
      <c r="V9" s="112"/>
      <c r="Z9" t="s">
        <v>88</v>
      </c>
      <c r="AF9" t="s">
        <v>361</v>
      </c>
      <c r="AQ9" t="s">
        <v>165</v>
      </c>
    </row>
    <row r="10" spans="1:43" x14ac:dyDescent="0.25">
      <c r="A10" t="s">
        <v>305</v>
      </c>
      <c r="D10" t="s">
        <v>328</v>
      </c>
      <c r="H10">
        <v>1</v>
      </c>
      <c r="J10" s="15"/>
      <c r="K10" s="15"/>
      <c r="L10" s="14"/>
      <c r="M10" s="14"/>
      <c r="N10" s="14"/>
      <c r="O10" s="14"/>
      <c r="P10" s="14"/>
      <c r="Q10" s="14"/>
      <c r="R10" s="14">
        <f t="shared" si="0"/>
        <v>0</v>
      </c>
      <c r="S10" s="14" t="str">
        <f t="shared" si="1"/>
        <v/>
      </c>
      <c r="T10" t="s">
        <v>519</v>
      </c>
      <c r="U10" t="b">
        <v>1</v>
      </c>
      <c r="V10" s="112"/>
      <c r="Z10" t="s">
        <v>165</v>
      </c>
      <c r="AF10" t="s">
        <v>362</v>
      </c>
      <c r="AQ10" t="s">
        <v>134</v>
      </c>
    </row>
    <row r="11" spans="1:43" x14ac:dyDescent="0.25">
      <c r="A11" t="s">
        <v>38</v>
      </c>
      <c r="D11" t="s">
        <v>204</v>
      </c>
      <c r="H11">
        <v>2</v>
      </c>
      <c r="J11" s="15"/>
      <c r="K11" s="15"/>
      <c r="L11" s="14"/>
      <c r="M11" s="14"/>
      <c r="N11" s="14"/>
      <c r="O11" s="14"/>
      <c r="P11" s="14"/>
      <c r="Q11" s="14"/>
      <c r="R11" s="14">
        <f t="shared" si="0"/>
        <v>0</v>
      </c>
      <c r="S11" s="14" t="str">
        <f t="shared" si="1"/>
        <v/>
      </c>
      <c r="T11" t="s">
        <v>515</v>
      </c>
      <c r="U11" t="b">
        <v>1</v>
      </c>
      <c r="V11" s="112">
        <f>SUM(Arbeitsplanung!M12:M35)</f>
        <v>0</v>
      </c>
      <c r="Z11" t="s">
        <v>134</v>
      </c>
      <c r="AF11" t="s">
        <v>562</v>
      </c>
      <c r="AQ11" t="s">
        <v>83</v>
      </c>
    </row>
    <row r="12" spans="1:43" x14ac:dyDescent="0.25">
      <c r="A12" t="s">
        <v>40</v>
      </c>
      <c r="D12" t="s">
        <v>244</v>
      </c>
      <c r="H12">
        <v>3</v>
      </c>
      <c r="J12" s="15"/>
      <c r="K12" s="15"/>
      <c r="L12" s="14"/>
      <c r="M12" s="14"/>
      <c r="N12" s="14"/>
      <c r="O12" s="14"/>
      <c r="P12" s="14"/>
      <c r="Q12" s="14"/>
      <c r="R12" s="14">
        <f t="shared" si="0"/>
        <v>0</v>
      </c>
      <c r="S12" s="14" t="str">
        <f t="shared" si="1"/>
        <v/>
      </c>
      <c r="T12" t="s">
        <v>520</v>
      </c>
      <c r="U12" t="e">
        <f>IF(menu!$B$192&lt;&gt;1,TRUE,FALSE)</f>
        <v>#REF!</v>
      </c>
      <c r="V12" s="112"/>
      <c r="Z12" t="s">
        <v>83</v>
      </c>
      <c r="AF12" t="s">
        <v>546</v>
      </c>
      <c r="AQ12" t="s">
        <v>413</v>
      </c>
    </row>
    <row r="13" spans="1:43" x14ac:dyDescent="0.25">
      <c r="A13" t="s">
        <v>39</v>
      </c>
      <c r="H13">
        <v>4</v>
      </c>
      <c r="J13" s="15"/>
      <c r="K13" s="15"/>
      <c r="L13" s="14"/>
      <c r="M13" s="14"/>
      <c r="N13" s="14"/>
      <c r="O13" s="14"/>
      <c r="P13" s="14"/>
      <c r="Q13" s="14"/>
      <c r="R13" s="14"/>
      <c r="S13" s="14"/>
      <c r="Z13" t="s">
        <v>413</v>
      </c>
      <c r="AF13" t="s">
        <v>563</v>
      </c>
      <c r="AQ13" t="s">
        <v>90</v>
      </c>
    </row>
    <row r="14" spans="1:43" x14ac:dyDescent="0.25">
      <c r="H14">
        <v>5</v>
      </c>
      <c r="J14" s="15"/>
      <c r="K14" s="15"/>
      <c r="L14" s="14"/>
      <c r="M14" s="14"/>
      <c r="N14" s="14"/>
      <c r="O14" s="14"/>
      <c r="P14" s="14"/>
      <c r="Q14" s="14"/>
      <c r="R14" s="14"/>
      <c r="S14" s="14"/>
      <c r="Z14" t="s">
        <v>90</v>
      </c>
      <c r="AF14" t="s">
        <v>564</v>
      </c>
      <c r="AQ14" t="s">
        <v>163</v>
      </c>
    </row>
    <row r="15" spans="1:43" x14ac:dyDescent="0.25">
      <c r="J15" s="15"/>
      <c r="K15" s="15"/>
      <c r="L15" s="14"/>
      <c r="M15" s="14"/>
      <c r="N15" s="14"/>
      <c r="O15" s="14"/>
      <c r="P15" s="14"/>
      <c r="Q15" s="14"/>
      <c r="R15" s="14"/>
      <c r="S15" s="14"/>
      <c r="Z15" t="s">
        <v>163</v>
      </c>
      <c r="AQ15" t="s">
        <v>164</v>
      </c>
    </row>
    <row r="16" spans="1:43" x14ac:dyDescent="0.25">
      <c r="A16" t="s">
        <v>44</v>
      </c>
      <c r="B16" s="166" t="s">
        <v>183</v>
      </c>
      <c r="C16" s="15" t="s">
        <v>49</v>
      </c>
      <c r="D16" s="15" t="s">
        <v>50</v>
      </c>
      <c r="E16" s="15" t="s">
        <v>51</v>
      </c>
      <c r="F16" s="15" t="s">
        <v>181</v>
      </c>
      <c r="G16" s="15" t="s">
        <v>182</v>
      </c>
      <c r="J16" s="15"/>
      <c r="K16" s="15"/>
      <c r="L16" s="14"/>
      <c r="M16" s="14"/>
      <c r="N16" s="550" t="s">
        <v>153</v>
      </c>
      <c r="O16" s="550"/>
      <c r="P16" s="14"/>
      <c r="Q16" s="14"/>
      <c r="R16" s="14"/>
      <c r="S16" s="14"/>
      <c r="Z16" t="s">
        <v>164</v>
      </c>
    </row>
    <row r="17" spans="1:19" ht="15.75" thickBot="1" x14ac:dyDescent="0.3">
      <c r="A17" t="s">
        <v>62</v>
      </c>
      <c r="B17" t="s">
        <v>0</v>
      </c>
      <c r="C17" s="15" t="str">
        <f>Personal!E18</f>
        <v>bitte auswählen</v>
      </c>
      <c r="D17" s="15" t="str">
        <f>Personal!E19</f>
        <v>bitte auswählen</v>
      </c>
      <c r="E17" s="15" t="e">
        <f>Personal!#REF!</f>
        <v>#REF!</v>
      </c>
      <c r="F17" s="15" t="e">
        <f>Personal!#REF!</f>
        <v>#REF!</v>
      </c>
      <c r="G17" s="15" t="e">
        <f>Personal!#REF!</f>
        <v>#REF!</v>
      </c>
      <c r="J17" s="14"/>
      <c r="K17" s="16" t="s">
        <v>59</v>
      </c>
      <c r="L17" s="14"/>
      <c r="M17" s="14" t="s">
        <v>155</v>
      </c>
      <c r="N17" s="136">
        <v>43556</v>
      </c>
      <c r="O17" s="219">
        <v>44197</v>
      </c>
      <c r="P17" s="14"/>
      <c r="Q17" s="14" t="s">
        <v>64</v>
      </c>
      <c r="S17" s="14"/>
    </row>
    <row r="18" spans="1:19" x14ac:dyDescent="0.25">
      <c r="A18" t="s">
        <v>622</v>
      </c>
      <c r="B18" t="s">
        <v>175</v>
      </c>
      <c r="C18" s="15" t="str">
        <f>Personal!F18</f>
        <v>bitte auswählen</v>
      </c>
      <c r="D18" s="15" t="str">
        <f>Personal!F19</f>
        <v>bitte auswählen</v>
      </c>
      <c r="E18" s="15" t="e">
        <f>Personal!#REF!</f>
        <v>#REF!</v>
      </c>
      <c r="F18" s="15" t="e">
        <f>Personal!#REF!</f>
        <v>#REF!</v>
      </c>
      <c r="G18" s="15" t="e">
        <f>Personal!#REF!</f>
        <v>#REF!</v>
      </c>
      <c r="I18" s="164" t="e">
        <f>SUM(C18:G18)+SUM(C24:G24)+SUM(C30:G30)</f>
        <v>#REF!</v>
      </c>
      <c r="J18" s="14"/>
      <c r="K18" s="14" t="s">
        <v>62</v>
      </c>
      <c r="L18" s="14"/>
      <c r="M18" s="14"/>
      <c r="N18" s="360" t="s">
        <v>45</v>
      </c>
      <c r="O18" s="213">
        <v>4368</v>
      </c>
      <c r="P18" s="214" t="s">
        <v>192</v>
      </c>
      <c r="Q18" t="s">
        <v>62</v>
      </c>
      <c r="R18" s="14"/>
      <c r="S18" s="14"/>
    </row>
    <row r="19" spans="1:19" x14ac:dyDescent="0.25">
      <c r="A19" t="s">
        <v>623</v>
      </c>
      <c r="B19" s="363" t="s">
        <v>224</v>
      </c>
      <c r="C19" s="15">
        <f>IF(C18=2,IF(C17="bitte auswählen",0,VLOOKUP(C17,$N$18:$O$23,2,FALSE)),7000)</f>
        <v>7000</v>
      </c>
      <c r="D19" s="15">
        <f>IF(D18=2,IF(D17="bitte auswählen",0,VLOOKUP(D17,$N$18:$O$23,2,FALSE)),7000)</f>
        <v>7000</v>
      </c>
      <c r="E19" s="15" t="e">
        <f>IF(E18=2,IF(E17="bitte auswählen",0,VLOOKUP(E17,$N$18:$O$23,2,FALSE)),7000)</f>
        <v>#REF!</v>
      </c>
      <c r="F19" s="15" t="e">
        <f>IF(F18=2,IF(F17="bitte auswählen",0,VLOOKUP(F17,$N$18:$O$23,2,FALSE)),7000)</f>
        <v>#REF!</v>
      </c>
      <c r="G19" s="15" t="e">
        <f>IF(G18=2,IF(G17="bitte auswählen",0,VLOOKUP(G17,$N$18:$O$23,2,FALSE)),7000)</f>
        <v>#REF!</v>
      </c>
      <c r="J19" s="14"/>
      <c r="K19" s="14">
        <v>1</v>
      </c>
      <c r="L19" s="14"/>
      <c r="M19" s="53">
        <v>43466</v>
      </c>
      <c r="N19" s="361" t="s">
        <v>264</v>
      </c>
      <c r="O19" s="215">
        <v>4708</v>
      </c>
      <c r="P19" s="216" t="s">
        <v>191</v>
      </c>
      <c r="Q19" s="14" t="s">
        <v>65</v>
      </c>
      <c r="R19" s="14"/>
      <c r="S19" s="14"/>
    </row>
    <row r="20" spans="1:19" x14ac:dyDescent="0.25">
      <c r="A20" t="s">
        <v>624</v>
      </c>
      <c r="B20" t="s">
        <v>125</v>
      </c>
      <c r="C20" s="15">
        <f>IF(C19&lt;Personal!H18,1,0)</f>
        <v>0</v>
      </c>
      <c r="D20" s="15">
        <f>IF(D19&lt;Personal!H19,1,0)</f>
        <v>0</v>
      </c>
      <c r="E20" s="15" t="e">
        <f>IF(E19&lt;Personal!#REF!,1,0)</f>
        <v>#REF!</v>
      </c>
      <c r="F20" s="15" t="e">
        <f>IF(F19&lt;Personal!#REF!,1,0)</f>
        <v>#REF!</v>
      </c>
      <c r="G20" s="15" t="e">
        <f>IF(G19&lt;Personal!#REF!,1,0)</f>
        <v>#REF!</v>
      </c>
      <c r="I20" t="s">
        <v>154</v>
      </c>
      <c r="K20">
        <v>2</v>
      </c>
      <c r="M20" s="53">
        <v>43831</v>
      </c>
      <c r="N20" s="361" t="s">
        <v>46</v>
      </c>
      <c r="O20" s="215">
        <v>4924</v>
      </c>
      <c r="P20" s="216" t="s">
        <v>190</v>
      </c>
      <c r="Q20" s="16" t="s">
        <v>174</v>
      </c>
    </row>
    <row r="21" spans="1:19" x14ac:dyDescent="0.25">
      <c r="A21" t="s">
        <v>45</v>
      </c>
      <c r="B21" t="s">
        <v>126</v>
      </c>
      <c r="C21" s="15">
        <f>IF(O42&lt;Personal!L18,1,0)</f>
        <v>0</v>
      </c>
      <c r="D21" s="15">
        <f>IF(O43&lt;Personal!L19,1,0)</f>
        <v>0</v>
      </c>
      <c r="E21" s="15" t="e">
        <f>IF(O44&lt;Personal!#REF!,1,0)</f>
        <v>#REF!</v>
      </c>
      <c r="F21" s="15" t="e">
        <f>IF(O45&lt;Personal!#REF!,1,0)</f>
        <v>#REF!</v>
      </c>
      <c r="G21" s="15" t="e">
        <f>IF(O46&lt;Personal!#REF!,1,0)</f>
        <v>#REF!</v>
      </c>
      <c r="I21" s="135">
        <f>IF(Personal!E10=menu!A126,2,1)</f>
        <v>1</v>
      </c>
      <c r="K21">
        <v>3</v>
      </c>
      <c r="M21" s="53">
        <v>44197</v>
      </c>
      <c r="N21" s="361" t="s">
        <v>31</v>
      </c>
      <c r="O21" s="215">
        <v>5189</v>
      </c>
      <c r="P21" s="216" t="s">
        <v>189</v>
      </c>
      <c r="Q21" s="14" t="s">
        <v>66</v>
      </c>
    </row>
    <row r="22" spans="1:19" x14ac:dyDescent="0.25">
      <c r="A22" t="s">
        <v>264</v>
      </c>
      <c r="C22" s="15"/>
      <c r="D22" s="15"/>
      <c r="E22" s="15"/>
      <c r="F22" s="15"/>
      <c r="G22" s="15"/>
      <c r="K22">
        <v>4</v>
      </c>
      <c r="M22" s="53">
        <v>44562</v>
      </c>
      <c r="N22" s="361" t="s">
        <v>47</v>
      </c>
      <c r="O22" s="215">
        <v>5395</v>
      </c>
      <c r="P22" s="216" t="s">
        <v>188</v>
      </c>
      <c r="Q22" s="16" t="s">
        <v>67</v>
      </c>
    </row>
    <row r="23" spans="1:19" ht="15.75" thickBot="1" x14ac:dyDescent="0.3">
      <c r="A23" t="s">
        <v>46</v>
      </c>
      <c r="B23" s="166" t="s">
        <v>205</v>
      </c>
      <c r="C23" s="15"/>
      <c r="D23" s="15"/>
      <c r="E23" s="15"/>
      <c r="F23" s="15"/>
      <c r="G23" s="15"/>
      <c r="K23">
        <v>5</v>
      </c>
      <c r="M23" s="53">
        <v>44927</v>
      </c>
      <c r="N23" s="362" t="s">
        <v>48</v>
      </c>
      <c r="O23" s="217">
        <v>5869</v>
      </c>
      <c r="P23" s="218" t="s">
        <v>187</v>
      </c>
      <c r="Q23" s="16" t="s">
        <v>68</v>
      </c>
    </row>
    <row r="24" spans="1:19" x14ac:dyDescent="0.25">
      <c r="A24" t="s">
        <v>31</v>
      </c>
      <c r="C24" s="15"/>
      <c r="D24" s="15"/>
      <c r="E24" s="15"/>
      <c r="F24" s="15"/>
      <c r="G24" s="15"/>
      <c r="K24">
        <v>6</v>
      </c>
    </row>
    <row r="25" spans="1:19" x14ac:dyDescent="0.25">
      <c r="A25" t="s">
        <v>47</v>
      </c>
      <c r="B25" s="363" t="s">
        <v>224</v>
      </c>
      <c r="C25" s="15">
        <f>C19</f>
        <v>7000</v>
      </c>
      <c r="D25" s="15">
        <f>D19</f>
        <v>7000</v>
      </c>
      <c r="E25" s="15" t="e">
        <f>E19</f>
        <v>#REF!</v>
      </c>
      <c r="F25" s="15" t="e">
        <f>F19</f>
        <v>#REF!</v>
      </c>
      <c r="G25" s="15" t="e">
        <f>G19</f>
        <v>#REF!</v>
      </c>
    </row>
    <row r="26" spans="1:19" x14ac:dyDescent="0.25">
      <c r="A26" t="s">
        <v>48</v>
      </c>
      <c r="B26" t="s">
        <v>125</v>
      </c>
      <c r="C26" s="15">
        <f>IF(C25&lt;Personal!H23,1,0)</f>
        <v>0</v>
      </c>
      <c r="D26" s="15">
        <f>IF(D25&lt;Personal!H24,1,0)</f>
        <v>0</v>
      </c>
      <c r="E26" s="15" t="e">
        <f>IF(E25&lt;Personal!#REF!,1,0)</f>
        <v>#REF!</v>
      </c>
      <c r="F26" s="15" t="e">
        <f>IF(F25&lt;Personal!#REF!,1,0)</f>
        <v>#REF!</v>
      </c>
      <c r="G26" s="15" t="e">
        <f>IF(G25&lt;Personal!#REF!,1,0)</f>
        <v>#REF!</v>
      </c>
    </row>
    <row r="27" spans="1:19" x14ac:dyDescent="0.25">
      <c r="B27" t="s">
        <v>126</v>
      </c>
      <c r="C27" s="15">
        <f>IF(P42&lt;Personal!L23,1,0)</f>
        <v>0</v>
      </c>
      <c r="D27" s="15">
        <f>IF(P43&lt;Personal!L24,1,0)</f>
        <v>0</v>
      </c>
      <c r="E27" s="15" t="e">
        <f>IF(P44&lt;Personal!#REF!,1,0)</f>
        <v>#REF!</v>
      </c>
      <c r="F27" s="15" t="e">
        <f>IF(P45&lt;Personal!#REF!,1,0)</f>
        <v>#REF!</v>
      </c>
      <c r="G27" s="15" t="e">
        <f>IF(P46&lt;Personal!#REF!,1,0)</f>
        <v>#REF!</v>
      </c>
    </row>
    <row r="28" spans="1:19" x14ac:dyDescent="0.25">
      <c r="C28" s="15"/>
      <c r="D28" s="15"/>
      <c r="E28" s="15"/>
      <c r="F28" s="15"/>
      <c r="G28" s="15"/>
    </row>
    <row r="29" spans="1:19" x14ac:dyDescent="0.25">
      <c r="B29" s="166" t="s">
        <v>184</v>
      </c>
      <c r="C29" s="15"/>
      <c r="D29" s="15"/>
      <c r="E29" s="15"/>
      <c r="F29" s="15"/>
      <c r="G29" s="15"/>
    </row>
    <row r="30" spans="1:19" x14ac:dyDescent="0.25">
      <c r="A30" t="b">
        <v>0</v>
      </c>
      <c r="B30" t="s">
        <v>175</v>
      </c>
      <c r="C30" s="15" t="str">
        <f>Personal!F28</f>
        <v>bitte auswählen</v>
      </c>
      <c r="D30" s="15" t="str">
        <f>Personal!F29</f>
        <v>bitte auswählen</v>
      </c>
      <c r="E30" s="15" t="e">
        <f>Personal!#REF!</f>
        <v>#REF!</v>
      </c>
      <c r="F30" s="15" t="e">
        <f>Personal!#REF!</f>
        <v>#REF!</v>
      </c>
      <c r="G30" s="15" t="e">
        <f>Personal!#REF!</f>
        <v>#REF!</v>
      </c>
    </row>
    <row r="31" spans="1:19" x14ac:dyDescent="0.25">
      <c r="A31" t="b">
        <v>0</v>
      </c>
      <c r="B31" s="363" t="s">
        <v>224</v>
      </c>
      <c r="C31" s="15"/>
      <c r="D31" s="15"/>
      <c r="E31" s="15"/>
      <c r="F31" s="15"/>
      <c r="G31" s="15"/>
    </row>
    <row r="32" spans="1:19" x14ac:dyDescent="0.25">
      <c r="B32" t="s">
        <v>125</v>
      </c>
      <c r="C32" s="15"/>
      <c r="D32" s="15"/>
      <c r="E32" s="15"/>
      <c r="F32" s="15"/>
      <c r="G32" s="15"/>
    </row>
    <row r="33" spans="1:20" x14ac:dyDescent="0.25">
      <c r="B33" t="s">
        <v>126</v>
      </c>
      <c r="C33" s="15"/>
      <c r="D33" s="15"/>
      <c r="E33" s="15"/>
      <c r="F33" s="15"/>
      <c r="G33" s="15"/>
    </row>
    <row r="35" spans="1:20" x14ac:dyDescent="0.25">
      <c r="L35" t="s">
        <v>177</v>
      </c>
    </row>
    <row r="36" spans="1:20" ht="15.75" thickBot="1" x14ac:dyDescent="0.3">
      <c r="A36" s="49" t="s">
        <v>53</v>
      </c>
      <c r="B36" s="49"/>
      <c r="C36" s="49"/>
      <c r="D36" s="49"/>
      <c r="E36" s="49"/>
      <c r="F36" s="49"/>
      <c r="G36" s="49"/>
      <c r="H36" s="49"/>
      <c r="I36" s="49"/>
      <c r="J36" s="49"/>
      <c r="K36" s="50"/>
      <c r="L36">
        <f>YEAR(Basisdaten!I37)</f>
        <v>1900</v>
      </c>
      <c r="N36" t="s">
        <v>100</v>
      </c>
      <c r="Q36" s="102" t="s">
        <v>108</v>
      </c>
      <c r="R36" s="95" t="s">
        <v>103</v>
      </c>
      <c r="S36" s="95" t="s">
        <v>104</v>
      </c>
    </row>
    <row r="37" spans="1:20" ht="15.75" thickBot="1" x14ac:dyDescent="0.3">
      <c r="A37" s="49" t="s">
        <v>76</v>
      </c>
      <c r="B37" s="49"/>
      <c r="C37" s="49"/>
      <c r="D37" s="49"/>
      <c r="E37" s="49"/>
      <c r="F37" s="49"/>
      <c r="G37" s="49"/>
      <c r="H37" s="49"/>
      <c r="I37" s="49"/>
      <c r="J37" s="49"/>
      <c r="K37" s="50"/>
      <c r="L37" t="s">
        <v>178</v>
      </c>
      <c r="N37" s="101" t="s">
        <v>102</v>
      </c>
      <c r="O37" s="102" t="s">
        <v>101</v>
      </c>
      <c r="P37" s="102" t="s">
        <v>105</v>
      </c>
      <c r="Q37" s="102" t="s">
        <v>62</v>
      </c>
      <c r="T37" s="103"/>
    </row>
    <row r="38" spans="1:20" ht="15.75" thickBot="1" x14ac:dyDescent="0.3">
      <c r="A38" s="49" t="s">
        <v>78</v>
      </c>
      <c r="B38" s="49"/>
      <c r="C38" s="49"/>
      <c r="D38" s="49"/>
      <c r="E38" s="49"/>
      <c r="F38" s="49"/>
      <c r="G38" s="49"/>
      <c r="H38" s="49"/>
      <c r="I38" s="49"/>
      <c r="J38" s="49"/>
      <c r="K38" s="50"/>
      <c r="L38" t="e">
        <f>YEAR(Basisdaten!L37)</f>
        <v>#VALUE!</v>
      </c>
      <c r="N38" s="95" t="s">
        <v>103</v>
      </c>
      <c r="O38" s="108">
        <v>0.6</v>
      </c>
      <c r="P38" s="108">
        <v>0.45</v>
      </c>
      <c r="Q38" s="14" t="s">
        <v>116</v>
      </c>
      <c r="R38" s="104">
        <f>$O$38</f>
        <v>0.6</v>
      </c>
      <c r="S38" s="104">
        <f>$O$39</f>
        <v>0.8</v>
      </c>
      <c r="T38" s="96"/>
    </row>
    <row r="39" spans="1:20" x14ac:dyDescent="0.25">
      <c r="A39" s="548" t="s">
        <v>75</v>
      </c>
      <c r="B39" s="548"/>
      <c r="C39" s="548"/>
      <c r="D39" s="548"/>
      <c r="E39" s="548"/>
      <c r="F39" s="548"/>
      <c r="G39" s="548"/>
      <c r="H39" s="548"/>
      <c r="I39" s="548"/>
      <c r="J39" s="548"/>
      <c r="L39" s="151" t="s">
        <v>179</v>
      </c>
      <c r="N39" s="95" t="s">
        <v>104</v>
      </c>
      <c r="O39" s="108">
        <v>0.8</v>
      </c>
      <c r="P39" s="108">
        <v>0.6</v>
      </c>
      <c r="Q39" s="14" t="s">
        <v>117</v>
      </c>
      <c r="R39" s="104">
        <f>$O$38</f>
        <v>0.6</v>
      </c>
      <c r="S39" s="104">
        <f>$O$39</f>
        <v>0.8</v>
      </c>
      <c r="T39" s="96"/>
    </row>
    <row r="40" spans="1:20" ht="15.75" thickBot="1" x14ac:dyDescent="0.3">
      <c r="A40" s="49" t="s">
        <v>77</v>
      </c>
      <c r="B40" s="49"/>
      <c r="C40" s="49"/>
      <c r="D40" s="49"/>
      <c r="E40" s="49"/>
      <c r="F40" s="49"/>
      <c r="G40" s="49"/>
      <c r="H40" s="49"/>
      <c r="I40" s="49"/>
      <c r="J40" s="49"/>
      <c r="L40" s="152" t="e">
        <f>MONTH(DATE(YEAR(Personal!E8)+1,12,1))-MONTH(Personal!E8)+1</f>
        <v>#VALUE!</v>
      </c>
      <c r="N40" s="95"/>
      <c r="O40" s="14"/>
      <c r="P40" s="14"/>
      <c r="Q40" s="14" t="s">
        <v>119</v>
      </c>
      <c r="R40" s="104">
        <f>$O$38</f>
        <v>0.6</v>
      </c>
      <c r="S40" s="104">
        <f>$O$39</f>
        <v>0.8</v>
      </c>
      <c r="T40" s="96"/>
    </row>
    <row r="41" spans="1:20" ht="15.75" thickBot="1" x14ac:dyDescent="0.3">
      <c r="A41" s="49" t="s">
        <v>80</v>
      </c>
      <c r="N41" s="101"/>
      <c r="O41" s="102" t="s">
        <v>469</v>
      </c>
      <c r="P41" s="102" t="s">
        <v>470</v>
      </c>
      <c r="Q41" s="14" t="s">
        <v>120</v>
      </c>
      <c r="R41" s="104">
        <f>$P$38</f>
        <v>0.45</v>
      </c>
      <c r="S41" s="104">
        <f>$P$39</f>
        <v>0.6</v>
      </c>
      <c r="T41" s="96"/>
    </row>
    <row r="42" spans="1:20" x14ac:dyDescent="0.25">
      <c r="A42" s="49" t="s">
        <v>81</v>
      </c>
      <c r="B42" t="b">
        <v>0</v>
      </c>
      <c r="H42" s="136">
        <v>43465</v>
      </c>
      <c r="I42" t="str">
        <f>IF(Basisdaten!Y26&lt;menu!H42,"vor","nach")</f>
        <v>vor</v>
      </c>
      <c r="J42" t="s">
        <v>265</v>
      </c>
      <c r="L42" t="s">
        <v>180</v>
      </c>
      <c r="N42" s="95" t="s">
        <v>3</v>
      </c>
      <c r="O42" s="105">
        <f>(Personal!H18*VLOOKUP(Personal!E14,menu!Q37:S53,IF(O48=1,3,2),FALSE))/12</f>
        <v>0</v>
      </c>
      <c r="P42" s="106">
        <f>(Personal!H23*VLOOKUP(Personal!$E$14,menu!$Q$37:$S$53,IF(O48=1,3,2),FALSE))/12</f>
        <v>0</v>
      </c>
      <c r="Q42" s="14" t="s">
        <v>112</v>
      </c>
      <c r="R42" s="104">
        <f>$O$38</f>
        <v>0.6</v>
      </c>
      <c r="S42" s="104">
        <f>$O$39</f>
        <v>0.8</v>
      </c>
      <c r="T42" s="96"/>
    </row>
    <row r="43" spans="1:20" x14ac:dyDescent="0.25">
      <c r="A43" s="49" t="s">
        <v>82</v>
      </c>
      <c r="B43" t="b">
        <v>0</v>
      </c>
      <c r="H43" s="551"/>
      <c r="I43" s="551"/>
      <c r="J43" s="222"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136" t="e">
        <f>DATE(Personal!#REF!,1,1)</f>
        <v>#REF!</v>
      </c>
      <c r="N43" s="95" t="s">
        <v>127</v>
      </c>
      <c r="O43" s="105">
        <f>(Personal!H19*VLOOKUP(Personal!E14,menu!Q37:S53,IF(O49=1,3,2),FALSE))/12</f>
        <v>0</v>
      </c>
      <c r="P43" s="106">
        <f>(Personal!H24*VLOOKUP(Personal!$E$14,menu!$Q$37:$S$53,IF(O49=1,3,2),FALSE))/12</f>
        <v>0</v>
      </c>
      <c r="Q43" s="14" t="s">
        <v>110</v>
      </c>
      <c r="R43" s="104">
        <f>$O$38</f>
        <v>0.6</v>
      </c>
      <c r="S43" s="104">
        <f>$O$39</f>
        <v>0.8</v>
      </c>
      <c r="T43" s="96"/>
    </row>
    <row r="44" spans="1:20" ht="15.75" thickBot="1" x14ac:dyDescent="0.3">
      <c r="A44" s="49" t="s">
        <v>202</v>
      </c>
      <c r="B44" t="b">
        <v>0</v>
      </c>
      <c r="L44" s="136" t="e">
        <f>DATE(Personal!#REF!,1,1)</f>
        <v>#REF!</v>
      </c>
      <c r="N44" s="97" t="s">
        <v>128</v>
      </c>
      <c r="O44" s="107" t="e">
        <f>(Personal!#REF!*VLOOKUP(Personal!$E$14,menu!$Q$37:$S$53,IF(O50=1,3,2),FALSE))/12</f>
        <v>#REF!</v>
      </c>
      <c r="P44" s="106" t="e">
        <f>(Personal!#REF!*VLOOKUP(Personal!$E$14,menu!$Q$37:$S$53,IF(O50=1,3,2),FALSE))/12</f>
        <v>#REF!</v>
      </c>
      <c r="Q44" s="14" t="s">
        <v>114</v>
      </c>
      <c r="R44" s="104">
        <f>$O$38</f>
        <v>0.6</v>
      </c>
      <c r="S44" s="104">
        <f>$O$39</f>
        <v>0.8</v>
      </c>
      <c r="T44" s="96"/>
    </row>
    <row r="45" spans="1:20" x14ac:dyDescent="0.25">
      <c r="A45" s="49" t="s">
        <v>392</v>
      </c>
      <c r="B45" t="b">
        <v>1</v>
      </c>
      <c r="F45" s="223" t="s">
        <v>241</v>
      </c>
      <c r="G45" s="224" t="s">
        <v>240</v>
      </c>
      <c r="H45" s="225" t="s">
        <v>208</v>
      </c>
      <c r="I45" t="s">
        <v>395</v>
      </c>
      <c r="J45" t="s">
        <v>214</v>
      </c>
      <c r="L45" s="136" t="e">
        <f>DATE(Personal!#REF!,1,1)</f>
        <v>#REF!</v>
      </c>
      <c r="N45" s="97" t="s">
        <v>185</v>
      </c>
      <c r="O45" s="107" t="e">
        <f>(Personal!#REF!*VLOOKUP(Personal!$E$14,menu!$Q$37:$S$53,IF(O51=1,3,2),FALSE))/12</f>
        <v>#REF!</v>
      </c>
      <c r="P45" s="106" t="e">
        <f>(Personal!#REF!*VLOOKUP(Personal!$E$14,menu!$Q$37:$S$53,IF(O51=1,3,2),FALSE))/12</f>
        <v>#REF!</v>
      </c>
      <c r="Q45" s="14" t="s">
        <v>121</v>
      </c>
      <c r="R45" s="104">
        <f>$P$38</f>
        <v>0.45</v>
      </c>
      <c r="S45" s="104">
        <f>$P$39</f>
        <v>0.6</v>
      </c>
      <c r="T45" s="96"/>
    </row>
    <row r="46" spans="1:20" ht="15.75" thickBot="1" x14ac:dyDescent="0.3">
      <c r="A46" s="49" t="s">
        <v>393</v>
      </c>
      <c r="B46" t="b">
        <v>0</v>
      </c>
      <c r="F46" s="226"/>
      <c r="G46" s="227" t="s">
        <v>211</v>
      </c>
      <c r="H46" s="228" t="s">
        <v>212</v>
      </c>
      <c r="L46" s="136" t="e">
        <f>DATE(Personal!#REF!,1,1)</f>
        <v>#REF!</v>
      </c>
      <c r="N46" s="97" t="s">
        <v>186</v>
      </c>
      <c r="O46" s="107" t="e">
        <f>(Personal!#REF!*VLOOKUP(Personal!$E$14,menu!$Q$37:$S$53,IF(O52=1,3,2),FALSE))/12</f>
        <v>#REF!</v>
      </c>
      <c r="P46" s="106" t="e">
        <f>(Personal!#REF!*VLOOKUP(Personal!$E$14,menu!$Q$37:$S$53,IF(O52=1,3,2),FALSE))/12</f>
        <v>#REF!</v>
      </c>
      <c r="Q46" s="14" t="s">
        <v>111</v>
      </c>
      <c r="R46" s="104">
        <f>$O$38</f>
        <v>0.6</v>
      </c>
      <c r="S46" s="104">
        <f>$O$39</f>
        <v>0.8</v>
      </c>
      <c r="T46" s="96"/>
    </row>
    <row r="47" spans="1:20" x14ac:dyDescent="0.25">
      <c r="A47" t="s">
        <v>88</v>
      </c>
      <c r="E47" t="s">
        <v>213</v>
      </c>
      <c r="G47" s="174"/>
      <c r="H47" s="174"/>
      <c r="I47" s="174">
        <v>3</v>
      </c>
      <c r="J47" s="174">
        <f>(I47*12)-1</f>
        <v>35</v>
      </c>
      <c r="L47" s="136" t="e">
        <f>DATE(Personal!#REF!+1,1,1)</f>
        <v>#REF!</v>
      </c>
      <c r="N47" s="95" t="s">
        <v>129</v>
      </c>
      <c r="O47" s="14"/>
      <c r="P47" s="14"/>
      <c r="Q47" s="14" t="s">
        <v>113</v>
      </c>
      <c r="R47" s="104">
        <f>$O$38</f>
        <v>0.6</v>
      </c>
      <c r="S47" s="104">
        <f>$O$39</f>
        <v>0.8</v>
      </c>
      <c r="T47" s="96"/>
    </row>
    <row r="48" spans="1:20" x14ac:dyDescent="0.25">
      <c r="A48" t="s">
        <v>80</v>
      </c>
      <c r="E48" t="s">
        <v>242</v>
      </c>
      <c r="F48" s="549"/>
      <c r="G48" s="549"/>
      <c r="H48" s="549"/>
      <c r="I48" s="549"/>
      <c r="J48" s="549"/>
      <c r="N48" s="94" t="s">
        <v>3</v>
      </c>
      <c r="O48" s="14">
        <f>IF(OR(Personal!E18=menu!A18,Personal!E18=menu!A19,Personal!E18=menu!A20,Personal!E18=menu!A21,Personal!E18=menu!A22),1,2)</f>
        <v>2</v>
      </c>
      <c r="P48" s="14"/>
      <c r="Q48" s="14" t="s">
        <v>115</v>
      </c>
      <c r="R48" s="104">
        <f>$O$38</f>
        <v>0.6</v>
      </c>
      <c r="S48" s="104">
        <f>$O$39</f>
        <v>0.8</v>
      </c>
      <c r="T48" s="96"/>
    </row>
    <row r="49" spans="1:26" x14ac:dyDescent="0.25">
      <c r="A49" t="s">
        <v>89</v>
      </c>
      <c r="B49" t="b">
        <v>0</v>
      </c>
      <c r="E49" t="s">
        <v>245</v>
      </c>
      <c r="F49">
        <f>IF(H46=A104,65,40)</f>
        <v>40</v>
      </c>
      <c r="G49">
        <f>IF(H46=A104,90,55)</f>
        <v>55</v>
      </c>
      <c r="N49" s="95" t="s">
        <v>127</v>
      </c>
      <c r="O49" s="14">
        <f>IF(OR(Personal!E19=menu!A18,Personal!E19=menu!A19,Personal!E19=menu!A20,Personal!E19=menu!A21,Personal!E19=menu!A22),1,2)</f>
        <v>2</v>
      </c>
      <c r="P49" s="14"/>
      <c r="Q49" s="14" t="s">
        <v>118</v>
      </c>
      <c r="R49" s="104">
        <f>$O$38</f>
        <v>0.6</v>
      </c>
      <c r="S49" s="104">
        <f>$O$39</f>
        <v>0.8</v>
      </c>
      <c r="T49" s="96"/>
    </row>
    <row r="50" spans="1:26" x14ac:dyDescent="0.25">
      <c r="A50" t="s">
        <v>92</v>
      </c>
      <c r="H50" t="s">
        <v>269</v>
      </c>
      <c r="I50">
        <f>I47*5</f>
        <v>15</v>
      </c>
      <c r="N50" s="97" t="s">
        <v>128</v>
      </c>
      <c r="O50" s="14" t="e">
        <f>IF(OR(Personal!#REF!=menu!A18,Personal!#REF!=menu!A19,Personal!#REF!=menu!A20,Personal!#REF!=menu!A21,Personal!#REF!=menu!A22),1,2)</f>
        <v>#REF!</v>
      </c>
      <c r="P50" s="14"/>
      <c r="Q50" s="14" t="s">
        <v>122</v>
      </c>
      <c r="R50" s="104">
        <f>$P$38</f>
        <v>0.45</v>
      </c>
      <c r="S50" s="104">
        <f>$P$39</f>
        <v>0.6</v>
      </c>
      <c r="T50" s="96"/>
    </row>
    <row r="51" spans="1:26" x14ac:dyDescent="0.25">
      <c r="A51" t="s">
        <v>93</v>
      </c>
      <c r="B51" t="b">
        <v>0</v>
      </c>
      <c r="E51" t="s">
        <v>438</v>
      </c>
      <c r="N51" s="97" t="s">
        <v>185</v>
      </c>
      <c r="O51" s="14" t="e">
        <f>IF(OR(Personal!#REF!=menu!A18,Personal!#REF!=menu!A19,Personal!#REF!=menu!A20,Personal!#REF!=menu!A21,Personal!#REF!=menu!A22),1,2)</f>
        <v>#REF!</v>
      </c>
      <c r="P51" s="14"/>
      <c r="Q51" s="14" t="s">
        <v>123</v>
      </c>
      <c r="R51" s="104">
        <f>$P$38</f>
        <v>0.45</v>
      </c>
      <c r="S51" s="104">
        <f>$P$39</f>
        <v>0.6</v>
      </c>
      <c r="T51" s="96"/>
    </row>
    <row r="52" spans="1:26" x14ac:dyDescent="0.25">
      <c r="A52" t="s">
        <v>94</v>
      </c>
      <c r="N52" s="97" t="s">
        <v>186</v>
      </c>
      <c r="O52" s="14" t="e">
        <f>IF(OR(Personal!#REF!=menu!A18,Personal!#REF!=menu!A19,Personal!#REF!=menu!A20,Personal!#REF!=menu!A21,Personal!#REF!=menu!A22),1,2)</f>
        <v>#REF!</v>
      </c>
      <c r="P52" s="14"/>
      <c r="Q52" s="14" t="s">
        <v>109</v>
      </c>
      <c r="R52" s="104">
        <f>$O$38</f>
        <v>0.6</v>
      </c>
      <c r="S52" s="104">
        <f>$O$39</f>
        <v>0.8</v>
      </c>
      <c r="T52" s="96"/>
    </row>
    <row r="53" spans="1:26" x14ac:dyDescent="0.25">
      <c r="A53" t="s">
        <v>95</v>
      </c>
      <c r="B53" t="b">
        <v>0</v>
      </c>
      <c r="F53" s="94" t="s">
        <v>445</v>
      </c>
      <c r="G53" s="342">
        <f>Basisdaten!I37</f>
        <v>0</v>
      </c>
      <c r="H53" s="342">
        <f>DATE(YEAR(G53)+1,MONTH(1),DAY(1))</f>
        <v>367</v>
      </c>
      <c r="I53" s="342">
        <f>IF(I47&lt;=1,IF(OR(Basisdaten!#REF!=menu!A97,Basisdaten!#REF!=menu!A97,Basisdaten!I37=0),"",IF(OR(Basisdaten!#REF!=menu!A104,DAY(Basisdaten!I37)=1),EOMONTH(Basisdaten!I37,menu!J47),EDATE(Basisdaten!I37,((menu!J47+1))))),DATE(YEAR(H53)+1,MONTH(H53),DAY(H53)))</f>
        <v>732</v>
      </c>
      <c r="J53" s="342">
        <f>IF(I47&lt;=2,IF(Basisdaten!I37=0,"",IF(DAY(Basisdaten!I37)=1,EOMONTH(Basisdaten!I37,menu!J47),EDATE(Basisdaten!I37,((menu!J47+1))))),DATE(YEAR(I53)+1,MONTH(I53),DAY(I53)))</f>
        <v>1097</v>
      </c>
      <c r="K53" s="342">
        <f>IF(Basisdaten!I37=0,1900,IF(Basisdaten!I37=1,EOMONTH(Basisdaten!I37,menu!J47),EDATE(Basisdaten!I37,((menu!J47+1)))))</f>
        <v>1900</v>
      </c>
      <c r="N53" s="97"/>
      <c r="O53" s="98"/>
      <c r="P53" s="98"/>
      <c r="Q53" s="98" t="s">
        <v>124</v>
      </c>
      <c r="R53" s="104">
        <f>$P$38</f>
        <v>0.45</v>
      </c>
      <c r="S53" s="104">
        <f>$P$39</f>
        <v>0.6</v>
      </c>
      <c r="T53" s="99"/>
    </row>
    <row r="54" spans="1:26" x14ac:dyDescent="0.25">
      <c r="A54" t="s">
        <v>96</v>
      </c>
      <c r="F54" s="95" t="s">
        <v>447</v>
      </c>
      <c r="G54" s="14">
        <f>DATEDIF(G53,H53,"D")</f>
        <v>367</v>
      </c>
      <c r="H54" s="14">
        <f>DATEDIF(H53,I53,"D")</f>
        <v>365</v>
      </c>
      <c r="I54" s="14">
        <f>DATEDIF(I53,J53,"D")</f>
        <v>365</v>
      </c>
      <c r="J54" s="14">
        <f>IF(J53&lt;K53,DATEDIF(J53,K53,"D"),0)</f>
        <v>803</v>
      </c>
      <c r="Z54" t="s">
        <v>62</v>
      </c>
    </row>
    <row r="55" spans="1:26" x14ac:dyDescent="0.25">
      <c r="A55" t="s">
        <v>97</v>
      </c>
      <c r="B55" t="b">
        <v>1</v>
      </c>
      <c r="F55" s="95" t="s">
        <v>446</v>
      </c>
      <c r="G55" s="105">
        <f>IF(DAY(G53)=1,ROUND(G54/30.436875,0),ROUND(G54/30.436875,3))</f>
        <v>12.058</v>
      </c>
      <c r="H55" s="105">
        <f>IF(DAY(G53)=1,ROUND(H54/30.436875,0),ROUND(H54/30.436875,3))</f>
        <v>11.992000000000001</v>
      </c>
      <c r="I55" s="105">
        <f>IF(DAY(G53)=1,ROUND(I54/30.436875,0),ROUND(I54/30.436875,3))</f>
        <v>11.992000000000001</v>
      </c>
      <c r="J55" s="105">
        <f>IF(DAY(G53)=1,ROUND(J54/30.436875,0),ROUND(J54/30.436875,3))</f>
        <v>26.382000000000001</v>
      </c>
      <c r="K55" s="343">
        <f>ROUND(SUM(G55:J55),2)</f>
        <v>62.42</v>
      </c>
      <c r="L55" t="s">
        <v>448</v>
      </c>
      <c r="Z55" t="str">
        <f ca="1">MID(CELL("dateiname",Basisdaten!A1),SEARCH("]",CELL("dateiname",Basisdaten!A1))+1,31)</f>
        <v>Basisdaten</v>
      </c>
    </row>
    <row r="56" spans="1:26" x14ac:dyDescent="0.25">
      <c r="F56" s="95"/>
      <c r="G56" s="14"/>
      <c r="H56" s="14"/>
      <c r="I56" s="14"/>
      <c r="J56" s="14"/>
      <c r="N56" s="207" t="s">
        <v>283</v>
      </c>
      <c r="Z56" t="str">
        <f ca="1">MID(CELL("dateiname",Fördervoraussetzungen!A1),SEARCH("]",CELL("dateiname",Fördervoraussetzungen!A1))+1,31)</f>
        <v>Fördervoraussetzungen</v>
      </c>
    </row>
    <row r="57" spans="1:26" x14ac:dyDescent="0.25">
      <c r="B57" t="b">
        <v>1</v>
      </c>
      <c r="F57" s="95"/>
      <c r="G57" s="14"/>
      <c r="H57" s="14"/>
      <c r="I57" s="14"/>
      <c r="J57" s="96"/>
      <c r="N57" s="168" t="s">
        <v>62</v>
      </c>
      <c r="Z57" t="str">
        <f ca="1">MID(CELL("dateiname",Vorhabenbeschreibung!A1),SEARCH("]",CELL("dateiname",Vorhabenbeschreibung!A1))+1,31)</f>
        <v>Vorhabenbeschreibung</v>
      </c>
    </row>
    <row r="58" spans="1:26" x14ac:dyDescent="0.25">
      <c r="B58" t="b">
        <v>0</v>
      </c>
      <c r="F58" s="95"/>
      <c r="G58" s="14"/>
      <c r="H58" s="14"/>
      <c r="I58" s="14"/>
      <c r="J58" s="96"/>
      <c r="N58" s="168" t="s">
        <v>284</v>
      </c>
      <c r="Z58" t="str">
        <f ca="1">MID(CELL("dateiname",Personal!A1),SEARCH("]",CELL("dateiname",Personal!A1))+1,31)</f>
        <v>Personal</v>
      </c>
    </row>
    <row r="59" spans="1:26" x14ac:dyDescent="0.25">
      <c r="A59" s="132" t="s">
        <v>141</v>
      </c>
      <c r="B59" s="133"/>
      <c r="F59" s="97"/>
      <c r="G59" s="98"/>
      <c r="H59" s="98"/>
      <c r="I59" s="98"/>
      <c r="J59" s="99"/>
      <c r="N59" s="14" t="s">
        <v>285</v>
      </c>
      <c r="O59" t="s">
        <v>286</v>
      </c>
      <c r="Z59" t="s">
        <v>583</v>
      </c>
    </row>
    <row r="60" spans="1:26" x14ac:dyDescent="0.25">
      <c r="A60" s="133" t="s">
        <v>62</v>
      </c>
      <c r="B60" s="133"/>
      <c r="N60" s="16" t="s">
        <v>287</v>
      </c>
      <c r="O60" t="s">
        <v>288</v>
      </c>
      <c r="Z60" t="s">
        <v>625</v>
      </c>
    </row>
    <row r="61" spans="1:26" x14ac:dyDescent="0.25">
      <c r="A61" s="133" t="s">
        <v>142</v>
      </c>
      <c r="B61" s="133"/>
      <c r="N61" s="16" t="s">
        <v>290</v>
      </c>
      <c r="O61" t="s">
        <v>289</v>
      </c>
      <c r="Z61" t="str">
        <f ca="1">MID(CELL("dateiname",'weitere Sachausgaben'!A1),SEARCH("]",CELL("dateiname",'weitere Sachausgaben'!A1))+1,31)</f>
        <v>weitere Sachausgaben</v>
      </c>
    </row>
    <row r="62" spans="1:26" x14ac:dyDescent="0.25">
      <c r="A62" s="134" t="s">
        <v>143</v>
      </c>
      <c r="B62" s="133"/>
      <c r="N62" s="16" t="s">
        <v>68</v>
      </c>
      <c r="O62" t="s">
        <v>291</v>
      </c>
      <c r="Z62" t="str">
        <f ca="1">MID(CELL("dateiname",'Dienstreisen und Qualifizierung'!A1),SEARCH("]",CELL("dateiname",'Dienstreisen und Qualifizierung'!A1))+1,31)</f>
        <v>Dienstreisen und Qualifizierung</v>
      </c>
    </row>
    <row r="63" spans="1:26" x14ac:dyDescent="0.25">
      <c r="A63" s="134" t="s">
        <v>156</v>
      </c>
      <c r="B63" s="133"/>
      <c r="Z63" t="str">
        <f ca="1">MID(CELL("dateiname",Ausgabenübersicht!A1),SEARCH("]",CELL("dateiname",Ausgabenübersicht!A1))+1,31)</f>
        <v>Ausgabenübersicht</v>
      </c>
    </row>
    <row r="64" spans="1:26" x14ac:dyDescent="0.25">
      <c r="A64" s="134" t="s">
        <v>144</v>
      </c>
      <c r="B64" s="133"/>
    </row>
    <row r="65" spans="1:2" x14ac:dyDescent="0.25">
      <c r="A65" s="134" t="s">
        <v>145</v>
      </c>
      <c r="B65" s="133"/>
    </row>
    <row r="66" spans="1:2" x14ac:dyDescent="0.25">
      <c r="A66" s="133" t="s">
        <v>146</v>
      </c>
      <c r="B66" s="133"/>
    </row>
    <row r="67" spans="1:2" x14ac:dyDescent="0.25">
      <c r="A67" s="133" t="s">
        <v>147</v>
      </c>
      <c r="B67" s="133"/>
    </row>
    <row r="68" spans="1:2" x14ac:dyDescent="0.25">
      <c r="A68" s="133" t="s">
        <v>148</v>
      </c>
      <c r="B68" s="133"/>
    </row>
    <row r="69" spans="1:2" x14ac:dyDescent="0.25">
      <c r="A69" s="133" t="s">
        <v>149</v>
      </c>
      <c r="B69" s="133"/>
    </row>
    <row r="70" spans="1:2" x14ac:dyDescent="0.25">
      <c r="A70" s="133" t="s">
        <v>150</v>
      </c>
      <c r="B70" s="133"/>
    </row>
    <row r="71" spans="1:2" x14ac:dyDescent="0.25">
      <c r="A71" s="133" t="s">
        <v>151</v>
      </c>
      <c r="B71" s="133"/>
    </row>
    <row r="72" spans="1:2" x14ac:dyDescent="0.25">
      <c r="A72" s="133" t="s">
        <v>152</v>
      </c>
      <c r="B72" s="133"/>
    </row>
    <row r="73" spans="1:2" x14ac:dyDescent="0.25">
      <c r="A73" s="139" t="s">
        <v>159</v>
      </c>
    </row>
    <row r="76" spans="1:2" x14ac:dyDescent="0.25">
      <c r="A76" s="133" t="s">
        <v>62</v>
      </c>
    </row>
    <row r="77" spans="1:2" x14ac:dyDescent="0.25">
      <c r="A77" t="s">
        <v>158</v>
      </c>
    </row>
    <row r="78" spans="1:2" x14ac:dyDescent="0.25">
      <c r="A78" t="s">
        <v>157</v>
      </c>
    </row>
    <row r="81" spans="1:4" x14ac:dyDescent="0.25">
      <c r="A81" t="s">
        <v>62</v>
      </c>
    </row>
    <row r="82" spans="1:4" x14ac:dyDescent="0.25">
      <c r="A82" t="s">
        <v>199</v>
      </c>
    </row>
    <row r="83" spans="1:4" x14ac:dyDescent="0.25">
      <c r="A83" t="s">
        <v>200</v>
      </c>
    </row>
    <row r="86" spans="1:4" x14ac:dyDescent="0.25">
      <c r="B86" t="s">
        <v>261</v>
      </c>
      <c r="C86" t="b">
        <v>1</v>
      </c>
    </row>
    <row r="87" spans="1:4" x14ac:dyDescent="0.25">
      <c r="A87" t="s">
        <v>62</v>
      </c>
    </row>
    <row r="88" spans="1:4" x14ac:dyDescent="0.25">
      <c r="A88" t="s">
        <v>512</v>
      </c>
    </row>
    <row r="89" spans="1:4" x14ac:dyDescent="0.25">
      <c r="A89" t="s">
        <v>509</v>
      </c>
    </row>
    <row r="90" spans="1:4" x14ac:dyDescent="0.25">
      <c r="A90" t="s">
        <v>510</v>
      </c>
    </row>
    <row r="91" spans="1:4" x14ac:dyDescent="0.25">
      <c r="A91" t="s">
        <v>511</v>
      </c>
    </row>
    <row r="93" spans="1:4" x14ac:dyDescent="0.25">
      <c r="B93" s="544" t="s">
        <v>206</v>
      </c>
      <c r="C93" s="544"/>
      <c r="D93">
        <f ca="1">SUMIF('Dienstreisen und Qualifizierung'!C13:E27,"Fachveranstaltung / Infoveranstaltung",'Dienstreisen und Qualifizierung'!G13:G27)+SUMIF('Dienstreisen und Qualifizierung'!C13:E27,"Netzwerktreffen",'Dienstreisen und Qualifizierung'!G13:G27)</f>
        <v>0</v>
      </c>
    </row>
    <row r="97" spans="1:6" x14ac:dyDescent="0.25">
      <c r="A97" t="s">
        <v>62</v>
      </c>
    </row>
    <row r="98" spans="1:6" x14ac:dyDescent="0.25">
      <c r="A98" t="s">
        <v>211</v>
      </c>
    </row>
    <row r="99" spans="1:6" x14ac:dyDescent="0.25">
      <c r="A99" t="s">
        <v>547</v>
      </c>
    </row>
    <row r="100" spans="1:6" x14ac:dyDescent="0.25">
      <c r="A100" s="389"/>
    </row>
    <row r="102" spans="1:6" x14ac:dyDescent="0.25">
      <c r="A102" t="s">
        <v>62</v>
      </c>
    </row>
    <row r="103" spans="1:6" x14ac:dyDescent="0.25">
      <c r="A103" t="s">
        <v>548</v>
      </c>
    </row>
    <row r="104" spans="1:6" x14ac:dyDescent="0.25">
      <c r="A104" t="s">
        <v>510</v>
      </c>
    </row>
    <row r="105" spans="1:6" x14ac:dyDescent="0.25">
      <c r="A105" t="s">
        <v>549</v>
      </c>
    </row>
    <row r="106" spans="1:6" x14ac:dyDescent="0.25">
      <c r="F106">
        <f>I47</f>
        <v>3</v>
      </c>
    </row>
    <row r="108" spans="1:6" x14ac:dyDescent="0.25">
      <c r="A108" s="166" t="s">
        <v>215</v>
      </c>
    </row>
    <row r="109" spans="1:6" x14ac:dyDescent="0.25">
      <c r="A109" t="s">
        <v>216</v>
      </c>
      <c r="B109" s="15" t="s">
        <v>217</v>
      </c>
      <c r="C109" t="s">
        <v>218</v>
      </c>
    </row>
    <row r="110" spans="1:6" x14ac:dyDescent="0.25">
      <c r="A110" s="167" t="s">
        <v>219</v>
      </c>
      <c r="B110" s="168">
        <v>39</v>
      </c>
      <c r="C110" t="s">
        <v>220</v>
      </c>
    </row>
    <row r="111" spans="1:6" x14ac:dyDescent="0.25">
      <c r="A111" t="s">
        <v>221</v>
      </c>
      <c r="B111" s="168">
        <v>19</v>
      </c>
      <c r="C111" t="s">
        <v>222</v>
      </c>
    </row>
    <row r="112" spans="1:6" x14ac:dyDescent="0.25">
      <c r="A112" t="s">
        <v>223</v>
      </c>
      <c r="B112" s="169">
        <v>220</v>
      </c>
      <c r="C112" t="s">
        <v>222</v>
      </c>
    </row>
    <row r="113" spans="1:10" x14ac:dyDescent="0.25">
      <c r="D113" s="166" t="s">
        <v>224</v>
      </c>
      <c r="E113" s="166" t="s">
        <v>225</v>
      </c>
    </row>
    <row r="114" spans="1:10" x14ac:dyDescent="0.25">
      <c r="A114" t="s">
        <v>226</v>
      </c>
      <c r="B114" t="s">
        <v>397</v>
      </c>
      <c r="C114" t="s">
        <v>396</v>
      </c>
      <c r="D114" t="s">
        <v>227</v>
      </c>
      <c r="E114" t="s">
        <v>227</v>
      </c>
      <c r="F114" t="s">
        <v>398</v>
      </c>
      <c r="G114" t="s">
        <v>406</v>
      </c>
      <c r="H114" t="s">
        <v>407</v>
      </c>
    </row>
    <row r="115" spans="1:10" x14ac:dyDescent="0.25">
      <c r="B115">
        <f>IF(I47&gt;2,SUM(Personal!G18:G19,Personal!G23:G24,Personal!G28:G29),SUM(Personal!G18:G19,Personal!G23:G24))</f>
        <v>0</v>
      </c>
      <c r="C115">
        <f>IF(I47=FALSE,1,((B115/B110)/I47))</f>
        <v>0</v>
      </c>
      <c r="D115" s="312">
        <f>(C115*B112)</f>
        <v>0</v>
      </c>
      <c r="E115" s="170">
        <f>ROUND((D115-(D115/100*15)),0)</f>
        <v>0</v>
      </c>
      <c r="F115" s="311">
        <f>D115*I47</f>
        <v>0</v>
      </c>
      <c r="G115" s="314">
        <f>F115+(F115/100)*5</f>
        <v>0</v>
      </c>
      <c r="H115" s="314">
        <f>F115-(F115/100)*5</f>
        <v>0</v>
      </c>
    </row>
    <row r="117" spans="1:10" x14ac:dyDescent="0.25">
      <c r="C117" t="s">
        <v>228</v>
      </c>
    </row>
    <row r="118" spans="1:10" x14ac:dyDescent="0.25">
      <c r="B118" t="s">
        <v>229</v>
      </c>
      <c r="C118" t="e">
        <f>Personal!#REF!</f>
        <v>#REF!</v>
      </c>
      <c r="D118" t="e">
        <f>Personal!#REF!</f>
        <v>#REF!</v>
      </c>
      <c r="E118" t="e">
        <f>Personal!#REF!</f>
        <v>#REF!</v>
      </c>
      <c r="F118" t="e">
        <f>Personal!#REF!</f>
        <v>#REF!</v>
      </c>
      <c r="I118" t="s">
        <v>233</v>
      </c>
      <c r="J118" t="e">
        <f>"Achtung: Die Anzahl der für das Jahr " &amp;C118&amp;" angegebenen Personentage wirkt recht hoch. Bitte erläutern Sie Ihre Angaben im Tabellenblatt 'Anmerkungen'."</f>
        <v>#REF!</v>
      </c>
    </row>
    <row r="119" spans="1:10" x14ac:dyDescent="0.25">
      <c r="B119" t="s">
        <v>230</v>
      </c>
      <c r="C119" t="e">
        <f>Personal!#REF!</f>
        <v>#REF!</v>
      </c>
      <c r="D119" t="e">
        <f>Personal!#REF!</f>
        <v>#REF!</v>
      </c>
      <c r="E119" t="e">
        <f>Personal!#REF!</f>
        <v>#REF!</v>
      </c>
      <c r="F119" t="e">
        <f>Personal!#REF!</f>
        <v>#REF!</v>
      </c>
      <c r="J119" t="e">
        <f>"Achtung: Die Anzahl der für das Jahr " &amp;C118&amp;" angegebenen Personentage wirkt zu niedrig. Bitte erläutern Sie Ihre Angaben im Tabellenblatt 'Anmerkungen'."</f>
        <v>#REF!</v>
      </c>
    </row>
    <row r="120" spans="1:10" x14ac:dyDescent="0.25">
      <c r="B120" t="s">
        <v>231</v>
      </c>
      <c r="C120" t="e">
        <f>ROUND(($D$115/12)*C119,0)</f>
        <v>#REF!</v>
      </c>
      <c r="D120" t="e">
        <f>ROUND(($D$115/12)*D119,0)</f>
        <v>#REF!</v>
      </c>
      <c r="E120" t="e">
        <f>ROUND(($D$115/12)*E119,0)</f>
        <v>#REF!</v>
      </c>
      <c r="F120" t="e">
        <f>ROUND(($D$115/12)*F119,0)</f>
        <v>#REF!</v>
      </c>
      <c r="J120" t="e">
        <f>"Achtung: Die Anzahl der für das Jahr " &amp;D118&amp;" angegebenen Personentage wirkt recht hoch. Bitte erläutern Sie Ihre Angaben im Tabellenblatt 'Anmerkungen'."</f>
        <v>#REF!</v>
      </c>
    </row>
    <row r="121" spans="1:10" x14ac:dyDescent="0.25">
      <c r="B121" t="s">
        <v>394</v>
      </c>
      <c r="C121" t="e">
        <f>($E$115/12)*C119</f>
        <v>#REF!</v>
      </c>
      <c r="D121" t="e">
        <f>($E$115/12)*D119</f>
        <v>#REF!</v>
      </c>
      <c r="E121" t="e">
        <f>($E$115/12)*E119</f>
        <v>#REF!</v>
      </c>
      <c r="F121" t="e">
        <f>($E$115/12)*F119</f>
        <v>#REF!</v>
      </c>
      <c r="J121" t="e">
        <f>"Achtung: Die Anzahl der für das Jahr " &amp;D118&amp;" angegebenen Personentage wirkt zu niedrig. Bitte erläutern Sie Ihre Angaben im Tabellenblatt 'Anmerkungen'."</f>
        <v>#REF!</v>
      </c>
    </row>
    <row r="122" spans="1:10" x14ac:dyDescent="0.25">
      <c r="B122" t="s">
        <v>232</v>
      </c>
      <c r="C122" t="e">
        <f>SUM(#REF!,#REF!,#REF!,#REF!)</f>
        <v>#REF!</v>
      </c>
      <c r="D122" t="e">
        <f>SUM(#REF!,#REF!,#REF!,#REF!)</f>
        <v>#REF!</v>
      </c>
      <c r="E122" t="e">
        <f>SUM(#REF!,#REF!,#REF!,#REF!)</f>
        <v>#REF!</v>
      </c>
      <c r="F122" t="e">
        <f>SUM(#REF!,#REF!,#REF!,#REF!)</f>
        <v>#REF!</v>
      </c>
      <c r="J122" t="e">
        <f>"Achtung: Die Anzahl der für das Jahr " &amp;E118&amp;" angegebenen Personentage wirkt recht hoch. Bitte erläutern Sie Ihre Angaben im Tabellenblatt 'Anmerkungen'."</f>
        <v>#REF!</v>
      </c>
    </row>
    <row r="123" spans="1:10" x14ac:dyDescent="0.25">
      <c r="C123" s="544" t="e">
        <f>IF(Basisdaten!#REF!="Nein",J126,IF(SUM(C122:F122)=0,"",IF(C122&gt;C120,J118,IF(C122&lt;C121,J119,IF(D122&gt;D120,J120,IF(D122&lt;D121,J121,IF(E122&gt;E120,J122,IF(E122&lt;E121,J123,IF(F122&gt;F120,J124,IF(F122&lt;F121,J125,IF(AND(F46="ÜGR",H46="Anschlussvorhaben"),J131,"")))))))))))</f>
        <v>#REF!</v>
      </c>
      <c r="D123" s="544"/>
      <c r="E123" s="544"/>
      <c r="F123" s="544"/>
      <c r="G123" s="544"/>
      <c r="H123" s="544"/>
      <c r="I123" s="544"/>
      <c r="J123" t="e">
        <f>"Achtung: Die Anzahl der für das Jahr " &amp;E118&amp;" angegebenen Personentage wirkt zu niedrig. Bitte erläutern Sie Ihre Angaben im Tabellenblatt 'Anmerkungen'."</f>
        <v>#REF!</v>
      </c>
    </row>
    <row r="124" spans="1:10" x14ac:dyDescent="0.25">
      <c r="A124" t="s">
        <v>62</v>
      </c>
      <c r="J124" t="e">
        <f>"Achtung: Die Anzahl der für das Jahr " &amp;F118&amp;" angegebenen Personentage wirkt recht hoch. Bitte erläutern Sie Ihre Angaben im Tabellenblatt 'Anmerkungen'."</f>
        <v>#REF!</v>
      </c>
    </row>
    <row r="125" spans="1:10" x14ac:dyDescent="0.25">
      <c r="A125" t="s">
        <v>437</v>
      </c>
      <c r="J125" t="e">
        <f>"Achtung: Die Anzahl der für das Jahr " &amp;F118&amp;" angegebenen Personentage wirkt zu niedrig. Bitte erläutern Sie Ihre Angaben im Tabellenblatt 'Anmerkungen'."</f>
        <v>#REF!</v>
      </c>
    </row>
    <row r="126" spans="1:10" x14ac:dyDescent="0.25">
      <c r="A126" t="s">
        <v>621</v>
      </c>
      <c r="J126" t="s">
        <v>301</v>
      </c>
    </row>
    <row r="127" spans="1:10" x14ac:dyDescent="0.25">
      <c r="J127" t="s">
        <v>300</v>
      </c>
    </row>
    <row r="128" spans="1:10" x14ac:dyDescent="0.25">
      <c r="A128" s="554" t="s">
        <v>237</v>
      </c>
      <c r="B128" s="555"/>
      <c r="C128" s="555"/>
      <c r="D128" s="555"/>
      <c r="E128" s="555"/>
      <c r="F128" s="556"/>
      <c r="J128" t="s">
        <v>299</v>
      </c>
    </row>
    <row r="129" spans="1:12" x14ac:dyDescent="0.25">
      <c r="C129" t="s">
        <v>28</v>
      </c>
      <c r="D129" t="s">
        <v>235</v>
      </c>
      <c r="E129" t="s">
        <v>236</v>
      </c>
      <c r="F129" t="s">
        <v>322</v>
      </c>
      <c r="G129" t="s">
        <v>321</v>
      </c>
      <c r="H129" t="s">
        <v>323</v>
      </c>
      <c r="I129" t="s">
        <v>324</v>
      </c>
      <c r="J129" t="s">
        <v>298</v>
      </c>
    </row>
    <row r="130" spans="1:12" ht="15" customHeight="1" x14ac:dyDescent="0.25">
      <c r="A130" s="95">
        <v>1</v>
      </c>
      <c r="B130" s="14" t="str">
        <f>'Dienstreisen und Qualifizierung'!C13</f>
        <v>bitte auswählen</v>
      </c>
      <c r="C130" s="14" t="str">
        <f>'Dienstreisen und Qualifizierung'!G13</f>
        <v>bitte auswählen</v>
      </c>
      <c r="D130" s="14">
        <f>'Dienstreisen und Qualifizierung'!H13</f>
        <v>0</v>
      </c>
      <c r="E130" s="14">
        <f>IF(C130="bitte auswählen",0,C130*D130)</f>
        <v>0</v>
      </c>
      <c r="F130" s="96">
        <f>IF(B130=$A$12,E130,0)</f>
        <v>0</v>
      </c>
      <c r="G130" s="96">
        <f>IF(B130=$A$10,E130,0)</f>
        <v>0</v>
      </c>
      <c r="H130" s="96">
        <f>IF(B130=$A$11,E130,0)</f>
        <v>0</v>
      </c>
      <c r="I130" s="96">
        <f>IF(B130=$A$13,E130,0)</f>
        <v>0</v>
      </c>
      <c r="J130" t="str">
        <f>IF(F46="ÜGR","Anschlussvorhaben (Übergangsregelung)","Anschlussvorhaben")</f>
        <v>Anschlussvorhaben</v>
      </c>
    </row>
    <row r="131" spans="1:12" ht="15" customHeight="1" x14ac:dyDescent="0.25">
      <c r="A131" s="95">
        <v>2</v>
      </c>
      <c r="B131" s="14" t="str">
        <f>'Dienstreisen und Qualifizierung'!C14</f>
        <v>bitte auswählen</v>
      </c>
      <c r="C131" s="14" t="str">
        <f>'Dienstreisen und Qualifizierung'!G14</f>
        <v>bitte auswählen</v>
      </c>
      <c r="D131" s="14">
        <f>'Dienstreisen und Qualifizierung'!H14</f>
        <v>0</v>
      </c>
      <c r="E131" s="14">
        <f t="shared" ref="E131:E145" si="2">IF(C131="bitte auswählen",0,C131*D131)</f>
        <v>0</v>
      </c>
      <c r="F131" s="96">
        <f t="shared" ref="F131:F145" si="3">IF(B131=$A$12,E131,0)</f>
        <v>0</v>
      </c>
      <c r="G131" s="96">
        <f t="shared" ref="G131:G145" si="4">IF(B131=$A$10,E131,0)</f>
        <v>0</v>
      </c>
      <c r="H131" s="96">
        <f t="shared" ref="H131:H145" si="5">IF(B131=$A$11,E131,0)</f>
        <v>0</v>
      </c>
      <c r="I131" s="96">
        <f t="shared" ref="I131:I145" si="6">IF(B131=$A$13,E131,0)</f>
        <v>0</v>
      </c>
      <c r="J131" t="s">
        <v>490</v>
      </c>
    </row>
    <row r="132" spans="1:12" ht="15" customHeight="1" x14ac:dyDescent="0.25">
      <c r="A132" s="95">
        <v>3</v>
      </c>
      <c r="B132" s="14" t="str">
        <f>'Dienstreisen und Qualifizierung'!C15</f>
        <v>bitte auswählen</v>
      </c>
      <c r="C132" s="14" t="str">
        <f>'Dienstreisen und Qualifizierung'!G15</f>
        <v>bitte auswählen</v>
      </c>
      <c r="D132" s="14">
        <f>'Dienstreisen und Qualifizierung'!H15</f>
        <v>0</v>
      </c>
      <c r="E132" s="14">
        <f t="shared" si="2"/>
        <v>0</v>
      </c>
      <c r="F132" s="96">
        <f t="shared" si="3"/>
        <v>0</v>
      </c>
      <c r="G132" s="96">
        <f t="shared" si="4"/>
        <v>0</v>
      </c>
      <c r="H132" s="96">
        <f t="shared" si="5"/>
        <v>0</v>
      </c>
      <c r="I132" s="96">
        <f t="shared" si="6"/>
        <v>0</v>
      </c>
    </row>
    <row r="133" spans="1:12" ht="15" customHeight="1" x14ac:dyDescent="0.25">
      <c r="A133" s="95">
        <v>4</v>
      </c>
      <c r="B133" s="14" t="str">
        <f>'Dienstreisen und Qualifizierung'!C16</f>
        <v>bitte auswählen</v>
      </c>
      <c r="C133" s="14" t="str">
        <f>'Dienstreisen und Qualifizierung'!G16</f>
        <v>bitte auswählen</v>
      </c>
      <c r="D133" s="14">
        <f>'Dienstreisen und Qualifizierung'!H16</f>
        <v>0</v>
      </c>
      <c r="E133" s="14">
        <f t="shared" si="2"/>
        <v>0</v>
      </c>
      <c r="F133" s="96">
        <f t="shared" si="3"/>
        <v>0</v>
      </c>
      <c r="G133" s="96">
        <f t="shared" si="4"/>
        <v>0</v>
      </c>
      <c r="H133" s="96">
        <f t="shared" si="5"/>
        <v>0</v>
      </c>
      <c r="I133" s="96">
        <f t="shared" si="6"/>
        <v>0</v>
      </c>
    </row>
    <row r="134" spans="1:12" ht="15" customHeight="1" x14ac:dyDescent="0.25">
      <c r="A134" s="95">
        <v>5</v>
      </c>
      <c r="B134" s="14" t="str">
        <f>'Dienstreisen und Qualifizierung'!C17</f>
        <v>bitte auswählen</v>
      </c>
      <c r="C134" s="14" t="str">
        <f>'Dienstreisen und Qualifizierung'!G17</f>
        <v>bitte auswählen</v>
      </c>
      <c r="D134" s="14">
        <f>'Dienstreisen und Qualifizierung'!H17</f>
        <v>0</v>
      </c>
      <c r="E134" s="14">
        <f t="shared" si="2"/>
        <v>0</v>
      </c>
      <c r="F134" s="96">
        <f t="shared" si="3"/>
        <v>0</v>
      </c>
      <c r="G134" s="96">
        <f t="shared" si="4"/>
        <v>0</v>
      </c>
      <c r="H134" s="96">
        <f t="shared" si="5"/>
        <v>0</v>
      </c>
      <c r="I134" s="96">
        <f t="shared" si="6"/>
        <v>0</v>
      </c>
    </row>
    <row r="135" spans="1:12" ht="15" customHeight="1" x14ac:dyDescent="0.25">
      <c r="A135" s="95">
        <v>6</v>
      </c>
      <c r="B135" s="14" t="str">
        <f>'Dienstreisen und Qualifizierung'!C18</f>
        <v>bitte auswählen</v>
      </c>
      <c r="C135" s="14" t="str">
        <f>'Dienstreisen und Qualifizierung'!G18</f>
        <v>bitte auswählen</v>
      </c>
      <c r="D135" s="14">
        <f>'Dienstreisen und Qualifizierung'!H18</f>
        <v>0</v>
      </c>
      <c r="E135" s="14">
        <f t="shared" si="2"/>
        <v>0</v>
      </c>
      <c r="F135" s="96">
        <f t="shared" si="3"/>
        <v>0</v>
      </c>
      <c r="G135" s="96">
        <f t="shared" si="4"/>
        <v>0</v>
      </c>
      <c r="H135" s="96">
        <f t="shared" si="5"/>
        <v>0</v>
      </c>
      <c r="I135" s="96">
        <f t="shared" si="6"/>
        <v>0</v>
      </c>
    </row>
    <row r="136" spans="1:12" ht="15" customHeight="1" x14ac:dyDescent="0.25">
      <c r="A136" s="95">
        <v>7</v>
      </c>
      <c r="B136" s="14" t="str">
        <f>'Dienstreisen und Qualifizierung'!C19</f>
        <v>bitte auswählen</v>
      </c>
      <c r="C136" s="14" t="str">
        <f>'Dienstreisen und Qualifizierung'!G19</f>
        <v>bitte auswählen</v>
      </c>
      <c r="D136" s="14">
        <f>'Dienstreisen und Qualifizierung'!H19</f>
        <v>0</v>
      </c>
      <c r="E136" s="14">
        <f t="shared" si="2"/>
        <v>0</v>
      </c>
      <c r="F136" s="96">
        <f t="shared" si="3"/>
        <v>0</v>
      </c>
      <c r="G136" s="96">
        <f t="shared" si="4"/>
        <v>0</v>
      </c>
      <c r="H136" s="96">
        <f t="shared" si="5"/>
        <v>0</v>
      </c>
      <c r="I136" s="96">
        <f t="shared" si="6"/>
        <v>0</v>
      </c>
    </row>
    <row r="137" spans="1:12" ht="15" customHeight="1" x14ac:dyDescent="0.25">
      <c r="A137" s="95">
        <v>8</v>
      </c>
      <c r="B137" s="14" t="str">
        <f>'Dienstreisen und Qualifizierung'!C20</f>
        <v>bitte auswählen</v>
      </c>
      <c r="C137" s="14" t="str">
        <f>'Dienstreisen und Qualifizierung'!G20</f>
        <v>bitte auswählen</v>
      </c>
      <c r="D137" s="14">
        <f>'Dienstreisen und Qualifizierung'!H20</f>
        <v>0</v>
      </c>
      <c r="E137" s="14">
        <f t="shared" si="2"/>
        <v>0</v>
      </c>
      <c r="F137" s="96">
        <f t="shared" si="3"/>
        <v>0</v>
      </c>
      <c r="G137" s="96">
        <f t="shared" si="4"/>
        <v>0</v>
      </c>
      <c r="H137" s="96">
        <f t="shared" si="5"/>
        <v>0</v>
      </c>
      <c r="I137" s="96">
        <f t="shared" si="6"/>
        <v>0</v>
      </c>
    </row>
    <row r="138" spans="1:12" ht="15" customHeight="1" x14ac:dyDescent="0.25">
      <c r="A138" s="95">
        <v>9</v>
      </c>
      <c r="B138" s="14" t="str">
        <f>'Dienstreisen und Qualifizierung'!C21</f>
        <v>bitte auswählen</v>
      </c>
      <c r="C138" s="14" t="str">
        <f>'Dienstreisen und Qualifizierung'!G21</f>
        <v>bitte auswählen</v>
      </c>
      <c r="D138" s="14">
        <f>'Dienstreisen und Qualifizierung'!H21</f>
        <v>0</v>
      </c>
      <c r="E138" s="14">
        <f t="shared" si="2"/>
        <v>0</v>
      </c>
      <c r="F138" s="96">
        <f t="shared" si="3"/>
        <v>0</v>
      </c>
      <c r="G138" s="96">
        <f t="shared" si="4"/>
        <v>0</v>
      </c>
      <c r="H138" s="96">
        <f t="shared" si="5"/>
        <v>0</v>
      </c>
      <c r="I138" s="96">
        <f t="shared" si="6"/>
        <v>0</v>
      </c>
      <c r="J138" t="s">
        <v>521</v>
      </c>
      <c r="K138" t="s">
        <v>447</v>
      </c>
      <c r="L138" t="s">
        <v>523</v>
      </c>
    </row>
    <row r="139" spans="1:12" ht="15" customHeight="1" x14ac:dyDescent="0.25">
      <c r="A139" s="95">
        <v>10</v>
      </c>
      <c r="B139" s="14" t="str">
        <f>'Dienstreisen und Qualifizierung'!C22</f>
        <v>bitte auswählen</v>
      </c>
      <c r="C139" s="14" t="str">
        <f>'Dienstreisen und Qualifizierung'!G22</f>
        <v>bitte auswählen</v>
      </c>
      <c r="D139" s="14">
        <f>'Dienstreisen und Qualifizierung'!H22</f>
        <v>0</v>
      </c>
      <c r="E139" s="14">
        <f t="shared" si="2"/>
        <v>0</v>
      </c>
      <c r="F139" s="96">
        <f t="shared" si="3"/>
        <v>0</v>
      </c>
      <c r="G139" s="96">
        <f t="shared" si="4"/>
        <v>0</v>
      </c>
      <c r="H139" s="96">
        <f t="shared" si="5"/>
        <v>0</v>
      </c>
      <c r="I139" s="96">
        <f t="shared" si="6"/>
        <v>0</v>
      </c>
      <c r="J139" t="str">
        <f>A10</f>
        <v>Fach-/Infoveranstaltung</v>
      </c>
      <c r="K139" s="166">
        <f>5*menu!I47</f>
        <v>15</v>
      </c>
      <c r="L139" t="e">
        <f>IF(G146&gt;K139,1,0)</f>
        <v>#REF!</v>
      </c>
    </row>
    <row r="140" spans="1:12" ht="15" customHeight="1" x14ac:dyDescent="0.25">
      <c r="A140" s="95">
        <v>11</v>
      </c>
      <c r="B140" s="14" t="str">
        <f>'Dienstreisen und Qualifizierung'!C23</f>
        <v>bitte auswählen</v>
      </c>
      <c r="C140" s="14" t="str">
        <f>'Dienstreisen und Qualifizierung'!G23</f>
        <v>bitte auswählen</v>
      </c>
      <c r="D140" s="14">
        <f>'Dienstreisen und Qualifizierung'!H23</f>
        <v>0</v>
      </c>
      <c r="E140" s="14">
        <f t="shared" si="2"/>
        <v>0</v>
      </c>
      <c r="F140" s="96">
        <f t="shared" si="3"/>
        <v>0</v>
      </c>
      <c r="G140" s="96">
        <f t="shared" si="4"/>
        <v>0</v>
      </c>
      <c r="H140" s="96">
        <f t="shared" si="5"/>
        <v>0</v>
      </c>
      <c r="I140" s="96">
        <f t="shared" si="6"/>
        <v>0</v>
      </c>
      <c r="J140" t="str">
        <f>A11</f>
        <v>Netzwerktreffen</v>
      </c>
      <c r="K140" s="166" t="s">
        <v>522</v>
      </c>
    </row>
    <row r="141" spans="1:12" ht="15" customHeight="1" x14ac:dyDescent="0.25">
      <c r="A141" s="95">
        <v>12</v>
      </c>
      <c r="B141" s="14" t="str">
        <f>'Dienstreisen und Qualifizierung'!C24</f>
        <v>bitte auswählen</v>
      </c>
      <c r="C141" s="14" t="str">
        <f>'Dienstreisen und Qualifizierung'!G24</f>
        <v>bitte auswählen</v>
      </c>
      <c r="D141" s="14">
        <f>'Dienstreisen und Qualifizierung'!H24</f>
        <v>0</v>
      </c>
      <c r="E141" s="14">
        <f t="shared" si="2"/>
        <v>0</v>
      </c>
      <c r="F141" s="96">
        <f t="shared" si="3"/>
        <v>0</v>
      </c>
      <c r="G141" s="96">
        <f t="shared" si="4"/>
        <v>0</v>
      </c>
      <c r="H141" s="96">
        <f t="shared" si="5"/>
        <v>0</v>
      </c>
      <c r="I141" s="96">
        <f t="shared" si="6"/>
        <v>0</v>
      </c>
      <c r="J141" t="str">
        <f>A12</f>
        <v>Weiterqualifizierung</v>
      </c>
      <c r="K141" s="166"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1" t="e">
        <f>IF(F146&gt;K141,1,0)</f>
        <v>#REF!</v>
      </c>
    </row>
    <row r="142" spans="1:12" ht="15" customHeight="1" x14ac:dyDescent="0.25">
      <c r="A142" s="95">
        <v>13</v>
      </c>
      <c r="B142" s="14" t="str">
        <f>'Dienstreisen und Qualifizierung'!C25</f>
        <v>bitte auswählen</v>
      </c>
      <c r="C142" s="14" t="str">
        <f>'Dienstreisen und Qualifizierung'!G25</f>
        <v>bitte auswählen</v>
      </c>
      <c r="D142" s="14">
        <f>'Dienstreisen und Qualifizierung'!H25</f>
        <v>0</v>
      </c>
      <c r="E142" s="14">
        <f t="shared" si="2"/>
        <v>0</v>
      </c>
      <c r="F142" s="96">
        <f t="shared" si="3"/>
        <v>0</v>
      </c>
      <c r="G142" s="96">
        <f t="shared" si="4"/>
        <v>0</v>
      </c>
      <c r="H142" s="96">
        <f t="shared" si="5"/>
        <v>0</v>
      </c>
      <c r="I142" s="96">
        <f t="shared" si="6"/>
        <v>0</v>
      </c>
      <c r="J142" t="str">
        <f>A13</f>
        <v>Sonstige DR</v>
      </c>
      <c r="K142" s="166" t="s">
        <v>522</v>
      </c>
    </row>
    <row r="143" spans="1:12" ht="15" customHeight="1" x14ac:dyDescent="0.25">
      <c r="A143" s="95">
        <v>14</v>
      </c>
      <c r="B143" s="14" t="str">
        <f>'Dienstreisen und Qualifizierung'!C26</f>
        <v>bitte auswählen</v>
      </c>
      <c r="C143" s="14" t="str">
        <f>'Dienstreisen und Qualifizierung'!G26</f>
        <v>bitte auswählen</v>
      </c>
      <c r="D143" s="14">
        <f>'Dienstreisen und Qualifizierung'!H26</f>
        <v>0</v>
      </c>
      <c r="E143" s="14">
        <f t="shared" si="2"/>
        <v>0</v>
      </c>
      <c r="F143" s="96">
        <f t="shared" si="3"/>
        <v>0</v>
      </c>
      <c r="G143" s="96">
        <f t="shared" si="4"/>
        <v>0</v>
      </c>
      <c r="H143" s="96">
        <f t="shared" si="5"/>
        <v>0</v>
      </c>
      <c r="I143" s="96">
        <f t="shared" si="6"/>
        <v>0</v>
      </c>
    </row>
    <row r="144" spans="1:12" ht="15" customHeight="1" x14ac:dyDescent="0.25">
      <c r="A144" s="95">
        <v>15</v>
      </c>
      <c r="B144" s="14" t="str">
        <f>'Dienstreisen und Qualifizierung'!C27</f>
        <v>bitte auswählen</v>
      </c>
      <c r="C144" s="14" t="str">
        <f>'Dienstreisen und Qualifizierung'!G27</f>
        <v>bitte auswählen</v>
      </c>
      <c r="D144" s="14">
        <f>'Dienstreisen und Qualifizierung'!H27</f>
        <v>0</v>
      </c>
      <c r="E144" s="14">
        <f t="shared" si="2"/>
        <v>0</v>
      </c>
      <c r="F144" s="96">
        <f t="shared" si="3"/>
        <v>0</v>
      </c>
      <c r="G144" s="96">
        <f t="shared" si="4"/>
        <v>0</v>
      </c>
      <c r="H144" s="96">
        <f t="shared" si="5"/>
        <v>0</v>
      </c>
      <c r="I144" s="96">
        <f t="shared" si="6"/>
        <v>0</v>
      </c>
      <c r="J144" t="s">
        <v>526</v>
      </c>
      <c r="K144">
        <f>COUNTIFS('Dienstreisen und Qualifizierung'!C13:C27,"=Netzwerktreffen",'Dienstreisen und Qualifizierung'!M13:M27,"&gt;0")</f>
        <v>0</v>
      </c>
    </row>
    <row r="145" spans="1:11" ht="15.75" customHeight="1" x14ac:dyDescent="0.25">
      <c r="A145" s="97">
        <v>16</v>
      </c>
      <c r="B145" s="14" t="e">
        <f>'Dienstreisen und Qualifizierung'!#REF!</f>
        <v>#REF!</v>
      </c>
      <c r="C145" s="98" t="e">
        <f>'Dienstreisen und Qualifizierung'!#REF!</f>
        <v>#REF!</v>
      </c>
      <c r="D145" s="98" t="e">
        <f>'Dienstreisen und Qualifizierung'!#REF!</f>
        <v>#REF!</v>
      </c>
      <c r="E145" s="14" t="e">
        <f t="shared" si="2"/>
        <v>#REF!</v>
      </c>
      <c r="F145" s="96" t="e">
        <f t="shared" si="3"/>
        <v>#REF!</v>
      </c>
      <c r="G145" s="96" t="e">
        <f t="shared" si="4"/>
        <v>#REF!</v>
      </c>
      <c r="H145" s="96" t="e">
        <f t="shared" si="5"/>
        <v>#REF!</v>
      </c>
      <c r="I145" s="96" t="e">
        <f t="shared" si="6"/>
        <v>#REF!</v>
      </c>
      <c r="J145" t="s">
        <v>527</v>
      </c>
      <c r="K145">
        <f>COUNTIFS('Dienstreisen und Qualifizierung'!C13:C27,A12,'Dienstreisen und Qualifizierung'!M13:M27,"&gt;1000")</f>
        <v>0</v>
      </c>
    </row>
    <row r="146" spans="1:11" x14ac:dyDescent="0.25">
      <c r="A146" s="111"/>
      <c r="B146" s="111"/>
      <c r="C146" s="111"/>
      <c r="D146" s="111"/>
      <c r="E146" s="111"/>
      <c r="F146" s="173" t="e">
        <f>SUM(F130:F145)</f>
        <v>#REF!</v>
      </c>
      <c r="G146" s="248" t="e">
        <f>SUM(G130:G145)</f>
        <v>#REF!</v>
      </c>
      <c r="H146" s="247" t="e">
        <f>SUM(H130:H145)</f>
        <v>#REF!</v>
      </c>
      <c r="I146" s="247" t="e">
        <f>SUM(I130:I145)</f>
        <v>#REF!</v>
      </c>
    </row>
    <row r="147" spans="1:11" x14ac:dyDescent="0.25">
      <c r="A147" s="551"/>
      <c r="B147" s="553"/>
      <c r="C147" s="15"/>
    </row>
    <row r="148" spans="1:11" x14ac:dyDescent="0.25">
      <c r="A148" s="551"/>
      <c r="B148" s="553"/>
      <c r="C148" s="15"/>
    </row>
    <row r="151" spans="1:11" x14ac:dyDescent="0.25">
      <c r="A151" t="s">
        <v>239</v>
      </c>
    </row>
    <row r="152" spans="1:11" x14ac:dyDescent="0.25">
      <c r="A152" t="s">
        <v>62</v>
      </c>
    </row>
    <row r="153" spans="1:11" x14ac:dyDescent="0.25">
      <c r="A153" t="s">
        <v>292</v>
      </c>
    </row>
    <row r="154" spans="1:11" x14ac:dyDescent="0.25">
      <c r="A154" t="s">
        <v>297</v>
      </c>
    </row>
    <row r="155" spans="1:11" x14ac:dyDescent="0.25">
      <c r="A155" t="s">
        <v>443</v>
      </c>
    </row>
    <row r="156" spans="1:11" x14ac:dyDescent="0.25">
      <c r="A156" t="s">
        <v>331</v>
      </c>
    </row>
    <row r="160" spans="1:11" x14ac:dyDescent="0.25">
      <c r="A160" t="s">
        <v>266</v>
      </c>
    </row>
    <row r="161" spans="1:16" x14ac:dyDescent="0.25">
      <c r="A161" t="s">
        <v>267</v>
      </c>
      <c r="C161" s="2">
        <v>5000</v>
      </c>
    </row>
    <row r="162" spans="1:16" x14ac:dyDescent="0.25">
      <c r="A162" t="s">
        <v>268</v>
      </c>
      <c r="C162" s="2">
        <v>10000</v>
      </c>
    </row>
    <row r="163" spans="1:16" x14ac:dyDescent="0.25">
      <c r="A163" t="s">
        <v>302</v>
      </c>
      <c r="C163" s="2">
        <v>5000</v>
      </c>
    </row>
    <row r="164" spans="1:16" x14ac:dyDescent="0.25">
      <c r="A164" t="s">
        <v>555</v>
      </c>
      <c r="C164" s="2">
        <v>5000</v>
      </c>
    </row>
    <row r="167" spans="1:16" x14ac:dyDescent="0.25">
      <c r="A167" s="94" t="s">
        <v>378</v>
      </c>
      <c r="B167" s="301"/>
      <c r="C167" s="301"/>
      <c r="D167" s="301"/>
      <c r="E167" s="301"/>
      <c r="F167" s="301"/>
      <c r="G167" s="301"/>
      <c r="H167" s="301"/>
      <c r="I167" s="301"/>
      <c r="J167" s="301"/>
      <c r="K167" s="301"/>
      <c r="L167" s="301"/>
      <c r="M167" s="302"/>
      <c r="N167" s="301"/>
      <c r="O167" s="301"/>
      <c r="P167" s="302"/>
    </row>
    <row r="168" spans="1:16" x14ac:dyDescent="0.25">
      <c r="A168" s="95"/>
      <c r="B168" s="14">
        <v>1</v>
      </c>
      <c r="C168" s="14">
        <v>2</v>
      </c>
      <c r="D168" s="14">
        <v>3</v>
      </c>
      <c r="E168" s="14"/>
      <c r="F168" s="14"/>
      <c r="G168" s="14"/>
      <c r="H168" s="14"/>
      <c r="I168" s="14"/>
      <c r="J168" s="14"/>
      <c r="K168" s="14"/>
      <c r="L168" s="14"/>
      <c r="M168" s="96"/>
      <c r="N168" s="14"/>
      <c r="O168" s="14"/>
      <c r="P168" s="96"/>
    </row>
    <row r="169" spans="1:16" ht="15" customHeight="1" x14ac:dyDescent="0.25">
      <c r="A169" s="95" t="s">
        <v>370</v>
      </c>
      <c r="B169" s="14" t="s">
        <v>369</v>
      </c>
      <c r="C169" s="14"/>
      <c r="D169" s="14"/>
      <c r="E169" s="14"/>
      <c r="F169" s="14"/>
      <c r="G169" s="14"/>
      <c r="H169" s="14"/>
      <c r="I169" s="14"/>
      <c r="J169" s="14"/>
      <c r="K169" s="14"/>
      <c r="L169" s="14"/>
      <c r="M169" s="305"/>
      <c r="N169" s="304"/>
      <c r="O169" s="304"/>
      <c r="P169" s="305"/>
    </row>
    <row r="170" spans="1:16" x14ac:dyDescent="0.25">
      <c r="A170" s="95" t="s">
        <v>371</v>
      </c>
      <c r="B170" s="14" t="s">
        <v>372</v>
      </c>
      <c r="C170" s="14"/>
      <c r="D170" s="14"/>
      <c r="E170" s="14"/>
      <c r="F170" s="14"/>
      <c r="G170" s="14"/>
      <c r="H170" s="14"/>
      <c r="I170" s="14"/>
      <c r="J170" s="14"/>
      <c r="K170" s="14"/>
      <c r="L170" s="14"/>
      <c r="M170" s="303"/>
      <c r="N170" s="3"/>
      <c r="O170" s="3"/>
      <c r="P170" s="303"/>
    </row>
    <row r="171" spans="1:16" x14ac:dyDescent="0.25">
      <c r="A171" s="95" t="s">
        <v>373</v>
      </c>
      <c r="B171" s="14" t="s">
        <v>376</v>
      </c>
      <c r="C171" s="14" t="s">
        <v>423</v>
      </c>
      <c r="D171" s="14"/>
      <c r="E171" s="14"/>
      <c r="F171" s="14"/>
      <c r="G171" s="14"/>
      <c r="H171" s="14"/>
      <c r="I171" s="14"/>
      <c r="J171" s="14"/>
      <c r="K171" s="14"/>
      <c r="L171" s="14"/>
      <c r="M171" s="303"/>
      <c r="N171" s="3"/>
      <c r="O171" s="3"/>
      <c r="P171" s="303"/>
    </row>
    <row r="172" spans="1:16" x14ac:dyDescent="0.25">
      <c r="A172" s="95" t="s">
        <v>374</v>
      </c>
      <c r="B172" s="14" t="s">
        <v>422</v>
      </c>
      <c r="C172" s="14"/>
      <c r="D172" s="14"/>
      <c r="E172" s="14"/>
      <c r="F172" s="14"/>
      <c r="G172" s="14"/>
      <c r="H172" s="14"/>
      <c r="I172" s="14"/>
      <c r="J172" s="14"/>
      <c r="K172" s="14"/>
      <c r="L172" s="14"/>
      <c r="M172" s="303"/>
      <c r="N172" s="3"/>
      <c r="O172" s="3"/>
      <c r="P172" s="303"/>
    </row>
    <row r="173" spans="1:16" x14ac:dyDescent="0.25">
      <c r="A173" s="95" t="s">
        <v>375</v>
      </c>
      <c r="B173" s="14" t="s">
        <v>377</v>
      </c>
      <c r="C173" s="14" t="s">
        <v>376</v>
      </c>
      <c r="D173" s="14" t="s">
        <v>423</v>
      </c>
      <c r="E173" s="14"/>
      <c r="F173" s="14"/>
      <c r="G173" s="14"/>
      <c r="H173" s="14"/>
      <c r="I173" s="14"/>
      <c r="J173" s="14"/>
      <c r="K173" s="14"/>
      <c r="L173" s="14"/>
      <c r="M173" s="303"/>
      <c r="N173" s="3"/>
      <c r="O173" s="3"/>
      <c r="P173" s="303"/>
    </row>
    <row r="174" spans="1:16" x14ac:dyDescent="0.25">
      <c r="A174" s="95"/>
      <c r="B174" s="14"/>
      <c r="C174" s="14"/>
      <c r="D174" s="14"/>
      <c r="E174" s="14"/>
      <c r="F174" s="14"/>
      <c r="G174" s="14"/>
      <c r="H174" s="14"/>
      <c r="I174" s="14"/>
      <c r="J174" s="14"/>
      <c r="K174" s="14"/>
      <c r="L174" s="14"/>
      <c r="M174" s="303"/>
      <c r="N174" s="3"/>
      <c r="O174" s="3"/>
      <c r="P174" s="303"/>
    </row>
    <row r="175" spans="1:16" x14ac:dyDescent="0.25">
      <c r="A175" s="95">
        <v>1</v>
      </c>
      <c r="B175" s="14" t="str">
        <f>B169</f>
        <v>Bisherige Klimaschutzaktivitäten, Motivation und ggf. strukturelle Besonderheiten:</v>
      </c>
      <c r="C175" s="14"/>
      <c r="D175" s="14"/>
      <c r="E175" s="14"/>
      <c r="F175" s="14"/>
      <c r="G175" s="14"/>
      <c r="H175" s="14"/>
      <c r="I175" s="14"/>
      <c r="J175" s="14"/>
      <c r="K175" s="14"/>
      <c r="L175" s="14"/>
      <c r="M175" s="303"/>
      <c r="N175" s="3"/>
      <c r="O175" s="3"/>
      <c r="P175" s="303"/>
    </row>
    <row r="176" spans="1:16" x14ac:dyDescent="0.25">
      <c r="A176" s="95">
        <v>2</v>
      </c>
      <c r="B176" s="14"/>
      <c r="C176" s="14"/>
      <c r="D176" s="14"/>
      <c r="E176" s="14"/>
      <c r="F176" s="14"/>
      <c r="G176" s="14"/>
      <c r="H176" s="14"/>
      <c r="I176" s="14"/>
      <c r="J176" s="14"/>
      <c r="K176" s="14"/>
      <c r="L176" s="14"/>
      <c r="M176" s="96"/>
      <c r="N176" s="14"/>
      <c r="O176" s="14"/>
      <c r="P176" s="96"/>
    </row>
    <row r="177" spans="1:16" x14ac:dyDescent="0.25">
      <c r="A177" s="97">
        <v>3</v>
      </c>
      <c r="B177" s="98"/>
      <c r="C177" s="98"/>
      <c r="D177" s="98"/>
      <c r="E177" s="98"/>
      <c r="F177" s="98"/>
      <c r="G177" s="98"/>
      <c r="H177" s="98"/>
      <c r="I177" s="98"/>
      <c r="J177" s="98"/>
      <c r="K177" s="98"/>
      <c r="L177" s="98"/>
      <c r="M177" s="99"/>
      <c r="N177" s="98"/>
      <c r="O177" s="98"/>
      <c r="P177" s="99"/>
    </row>
    <row r="180" spans="1:16" x14ac:dyDescent="0.25">
      <c r="A180" t="s">
        <v>556</v>
      </c>
    </row>
    <row r="181" spans="1:16" x14ac:dyDescent="0.25">
      <c r="A181" t="s">
        <v>517</v>
      </c>
    </row>
    <row r="182" spans="1:16" x14ac:dyDescent="0.25">
      <c r="A182" t="s">
        <v>516</v>
      </c>
    </row>
    <row r="183" spans="1:16" x14ac:dyDescent="0.25">
      <c r="A183" t="s">
        <v>417</v>
      </c>
    </row>
    <row r="185" spans="1:16" x14ac:dyDescent="0.25">
      <c r="A185" t="s">
        <v>380</v>
      </c>
    </row>
    <row r="186" spans="1:16" x14ac:dyDescent="0.25">
      <c r="A186" t="e">
        <f>COUNTIF(Vorhabenbeschreibung!#REF!,"bitte auswählen")+COUNTIF(Vorhabenbeschreibung!#REF!,"bitte auswählen")</f>
        <v>#REF!</v>
      </c>
      <c r="B186" t="s">
        <v>381</v>
      </c>
    </row>
    <row r="187" spans="1:16" x14ac:dyDescent="0.25">
      <c r="A187" t="e">
        <f>COUNTIF(Vorhabenbeschreibung!#REF!,"Nein")+COUNTIF(Vorhabenbeschreibung!#REF!,"Nein")</f>
        <v>#REF!</v>
      </c>
      <c r="B187" t="s">
        <v>382</v>
      </c>
    </row>
    <row r="189" spans="1:16" x14ac:dyDescent="0.25">
      <c r="A189" t="e">
        <f>IF(Basisdaten!#REF!="Nein","Bitte bestätigen Sie, dass das Klimaschutzkonzept die oben genannten Inhalte umfassen wird.","Bitte bestätigen Sie, dass das Klimaschutzkonzept die oben genannten Inhalte umfasst.")</f>
        <v>#REF!</v>
      </c>
    </row>
    <row r="190" spans="1:16" x14ac:dyDescent="0.25">
      <c r="A190" t="e">
        <f>IF(Basisdaten!#REF!="Nein","Hiermit wird bestätigt, dass das Klimaschutzkonzept die oben genannten Inhalte umfassen wird.","Hiermit wird bestätigt, dass das Klimaschutzkonzept die oben genannten Inhalte umfasset.")</f>
        <v>#REF!</v>
      </c>
    </row>
    <row r="192" spans="1:16" x14ac:dyDescent="0.25">
      <c r="A192" t="s">
        <v>386</v>
      </c>
      <c r="B192" t="e">
        <f>IF(OR(Basisdaten!#REF!="Ja",Basisdaten!#REF!=A155,Basisdaten!#REF!=A156,F46="ÜGR"),0,1)</f>
        <v>#REF!</v>
      </c>
    </row>
    <row r="194" spans="1:8" x14ac:dyDescent="0.25">
      <c r="A194" t="s">
        <v>388</v>
      </c>
      <c r="B194" s="136" t="str">
        <f>IF(Basisdaten!I37&lt;&gt;"",EDATE(Basisdaten!I37,-6),"...")</f>
        <v>...</v>
      </c>
      <c r="C194" s="136" t="str">
        <f>TEXT(B194,"TT.MM.JJJJ")</f>
        <v>...</v>
      </c>
    </row>
    <row r="195" spans="1:8" x14ac:dyDescent="0.25">
      <c r="A195" t="s">
        <v>389</v>
      </c>
      <c r="B195" s="136" t="str">
        <f>IF(Basisdaten!I37&lt;&gt;"",EDATE(Basisdaten!I37,-4),"...")</f>
        <v>...</v>
      </c>
      <c r="C195" s="136" t="str">
        <f>TEXT(B195,"TT.MM.JJJJ")</f>
        <v>...</v>
      </c>
    </row>
    <row r="197" spans="1:8" x14ac:dyDescent="0.25">
      <c r="A197" s="166" t="s">
        <v>399</v>
      </c>
    </row>
    <row r="198" spans="1:8" x14ac:dyDescent="0.25">
      <c r="A198" s="552" t="s">
        <v>402</v>
      </c>
      <c r="B198" s="552"/>
      <c r="C198" s="552"/>
      <c r="D198" s="552"/>
      <c r="F198" s="552" t="s">
        <v>405</v>
      </c>
      <c r="G198" s="552"/>
      <c r="H198" s="552"/>
    </row>
    <row r="199" spans="1:8" x14ac:dyDescent="0.25">
      <c r="A199" s="313"/>
      <c r="B199" s="313" t="s">
        <v>404</v>
      </c>
      <c r="C199" s="313" t="s">
        <v>403</v>
      </c>
      <c r="D199" s="313" t="s">
        <v>224</v>
      </c>
      <c r="F199" s="313" t="s">
        <v>404</v>
      </c>
      <c r="G199" s="313" t="s">
        <v>403</v>
      </c>
      <c r="H199" s="313" t="s">
        <v>224</v>
      </c>
    </row>
    <row r="200" spans="1:8" x14ac:dyDescent="0.25">
      <c r="A200" s="167" t="s">
        <v>400</v>
      </c>
      <c r="B200" s="60">
        <v>15</v>
      </c>
      <c r="C200" s="60">
        <v>25</v>
      </c>
      <c r="D200" s="60">
        <v>30</v>
      </c>
      <c r="F200">
        <f>ROUND((B200/305)*(305*$C$115),0)</f>
        <v>0</v>
      </c>
      <c r="G200">
        <f>ROUND((C200/305)*(305*$C$115),0)</f>
        <v>0</v>
      </c>
      <c r="H200">
        <f>ROUND((D200/305)*(305*$C$115),0)</f>
        <v>0</v>
      </c>
    </row>
    <row r="201" spans="1:8" x14ac:dyDescent="0.25">
      <c r="A201" s="167" t="s">
        <v>401</v>
      </c>
      <c r="B201" s="60">
        <v>15</v>
      </c>
      <c r="C201" s="60">
        <v>25</v>
      </c>
      <c r="D201" s="60">
        <v>30</v>
      </c>
      <c r="F201">
        <f t="shared" ref="F201:F210" si="7">ROUND((B201/305)*(305*$C$115),0)</f>
        <v>0</v>
      </c>
      <c r="G201">
        <f t="shared" ref="G201:G210" si="8">ROUND((C201/305)*(305*$C$115),0)</f>
        <v>0</v>
      </c>
      <c r="H201">
        <f t="shared" ref="H201:H210" si="9">ROUND((D201/305)*(305*$C$115),0)</f>
        <v>0</v>
      </c>
    </row>
    <row r="202" spans="1:8" x14ac:dyDescent="0.25">
      <c r="A202">
        <v>2</v>
      </c>
      <c r="B202" s="60">
        <v>20</v>
      </c>
      <c r="C202" s="60">
        <v>35</v>
      </c>
      <c r="D202" s="60">
        <v>40</v>
      </c>
      <c r="F202">
        <f t="shared" si="7"/>
        <v>0</v>
      </c>
      <c r="G202">
        <f t="shared" si="8"/>
        <v>0</v>
      </c>
      <c r="H202">
        <f t="shared" si="9"/>
        <v>0</v>
      </c>
    </row>
    <row r="203" spans="1:8" x14ac:dyDescent="0.25">
      <c r="A203">
        <v>3</v>
      </c>
      <c r="B203" s="60">
        <v>20</v>
      </c>
      <c r="C203" s="60">
        <v>30</v>
      </c>
      <c r="D203" s="60">
        <v>40</v>
      </c>
      <c r="F203">
        <f t="shared" si="7"/>
        <v>0</v>
      </c>
      <c r="G203">
        <f t="shared" si="8"/>
        <v>0</v>
      </c>
      <c r="H203">
        <f t="shared" si="9"/>
        <v>0</v>
      </c>
    </row>
    <row r="204" spans="1:8" x14ac:dyDescent="0.25">
      <c r="A204">
        <v>4</v>
      </c>
      <c r="B204" s="60">
        <v>25</v>
      </c>
      <c r="C204" s="60">
        <v>35</v>
      </c>
      <c r="D204" s="60">
        <v>50</v>
      </c>
      <c r="F204">
        <f t="shared" si="7"/>
        <v>0</v>
      </c>
      <c r="G204">
        <f t="shared" si="8"/>
        <v>0</v>
      </c>
      <c r="H204">
        <f t="shared" si="9"/>
        <v>0</v>
      </c>
    </row>
    <row r="205" spans="1:8" x14ac:dyDescent="0.25">
      <c r="A205">
        <v>5</v>
      </c>
      <c r="B205" s="60">
        <v>40</v>
      </c>
      <c r="C205" s="60">
        <v>60</v>
      </c>
      <c r="D205" s="60">
        <v>80</v>
      </c>
      <c r="F205">
        <f t="shared" si="7"/>
        <v>0</v>
      </c>
      <c r="G205">
        <f t="shared" si="8"/>
        <v>0</v>
      </c>
      <c r="H205">
        <f t="shared" si="9"/>
        <v>0</v>
      </c>
    </row>
    <row r="206" spans="1:8" x14ac:dyDescent="0.25">
      <c r="A206">
        <v>6</v>
      </c>
      <c r="B206" s="60">
        <v>10</v>
      </c>
      <c r="C206" s="60">
        <v>15</v>
      </c>
      <c r="D206" s="60">
        <v>20</v>
      </c>
      <c r="F206">
        <f t="shared" si="7"/>
        <v>0</v>
      </c>
      <c r="G206">
        <f t="shared" si="8"/>
        <v>0</v>
      </c>
      <c r="H206">
        <f t="shared" si="9"/>
        <v>0</v>
      </c>
    </row>
    <row r="207" spans="1:8" x14ac:dyDescent="0.25">
      <c r="A207">
        <v>7</v>
      </c>
      <c r="B207" s="60">
        <v>10</v>
      </c>
      <c r="C207" s="60">
        <v>15</v>
      </c>
      <c r="D207" s="60">
        <v>20</v>
      </c>
      <c r="F207">
        <f t="shared" si="7"/>
        <v>0</v>
      </c>
      <c r="G207">
        <f t="shared" si="8"/>
        <v>0</v>
      </c>
      <c r="H207">
        <f t="shared" si="9"/>
        <v>0</v>
      </c>
    </row>
    <row r="208" spans="1:8" x14ac:dyDescent="0.25">
      <c r="A208">
        <v>8</v>
      </c>
      <c r="B208" s="60">
        <v>10</v>
      </c>
      <c r="C208" s="60">
        <v>20</v>
      </c>
      <c r="D208" s="60">
        <v>30</v>
      </c>
      <c r="F208">
        <f t="shared" si="7"/>
        <v>0</v>
      </c>
      <c r="G208">
        <f t="shared" si="8"/>
        <v>0</v>
      </c>
      <c r="H208">
        <f t="shared" si="9"/>
        <v>0</v>
      </c>
    </row>
    <row r="209" spans="1:9" x14ac:dyDescent="0.25">
      <c r="A209">
        <v>9</v>
      </c>
      <c r="B209" s="60">
        <v>20</v>
      </c>
      <c r="C209" s="60">
        <v>30</v>
      </c>
      <c r="D209" s="60">
        <v>40</v>
      </c>
      <c r="F209">
        <f t="shared" si="7"/>
        <v>0</v>
      </c>
      <c r="G209">
        <f t="shared" si="8"/>
        <v>0</v>
      </c>
      <c r="H209">
        <f t="shared" si="9"/>
        <v>0</v>
      </c>
    </row>
    <row r="210" spans="1:9" x14ac:dyDescent="0.25">
      <c r="A210">
        <v>10</v>
      </c>
      <c r="B210" s="60">
        <v>10</v>
      </c>
      <c r="C210" s="60">
        <v>15</v>
      </c>
      <c r="D210" s="60">
        <v>20</v>
      </c>
      <c r="F210">
        <f t="shared" si="7"/>
        <v>0</v>
      </c>
      <c r="G210">
        <f t="shared" si="8"/>
        <v>0</v>
      </c>
      <c r="H210">
        <f t="shared" si="9"/>
        <v>0</v>
      </c>
    </row>
    <row r="211" spans="1:9" x14ac:dyDescent="0.25">
      <c r="B211" s="60"/>
      <c r="C211" s="60">
        <f>SUM(C200:C210)</f>
        <v>305</v>
      </c>
      <c r="D211" s="60"/>
      <c r="G211">
        <f>SUM(G200:G210)</f>
        <v>0</v>
      </c>
    </row>
    <row r="212" spans="1:9" x14ac:dyDescent="0.25">
      <c r="B212" s="60"/>
      <c r="C212" s="60"/>
      <c r="D212" s="60"/>
    </row>
    <row r="213" spans="1:9" x14ac:dyDescent="0.25">
      <c r="A213">
        <v>1</v>
      </c>
      <c r="B213" s="60">
        <v>20</v>
      </c>
      <c r="C213" s="60">
        <v>30</v>
      </c>
      <c r="D213" s="60">
        <v>40</v>
      </c>
      <c r="F213">
        <f t="shared" ref="F213:H218" si="10">ROUND((B213/305)*(305*$C$115),0)</f>
        <v>0</v>
      </c>
      <c r="G213">
        <f t="shared" si="10"/>
        <v>0</v>
      </c>
      <c r="H213">
        <f t="shared" si="10"/>
        <v>0</v>
      </c>
    </row>
    <row r="214" spans="1:9" x14ac:dyDescent="0.25">
      <c r="A214">
        <v>2</v>
      </c>
      <c r="B214" s="60">
        <v>20</v>
      </c>
      <c r="C214" s="60">
        <v>25</v>
      </c>
      <c r="D214" s="60">
        <v>30</v>
      </c>
      <c r="F214">
        <f t="shared" si="10"/>
        <v>0</v>
      </c>
      <c r="G214">
        <f t="shared" si="10"/>
        <v>0</v>
      </c>
      <c r="H214">
        <f t="shared" si="10"/>
        <v>0</v>
      </c>
    </row>
    <row r="215" spans="1:9" x14ac:dyDescent="0.25">
      <c r="A215">
        <v>3</v>
      </c>
      <c r="B215" s="60">
        <v>10</v>
      </c>
      <c r="C215" s="60">
        <v>20</v>
      </c>
      <c r="D215" s="60">
        <v>30</v>
      </c>
      <c r="F215">
        <f t="shared" si="10"/>
        <v>0</v>
      </c>
      <c r="G215">
        <f t="shared" si="10"/>
        <v>0</v>
      </c>
      <c r="H215">
        <f t="shared" si="10"/>
        <v>0</v>
      </c>
    </row>
    <row r="216" spans="1:9" x14ac:dyDescent="0.25">
      <c r="A216">
        <v>4</v>
      </c>
      <c r="B216" s="60">
        <v>10</v>
      </c>
      <c r="C216" s="60">
        <v>15</v>
      </c>
      <c r="D216" s="60">
        <v>20</v>
      </c>
      <c r="F216">
        <f t="shared" si="10"/>
        <v>0</v>
      </c>
      <c r="G216">
        <f t="shared" si="10"/>
        <v>0</v>
      </c>
      <c r="H216">
        <f t="shared" si="10"/>
        <v>0</v>
      </c>
    </row>
    <row r="217" spans="1:9" x14ac:dyDescent="0.25">
      <c r="A217">
        <v>5</v>
      </c>
      <c r="B217" s="60">
        <v>5</v>
      </c>
      <c r="C217" s="60">
        <v>5</v>
      </c>
      <c r="D217" s="60">
        <v>15</v>
      </c>
      <c r="F217">
        <f t="shared" si="10"/>
        <v>0</v>
      </c>
      <c r="G217">
        <f t="shared" si="10"/>
        <v>0</v>
      </c>
      <c r="H217">
        <f t="shared" si="10"/>
        <v>0</v>
      </c>
    </row>
    <row r="218" spans="1:9" x14ac:dyDescent="0.25">
      <c r="A218">
        <v>6</v>
      </c>
      <c r="B218" s="60">
        <v>20</v>
      </c>
      <c r="C218" s="60">
        <v>40</v>
      </c>
      <c r="D218" s="60">
        <v>40</v>
      </c>
      <c r="F218">
        <f t="shared" si="10"/>
        <v>0</v>
      </c>
      <c r="G218">
        <f t="shared" si="10"/>
        <v>0</v>
      </c>
      <c r="H218">
        <f t="shared" si="10"/>
        <v>0</v>
      </c>
    </row>
    <row r="219" spans="1:9" x14ac:dyDescent="0.25">
      <c r="B219" s="60"/>
      <c r="C219" s="60">
        <f>SUM(C213:C218)</f>
        <v>135</v>
      </c>
      <c r="D219" s="60"/>
      <c r="G219">
        <f>SUM(G213:G218)</f>
        <v>0</v>
      </c>
    </row>
    <row r="221" spans="1:9" x14ac:dyDescent="0.25">
      <c r="A221" s="60" t="s">
        <v>431</v>
      </c>
      <c r="B221" s="60"/>
      <c r="C221" s="60"/>
      <c r="D221" s="60"/>
      <c r="E221" s="60"/>
      <c r="F221" s="60"/>
    </row>
    <row r="222" spans="1:9" x14ac:dyDescent="0.25">
      <c r="A222" s="334" t="s">
        <v>424</v>
      </c>
      <c r="B222" s="60"/>
      <c r="C222" s="60"/>
      <c r="D222" s="60"/>
      <c r="E222" s="60"/>
      <c r="F222" s="60" t="str">
        <f>IF(OR(Basisdaten!I20=AF3,Basisdaten!I20=AF4,Basisdaten!I20=AF5),"GK","P")</f>
        <v>P</v>
      </c>
    </row>
    <row r="223" spans="1:9" x14ac:dyDescent="0.25">
      <c r="A223" s="60" t="s">
        <v>425</v>
      </c>
      <c r="B223" s="60" t="s">
        <v>426</v>
      </c>
      <c r="C223" s="60" t="s">
        <v>427</v>
      </c>
      <c r="D223" s="60"/>
      <c r="E223" s="60"/>
      <c r="F223" s="335" t="s">
        <v>434</v>
      </c>
      <c r="G223" s="335" t="s">
        <v>432</v>
      </c>
      <c r="H223" s="335" t="s">
        <v>433</v>
      </c>
      <c r="I223" s="381" t="s">
        <v>513</v>
      </c>
    </row>
    <row r="224" spans="1:9" x14ac:dyDescent="0.25">
      <c r="A224" s="60">
        <v>0</v>
      </c>
      <c r="B224" s="60">
        <v>9</v>
      </c>
      <c r="C224" s="60">
        <v>12</v>
      </c>
      <c r="D224" s="60">
        <v>5000</v>
      </c>
      <c r="E224" s="60"/>
      <c r="F224" s="336" t="e">
        <f>Basisdaten!#REF!</f>
        <v>#REF!</v>
      </c>
      <c r="G224" s="15" t="e">
        <f>IF(F224&lt;D224,B224,IF(F224&lt;D225,B225,IF(F224&lt;D226,B226,IF(F224&lt;D227,B227,B228))))</f>
        <v>#REF!</v>
      </c>
      <c r="H224" s="15" t="e">
        <f>IF(F224&lt;D224,C224,IF(F224&lt;D225,C225,IF(F224&lt;D226,C226,IF(F224&lt;D227,C227,C228))))</f>
        <v>#REF!</v>
      </c>
      <c r="I224" s="166">
        <f>IF(F222="GK",IF(F224&lt;D225,E225,IF(F224&lt;D226,E226,IF(F224&lt;D227,E227,E228))),45)</f>
        <v>45</v>
      </c>
    </row>
    <row r="225" spans="1:7" x14ac:dyDescent="0.25">
      <c r="A225" s="60" t="s">
        <v>506</v>
      </c>
      <c r="B225" s="60">
        <v>11</v>
      </c>
      <c r="C225" s="60">
        <v>14</v>
      </c>
      <c r="D225" s="60">
        <v>10000</v>
      </c>
      <c r="E225" s="60">
        <v>20</v>
      </c>
      <c r="F225" s="60"/>
    </row>
    <row r="226" spans="1:7" x14ac:dyDescent="0.25">
      <c r="A226" s="60" t="s">
        <v>428</v>
      </c>
      <c r="B226" s="60">
        <v>15</v>
      </c>
      <c r="C226" s="60">
        <v>16</v>
      </c>
      <c r="D226" s="60">
        <v>30000</v>
      </c>
      <c r="E226" s="60">
        <v>25</v>
      </c>
      <c r="F226" s="60"/>
      <c r="G226" s="164"/>
    </row>
    <row r="227" spans="1:7" x14ac:dyDescent="0.25">
      <c r="A227" s="60" t="s">
        <v>429</v>
      </c>
      <c r="B227" s="60">
        <v>18</v>
      </c>
      <c r="C227" s="60">
        <v>20</v>
      </c>
      <c r="D227" s="60">
        <v>80000</v>
      </c>
      <c r="E227" s="60">
        <v>35</v>
      </c>
      <c r="F227" s="60"/>
    </row>
    <row r="228" spans="1:7" x14ac:dyDescent="0.25">
      <c r="A228" s="60" t="s">
        <v>430</v>
      </c>
      <c r="B228" s="60">
        <v>25</v>
      </c>
      <c r="C228" s="60">
        <v>25</v>
      </c>
      <c r="D228" s="60"/>
      <c r="E228" s="60">
        <v>45</v>
      </c>
      <c r="F228" s="60"/>
    </row>
    <row r="229" spans="1:7" x14ac:dyDescent="0.25">
      <c r="A229" s="60"/>
      <c r="B229" s="60"/>
      <c r="C229" s="60"/>
      <c r="D229" s="60"/>
      <c r="E229" s="60"/>
      <c r="F229" s="60"/>
    </row>
    <row r="230" spans="1:7" x14ac:dyDescent="0.25">
      <c r="A230" s="60"/>
      <c r="B230" s="60"/>
      <c r="C230" s="60"/>
      <c r="D230" s="60"/>
      <c r="E230" s="60"/>
      <c r="F230" s="60"/>
    </row>
    <row r="231" spans="1:7" x14ac:dyDescent="0.25">
      <c r="A231" s="4" t="s">
        <v>463</v>
      </c>
      <c r="B231" s="60"/>
      <c r="C231" s="60"/>
      <c r="D231" s="60"/>
      <c r="E231" s="60"/>
      <c r="F231" s="60"/>
    </row>
    <row r="232" spans="1:7" x14ac:dyDescent="0.25">
      <c r="A232" s="60" t="s">
        <v>464</v>
      </c>
      <c r="B232" s="60" t="str">
        <f>IF(AND(OR(Basisdaten!I20=menu!AF3,Basisdaten!I20=menu!AF4,Basisdaten!I20=menu!AF5),menu!F46="aktuell",menu!G46="Integriertes Konzept",menu!H46="Erstvorhaben"),"Ja","Nein")</f>
        <v>Nein</v>
      </c>
      <c r="C232" s="60"/>
      <c r="D232" s="60"/>
      <c r="E232" s="60"/>
      <c r="F232" s="60"/>
    </row>
    <row r="233" spans="1:7" x14ac:dyDescent="0.25">
      <c r="A233" s="60"/>
      <c r="B233" s="60"/>
      <c r="C233" s="60"/>
      <c r="D233" s="60"/>
      <c r="E233" s="60"/>
      <c r="F233" s="60"/>
    </row>
    <row r="235" spans="1:7" x14ac:dyDescent="0.25">
      <c r="A235" t="s">
        <v>471</v>
      </c>
      <c r="B235" t="s">
        <v>472</v>
      </c>
      <c r="C235" t="s">
        <v>473</v>
      </c>
    </row>
    <row r="236" spans="1:7" x14ac:dyDescent="0.25">
      <c r="A236" t="s">
        <v>49</v>
      </c>
      <c r="B236">
        <f>C20</f>
        <v>0</v>
      </c>
      <c r="C236">
        <f>C21</f>
        <v>0</v>
      </c>
    </row>
    <row r="237" spans="1:7" x14ac:dyDescent="0.25">
      <c r="A237" t="s">
        <v>50</v>
      </c>
      <c r="B237">
        <f>D20</f>
        <v>0</v>
      </c>
      <c r="C237">
        <f>D21</f>
        <v>0</v>
      </c>
    </row>
    <row r="238" spans="1:7" x14ac:dyDescent="0.25">
      <c r="A238" t="s">
        <v>51</v>
      </c>
      <c r="B238" t="e">
        <f>E20</f>
        <v>#REF!</v>
      </c>
      <c r="C238" t="e">
        <f>E21</f>
        <v>#REF!</v>
      </c>
    </row>
    <row r="239" spans="1:7" x14ac:dyDescent="0.25">
      <c r="A239" t="s">
        <v>181</v>
      </c>
      <c r="B239" t="e">
        <f>F20</f>
        <v>#REF!</v>
      </c>
      <c r="C239" t="e">
        <f>F21</f>
        <v>#REF!</v>
      </c>
    </row>
    <row r="240" spans="1:7" x14ac:dyDescent="0.25">
      <c r="A240" t="s">
        <v>182</v>
      </c>
      <c r="B240" t="e">
        <f>G20</f>
        <v>#REF!</v>
      </c>
      <c r="C240" t="e">
        <f>G21</f>
        <v>#REF!</v>
      </c>
    </row>
    <row r="241" spans="1:3" x14ac:dyDescent="0.25">
      <c r="A241" t="s">
        <v>205</v>
      </c>
    </row>
    <row r="242" spans="1:3" x14ac:dyDescent="0.25">
      <c r="A242" t="s">
        <v>49</v>
      </c>
      <c r="B242">
        <f>C26</f>
        <v>0</v>
      </c>
      <c r="C242">
        <f>C27</f>
        <v>0</v>
      </c>
    </row>
    <row r="243" spans="1:3" x14ac:dyDescent="0.25">
      <c r="A243" t="s">
        <v>50</v>
      </c>
      <c r="B243">
        <f>D26</f>
        <v>0</v>
      </c>
      <c r="C243">
        <f>D27</f>
        <v>0</v>
      </c>
    </row>
    <row r="244" spans="1:3" x14ac:dyDescent="0.25">
      <c r="A244" t="s">
        <v>51</v>
      </c>
      <c r="B244" t="e">
        <f>E26</f>
        <v>#REF!</v>
      </c>
      <c r="C244" t="e">
        <f>E27</f>
        <v>#REF!</v>
      </c>
    </row>
    <row r="245" spans="1:3" x14ac:dyDescent="0.25">
      <c r="A245" t="s">
        <v>181</v>
      </c>
      <c r="B245" t="e">
        <f>F26</f>
        <v>#REF!</v>
      </c>
      <c r="C245" t="e">
        <f>F27</f>
        <v>#REF!</v>
      </c>
    </row>
    <row r="246" spans="1:3" x14ac:dyDescent="0.25">
      <c r="A246" t="s">
        <v>182</v>
      </c>
      <c r="B246" t="e">
        <f>G26</f>
        <v>#REF!</v>
      </c>
      <c r="C246" t="e">
        <f>G27</f>
        <v>#REF!</v>
      </c>
    </row>
    <row r="247" spans="1:3" x14ac:dyDescent="0.25">
      <c r="A247" t="s">
        <v>184</v>
      </c>
    </row>
    <row r="248" spans="1:3" x14ac:dyDescent="0.25">
      <c r="A248" t="s">
        <v>49</v>
      </c>
      <c r="B248">
        <f>C31</f>
        <v>0</v>
      </c>
      <c r="C248">
        <f>C32</f>
        <v>0</v>
      </c>
    </row>
    <row r="249" spans="1:3" x14ac:dyDescent="0.25">
      <c r="A249" t="s">
        <v>50</v>
      </c>
      <c r="B249">
        <f>D31</f>
        <v>0</v>
      </c>
      <c r="C249">
        <f>D32</f>
        <v>0</v>
      </c>
    </row>
    <row r="250" spans="1:3" x14ac:dyDescent="0.25">
      <c r="A250" t="s">
        <v>51</v>
      </c>
      <c r="B250">
        <f>E31</f>
        <v>0</v>
      </c>
      <c r="C250">
        <f>E32</f>
        <v>0</v>
      </c>
    </row>
    <row r="251" spans="1:3" x14ac:dyDescent="0.25">
      <c r="A251" t="s">
        <v>181</v>
      </c>
      <c r="B251">
        <f>F31</f>
        <v>0</v>
      </c>
      <c r="C251">
        <f>F32</f>
        <v>0</v>
      </c>
    </row>
    <row r="252" spans="1:3" x14ac:dyDescent="0.25">
      <c r="A252" t="s">
        <v>182</v>
      </c>
      <c r="B252">
        <f>G31</f>
        <v>0</v>
      </c>
      <c r="C252">
        <f>G32</f>
        <v>0</v>
      </c>
    </row>
    <row r="257" spans="1:2" x14ac:dyDescent="0.25">
      <c r="A257" t="s">
        <v>531</v>
      </c>
    </row>
    <row r="258" spans="1:2" x14ac:dyDescent="0.25">
      <c r="A258" t="str">
        <f>Anmerkungen!E5</f>
        <v>bitte auswählen</v>
      </c>
      <c r="B258">
        <f>LEN(Anmerkungen!C6)</f>
        <v>0</v>
      </c>
    </row>
    <row r="259" spans="1:2" x14ac:dyDescent="0.25">
      <c r="A259" t="str">
        <f>Anmerkungen!E15</f>
        <v>bitte auswählen</v>
      </c>
      <c r="B259">
        <f>LEN(Anmerkungen!C16)</f>
        <v>0</v>
      </c>
    </row>
    <row r="260" spans="1:2" x14ac:dyDescent="0.25">
      <c r="A260" t="str">
        <f>Anmerkungen!E25</f>
        <v>bitte auswählen</v>
      </c>
      <c r="B260">
        <f>LEN(Anmerkungen!C26)</f>
        <v>0</v>
      </c>
    </row>
    <row r="261" spans="1:2" x14ac:dyDescent="0.25">
      <c r="A261" t="str">
        <f>Anmerkungen!E25</f>
        <v>bitte auswählen</v>
      </c>
      <c r="B261">
        <f>LEN(Anmerkungen!C36)</f>
        <v>0</v>
      </c>
    </row>
    <row r="262" spans="1:2" x14ac:dyDescent="0.25">
      <c r="A262" t="str">
        <f>Anmerkungen!E35</f>
        <v>bitte auswählen</v>
      </c>
      <c r="B262">
        <f>LEN(Anmerkungen!C46)</f>
        <v>0</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A198:D198"/>
    <mergeCell ref="F198:H198"/>
    <mergeCell ref="A147:B147"/>
    <mergeCell ref="A148:B148"/>
    <mergeCell ref="A128:F128"/>
    <mergeCell ref="C123:I123"/>
    <mergeCell ref="R1:AC1"/>
    <mergeCell ref="A39:J39"/>
    <mergeCell ref="T3:U3"/>
    <mergeCell ref="N16:O16"/>
    <mergeCell ref="B93:C93"/>
    <mergeCell ref="F48:J48"/>
    <mergeCell ref="H43:I43"/>
  </mergeCells>
  <conditionalFormatting sqref="V8">
    <cfRule type="expression" dxfId="221" priority="13">
      <formula>V8=0</formula>
    </cfRule>
  </conditionalFormatting>
  <conditionalFormatting sqref="V7">
    <cfRule type="expression" dxfId="220" priority="9">
      <formula>V7=0</formula>
    </cfRule>
  </conditionalFormatting>
  <conditionalFormatting sqref="V6">
    <cfRule type="expression" dxfId="219" priority="8">
      <formula>V6=0</formula>
    </cfRule>
  </conditionalFormatting>
  <conditionalFormatting sqref="V5">
    <cfRule type="expression" dxfId="218" priority="7">
      <formula>V5=0</formula>
    </cfRule>
  </conditionalFormatting>
  <conditionalFormatting sqref="V4">
    <cfRule type="expression" dxfId="217" priority="6">
      <formula>V4=0</formula>
    </cfRule>
  </conditionalFormatting>
  <conditionalFormatting sqref="V9">
    <cfRule type="expression" dxfId="216" priority="5">
      <formula>V9=0</formula>
    </cfRule>
  </conditionalFormatting>
  <conditionalFormatting sqref="V10">
    <cfRule type="expression" dxfId="215" priority="4">
      <formula>V10=0</formula>
    </cfRule>
  </conditionalFormatting>
  <conditionalFormatting sqref="V11">
    <cfRule type="expression" dxfId="214" priority="3">
      <formula>V11=0</formula>
    </cfRule>
  </conditionalFormatting>
  <conditionalFormatting sqref="V12">
    <cfRule type="expression" dxfId="213"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48"/>
  <sheetViews>
    <sheetView topLeftCell="B31" zoomScale="70" zoomScaleNormal="70" workbookViewId="0">
      <selection activeCell="D34" sqref="D33:D34"/>
    </sheetView>
  </sheetViews>
  <sheetFormatPr baseColWidth="10" defaultColWidth="11.42578125" defaultRowHeight="15" x14ac:dyDescent="0.25"/>
  <cols>
    <col min="1" max="1" width="34.42578125" style="197" customWidth="1"/>
    <col min="2" max="2" width="21.140625" style="197" customWidth="1"/>
    <col min="3" max="6" width="75.140625" style="197" customWidth="1"/>
    <col min="7" max="7" width="51" style="197" customWidth="1"/>
    <col min="8" max="8" width="51.42578125" style="197" customWidth="1"/>
    <col min="9" max="9" width="52.5703125" style="197" customWidth="1"/>
    <col min="10" max="16384" width="11.42578125" style="197"/>
  </cols>
  <sheetData>
    <row r="1" spans="1:13" x14ac:dyDescent="0.25">
      <c r="A1" s="197" t="s">
        <v>250</v>
      </c>
      <c r="B1" s="197" t="s">
        <v>251</v>
      </c>
      <c r="C1" s="558" t="s">
        <v>247</v>
      </c>
      <c r="D1" s="558"/>
      <c r="E1" s="558"/>
      <c r="F1" s="558"/>
      <c r="G1" s="197" t="s">
        <v>248</v>
      </c>
      <c r="H1" s="197" t="s">
        <v>249</v>
      </c>
      <c r="I1" s="197" t="s">
        <v>262</v>
      </c>
    </row>
    <row r="2" spans="1:13" x14ac:dyDescent="0.25">
      <c r="C2" s="558" t="s">
        <v>212</v>
      </c>
      <c r="D2" s="558"/>
      <c r="E2" s="558" t="s">
        <v>207</v>
      </c>
      <c r="F2" s="558"/>
    </row>
    <row r="3" spans="1:13" x14ac:dyDescent="0.25">
      <c r="C3" s="199" t="s">
        <v>259</v>
      </c>
      <c r="D3" s="199" t="s">
        <v>260</v>
      </c>
      <c r="E3" s="199" t="s">
        <v>259</v>
      </c>
      <c r="F3" s="199" t="s">
        <v>260</v>
      </c>
    </row>
    <row r="4" spans="1:13" x14ac:dyDescent="0.25">
      <c r="A4" s="197" t="s">
        <v>234</v>
      </c>
      <c r="C4" s="557" t="s">
        <v>253</v>
      </c>
      <c r="D4" s="557"/>
      <c r="E4" s="557"/>
      <c r="F4" s="557"/>
      <c r="G4" s="197" t="s">
        <v>254</v>
      </c>
      <c r="H4" s="197" t="s">
        <v>254</v>
      </c>
    </row>
    <row r="5" spans="1:13" x14ac:dyDescent="0.25">
      <c r="A5" s="197" t="s">
        <v>16</v>
      </c>
      <c r="C5" s="557" t="s">
        <v>258</v>
      </c>
      <c r="D5" s="557"/>
      <c r="E5" s="557"/>
      <c r="F5" s="557"/>
      <c r="G5" s="197" t="s">
        <v>255</v>
      </c>
      <c r="H5" s="197" t="s">
        <v>255</v>
      </c>
    </row>
    <row r="6" spans="1:13" x14ac:dyDescent="0.25">
      <c r="A6" s="197" t="s">
        <v>134</v>
      </c>
      <c r="C6" s="557" t="s">
        <v>258</v>
      </c>
      <c r="D6" s="557"/>
      <c r="E6" s="557"/>
      <c r="F6" s="557"/>
      <c r="G6" s="197" t="s">
        <v>255</v>
      </c>
      <c r="H6" s="197" t="s">
        <v>255</v>
      </c>
    </row>
    <row r="7" spans="1:13" ht="409.5" x14ac:dyDescent="0.25">
      <c r="A7" s="197" t="s">
        <v>83</v>
      </c>
      <c r="C7" s="557" t="s">
        <v>258</v>
      </c>
      <c r="D7" s="557"/>
      <c r="E7" s="557"/>
      <c r="F7" s="557"/>
      <c r="G7" s="197" t="s">
        <v>255</v>
      </c>
      <c r="H7" s="197" t="s">
        <v>255</v>
      </c>
      <c r="J7" s="197" t="s">
        <v>529</v>
      </c>
      <c r="K7" s="197" t="s">
        <v>528</v>
      </c>
      <c r="M7" s="197" t="s">
        <v>530</v>
      </c>
    </row>
    <row r="8" spans="1:13" ht="135" x14ac:dyDescent="0.25">
      <c r="A8" s="197" t="s">
        <v>88</v>
      </c>
      <c r="C8" s="198" t="s">
        <v>492</v>
      </c>
      <c r="D8" s="198" t="s">
        <v>491</v>
      </c>
      <c r="E8" s="198" t="s">
        <v>496</v>
      </c>
      <c r="F8" s="198" t="s">
        <v>497</v>
      </c>
      <c r="G8" s="198" t="s">
        <v>499</v>
      </c>
      <c r="H8" s="198" t="s">
        <v>502</v>
      </c>
    </row>
    <row r="9" spans="1:13" ht="250.5" customHeight="1" x14ac:dyDescent="0.25">
      <c r="A9" s="197" t="s">
        <v>92</v>
      </c>
      <c r="C9" s="198" t="s">
        <v>493</v>
      </c>
      <c r="D9" s="198" t="s">
        <v>494</v>
      </c>
      <c r="E9" s="198" t="s">
        <v>495</v>
      </c>
      <c r="F9" s="198" t="s">
        <v>498</v>
      </c>
      <c r="G9" s="198" t="s">
        <v>500</v>
      </c>
      <c r="H9" s="198" t="s">
        <v>501</v>
      </c>
    </row>
    <row r="10" spans="1:13" ht="141.75" customHeight="1" x14ac:dyDescent="0.25">
      <c r="A10" s="197" t="s">
        <v>135</v>
      </c>
      <c r="C10" s="198" t="s">
        <v>256</v>
      </c>
      <c r="D10" s="198"/>
      <c r="E10" s="198" t="s">
        <v>256</v>
      </c>
      <c r="F10" s="198"/>
      <c r="G10" s="198" t="s">
        <v>257</v>
      </c>
      <c r="H10" s="198" t="s">
        <v>256</v>
      </c>
      <c r="I10" s="197" t="s">
        <v>514</v>
      </c>
    </row>
    <row r="11" spans="1:13" ht="69.75" customHeight="1" x14ac:dyDescent="0.25">
      <c r="A11" s="197" t="s">
        <v>252</v>
      </c>
      <c r="C11" s="198" t="s">
        <v>421</v>
      </c>
      <c r="D11" s="198" t="s">
        <v>421</v>
      </c>
      <c r="E11" s="198" t="s">
        <v>421</v>
      </c>
      <c r="F11" s="198" t="s">
        <v>421</v>
      </c>
      <c r="G11" s="198" t="s">
        <v>421</v>
      </c>
      <c r="H11" s="198" t="s">
        <v>421</v>
      </c>
    </row>
    <row r="12" spans="1:13" ht="123.75" customHeight="1" x14ac:dyDescent="0.25">
      <c r="A12" s="197" t="s">
        <v>162</v>
      </c>
      <c r="C12" s="197" t="s">
        <v>553</v>
      </c>
      <c r="D12" s="197" t="s">
        <v>554</v>
      </c>
      <c r="G12" s="198" t="s">
        <v>263</v>
      </c>
      <c r="H12" s="198" t="s">
        <v>544</v>
      </c>
      <c r="I12" s="198" t="s">
        <v>296</v>
      </c>
    </row>
    <row r="13" spans="1:13" x14ac:dyDescent="0.25">
      <c r="C13" s="197" t="s">
        <v>552</v>
      </c>
      <c r="D13" s="197" t="s">
        <v>551</v>
      </c>
    </row>
    <row r="15" spans="1:13" x14ac:dyDescent="0.25">
      <c r="E15" s="197" t="s">
        <v>379</v>
      </c>
    </row>
    <row r="16" spans="1:13" ht="168" customHeight="1" x14ac:dyDescent="0.25">
      <c r="E16" s="197" t="s">
        <v>383</v>
      </c>
      <c r="F16" s="197" t="s">
        <v>567</v>
      </c>
    </row>
    <row r="17" spans="1:6" ht="165" x14ac:dyDescent="0.25">
      <c r="E17" s="197" t="s">
        <v>384</v>
      </c>
      <c r="F17" s="197" t="s">
        <v>566</v>
      </c>
    </row>
    <row r="20" spans="1:6" ht="45" x14ac:dyDescent="0.25">
      <c r="A20" s="197" t="s">
        <v>302</v>
      </c>
      <c r="B20" s="197" t="s">
        <v>308</v>
      </c>
      <c r="C20" s="197" t="s">
        <v>325</v>
      </c>
      <c r="D20" s="197"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376" t="s">
        <v>508</v>
      </c>
    </row>
    <row r="24" spans="1:6" x14ac:dyDescent="0.25">
      <c r="A24" s="307" t="s">
        <v>368</v>
      </c>
    </row>
    <row r="25" spans="1:6" x14ac:dyDescent="0.25">
      <c r="A25" s="307" t="s">
        <v>487</v>
      </c>
    </row>
    <row r="26" spans="1:6" ht="135" x14ac:dyDescent="0.25">
      <c r="A26" s="197" t="s">
        <v>535</v>
      </c>
    </row>
    <row r="27" spans="1:6" ht="195" x14ac:dyDescent="0.25">
      <c r="A27" s="197" t="s">
        <v>414</v>
      </c>
      <c r="B27" s="197" t="s">
        <v>416</v>
      </c>
    </row>
    <row r="28" spans="1:6" ht="180" x14ac:dyDescent="0.25">
      <c r="A28" s="197" t="s">
        <v>418</v>
      </c>
      <c r="B28" s="197" t="s">
        <v>545</v>
      </c>
    </row>
    <row r="29" spans="1:6" ht="240" x14ac:dyDescent="0.25">
      <c r="A29" s="197" t="s">
        <v>419</v>
      </c>
      <c r="B29" s="331" t="s">
        <v>420</v>
      </c>
    </row>
    <row r="30" spans="1:6" ht="45" x14ac:dyDescent="0.25">
      <c r="C30" s="197" t="s">
        <v>540</v>
      </c>
    </row>
    <row r="31" spans="1:6" ht="30" x14ac:dyDescent="0.25">
      <c r="C31" s="197" t="s">
        <v>543</v>
      </c>
    </row>
    <row r="33" spans="1:4" ht="375" x14ac:dyDescent="0.25">
      <c r="A33" s="197" t="s">
        <v>439</v>
      </c>
      <c r="B33" s="197" t="s">
        <v>627</v>
      </c>
      <c r="C33" s="197" t="s">
        <v>441</v>
      </c>
    </row>
    <row r="34" spans="1:4" ht="255" x14ac:dyDescent="0.25">
      <c r="A34" s="197" t="s">
        <v>440</v>
      </c>
      <c r="B34" s="197" t="s">
        <v>568</v>
      </c>
      <c r="C34" s="197" t="s">
        <v>390</v>
      </c>
      <c r="D34" s="197" t="s">
        <v>468</v>
      </c>
    </row>
    <row r="35" spans="1:4" ht="240" x14ac:dyDescent="0.25">
      <c r="B35" s="197" t="s">
        <v>505</v>
      </c>
    </row>
    <row r="36" spans="1:4" ht="90" x14ac:dyDescent="0.25">
      <c r="B36" s="197" t="s">
        <v>442</v>
      </c>
    </row>
    <row r="37" spans="1:4" ht="45" x14ac:dyDescent="0.25">
      <c r="A37" s="197" t="str">
        <f>"Bitte planen Sie die Anzahl der Arbeitstage im Umfang der beantragten Personalstellen ("&amp;menu!F115&amp;")"</f>
        <v>Bitte planen Sie die Anzahl der Arbeitstage im Umfang der beantragten Personalstellen (0)</v>
      </c>
    </row>
    <row r="39" spans="1:4" ht="90" x14ac:dyDescent="0.25">
      <c r="A39" s="197" t="s">
        <v>518</v>
      </c>
    </row>
    <row r="40" spans="1:4" ht="60" x14ac:dyDescent="0.25">
      <c r="A40" s="197" t="s">
        <v>385</v>
      </c>
    </row>
    <row r="42" spans="1:4" x14ac:dyDescent="0.25">
      <c r="A42" s="197" t="s">
        <v>524</v>
      </c>
    </row>
    <row r="43" spans="1:4" ht="135" x14ac:dyDescent="0.25">
      <c r="A43" s="197" t="s">
        <v>536</v>
      </c>
      <c r="B43" s="197" t="s">
        <v>525</v>
      </c>
      <c r="C43" s="197" t="str">
        <f>"Achtung: Für den beantragten Vorhabentyp sind maximal " &amp;menu!K139&amp;" Tage für Fach- und Informationsveranstaltungen zuwendungsfähig."</f>
        <v>Achtung: Für den beantragten Vorhabentyp sind maximal 15 Tage für Fach- und Informationsveranstaltungen zuwendungsfähig.</v>
      </c>
      <c r="D43" s="197" t="e">
        <f>"Achtung: Für den beantragten Vorhabentyp sind maximal " &amp;menu!K141&amp;" Tage für Weiterqualifizierungen zuwendungsfähig."</f>
        <v>#REF!</v>
      </c>
    </row>
    <row r="44" spans="1:4" ht="225" x14ac:dyDescent="0.25">
      <c r="A44" s="197" t="s">
        <v>537</v>
      </c>
    </row>
    <row r="45" spans="1:4" ht="75" x14ac:dyDescent="0.25">
      <c r="A45" s="197" t="s">
        <v>538</v>
      </c>
    </row>
    <row r="47" spans="1:4" ht="45" x14ac:dyDescent="0.25">
      <c r="A47" s="197" t="s">
        <v>539</v>
      </c>
    </row>
    <row r="48" spans="1:4" ht="195" x14ac:dyDescent="0.25">
      <c r="A48" s="197" t="s">
        <v>565</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4"/>
  <sheetViews>
    <sheetView showGridLines="0" showRowColHeaders="0" topLeftCell="A13" zoomScaleNormal="100" zoomScaleSheetLayoutView="100" workbookViewId="0">
      <selection activeCell="C16" sqref="C16:Q22"/>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row>
    <row r="2" spans="1:35" ht="12.75" hidden="1" customHeight="1" x14ac:dyDescent="0.2">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row>
    <row r="3" spans="1:35" ht="12" customHeight="1" x14ac:dyDescent="0.2">
      <c r="A3" s="396"/>
      <c r="B3" s="178"/>
      <c r="C3" s="178"/>
      <c r="D3" s="178"/>
      <c r="E3" s="178"/>
      <c r="F3" s="178"/>
      <c r="G3" s="178"/>
      <c r="H3" s="178"/>
      <c r="I3" s="178"/>
      <c r="J3" s="178"/>
      <c r="K3" s="178"/>
      <c r="L3" s="178"/>
      <c r="M3" s="178"/>
      <c r="N3" s="178"/>
      <c r="O3" s="178"/>
      <c r="P3" s="178"/>
      <c r="Q3" s="178"/>
      <c r="R3" s="178"/>
      <c r="S3" s="396"/>
      <c r="T3" s="396"/>
      <c r="U3" s="396"/>
      <c r="V3" s="396"/>
      <c r="W3" s="396"/>
      <c r="X3" s="396"/>
      <c r="Y3" s="396"/>
      <c r="Z3" s="396"/>
      <c r="AA3" s="396"/>
      <c r="AB3" s="396"/>
      <c r="AC3" s="396"/>
      <c r="AD3" s="396"/>
      <c r="AE3" s="396"/>
      <c r="AF3" s="396"/>
      <c r="AG3" s="396"/>
      <c r="AH3" s="396"/>
      <c r="AI3" s="396"/>
    </row>
    <row r="4" spans="1:35" s="115" customFormat="1" ht="50.25" customHeight="1" x14ac:dyDescent="0.2">
      <c r="A4" s="397"/>
      <c r="B4" s="321"/>
      <c r="C4" s="561" t="str">
        <f>Basisdaten!C4</f>
        <v>Vorhabenbeschreibung Förderschwerpunkt 4.1.2 Implementierung und Erweiterung eines Energiemangements</v>
      </c>
      <c r="D4" s="561"/>
      <c r="E4" s="561"/>
      <c r="F4" s="561"/>
      <c r="G4" s="561"/>
      <c r="H4" s="561"/>
      <c r="I4" s="561"/>
      <c r="J4" s="561"/>
      <c r="K4" s="561"/>
      <c r="L4" s="561"/>
      <c r="M4" s="561"/>
      <c r="N4" s="178"/>
      <c r="O4" s="178"/>
      <c r="P4" s="178"/>
      <c r="Q4" s="178"/>
      <c r="R4" s="178"/>
      <c r="S4" s="397"/>
      <c r="T4" s="397"/>
      <c r="U4" s="397"/>
      <c r="V4" s="397"/>
      <c r="W4" s="397"/>
      <c r="X4" s="397"/>
      <c r="Y4" s="397"/>
      <c r="Z4" s="397"/>
      <c r="AA4" s="397"/>
      <c r="AB4" s="397"/>
      <c r="AC4" s="397"/>
      <c r="AD4" s="397"/>
      <c r="AE4" s="397"/>
      <c r="AF4" s="397"/>
      <c r="AG4" s="397"/>
      <c r="AH4" s="397"/>
      <c r="AI4" s="397"/>
    </row>
    <row r="5" spans="1:35" s="115" customFormat="1" ht="13.5" customHeight="1" x14ac:dyDescent="0.2">
      <c r="A5" s="397"/>
      <c r="B5" s="321"/>
      <c r="C5" s="565"/>
      <c r="D5" s="565"/>
      <c r="E5" s="565"/>
      <c r="F5" s="565"/>
      <c r="G5" s="565"/>
      <c r="H5" s="565"/>
      <c r="I5" s="565"/>
      <c r="J5" s="565"/>
      <c r="K5" s="565"/>
      <c r="L5" s="565"/>
      <c r="M5" s="565"/>
      <c r="N5" s="178"/>
      <c r="O5" s="178"/>
      <c r="P5" s="178"/>
      <c r="Q5" s="178"/>
      <c r="R5" s="178"/>
      <c r="S5" s="397"/>
      <c r="T5" s="397"/>
      <c r="U5" s="397"/>
      <c r="V5" s="397"/>
      <c r="W5" s="397"/>
      <c r="X5" s="397"/>
      <c r="Y5" s="397"/>
      <c r="Z5" s="397"/>
      <c r="AA5" s="397"/>
      <c r="AB5" s="397"/>
      <c r="AC5" s="397"/>
      <c r="AD5" s="397"/>
      <c r="AE5" s="397"/>
      <c r="AF5" s="397"/>
      <c r="AG5" s="397"/>
      <c r="AH5" s="397"/>
      <c r="AI5" s="397"/>
    </row>
    <row r="6" spans="1:35" s="115" customFormat="1" ht="13.5" customHeight="1" x14ac:dyDescent="0.2">
      <c r="A6" s="397"/>
      <c r="B6" s="321"/>
      <c r="C6" s="461" t="s">
        <v>581</v>
      </c>
      <c r="D6" s="324"/>
      <c r="E6" s="324"/>
      <c r="F6" s="324"/>
      <c r="G6" s="324"/>
      <c r="H6" s="324"/>
      <c r="I6" s="324"/>
      <c r="J6" s="324"/>
      <c r="K6" s="324"/>
      <c r="L6" s="324"/>
      <c r="M6" s="324"/>
      <c r="N6" s="178"/>
      <c r="O6" s="178"/>
      <c r="P6" s="178"/>
      <c r="Q6" s="178"/>
      <c r="R6" s="178"/>
      <c r="S6" s="397"/>
      <c r="T6" s="397"/>
      <c r="U6" s="397"/>
      <c r="V6" s="397"/>
      <c r="W6" s="397"/>
      <c r="X6" s="397"/>
      <c r="Y6" s="397"/>
      <c r="Z6" s="397"/>
      <c r="AA6" s="397"/>
      <c r="AB6" s="397"/>
      <c r="AC6" s="397"/>
      <c r="AD6" s="397"/>
      <c r="AE6" s="397"/>
      <c r="AF6" s="397"/>
      <c r="AG6" s="397"/>
      <c r="AH6" s="397"/>
      <c r="AI6" s="397"/>
    </row>
    <row r="7" spans="1:35" s="115" customFormat="1" ht="6" customHeight="1" x14ac:dyDescent="0.2">
      <c r="A7" s="397"/>
      <c r="B7" s="321"/>
      <c r="C7" s="323"/>
      <c r="D7" s="324"/>
      <c r="E7" s="324"/>
      <c r="F7" s="324"/>
      <c r="G7" s="324"/>
      <c r="H7" s="324"/>
      <c r="I7" s="324"/>
      <c r="J7" s="324"/>
      <c r="K7" s="324"/>
      <c r="L7" s="324"/>
      <c r="M7" s="324"/>
      <c r="N7" s="178"/>
      <c r="O7" s="178"/>
      <c r="P7" s="178"/>
      <c r="Q7" s="178"/>
      <c r="R7" s="178"/>
      <c r="S7" s="397"/>
      <c r="T7" s="397"/>
      <c r="U7" s="397"/>
      <c r="V7" s="397"/>
      <c r="W7" s="397"/>
      <c r="X7" s="397"/>
      <c r="Y7" s="397"/>
      <c r="Z7" s="397"/>
      <c r="AA7" s="397"/>
      <c r="AB7" s="397"/>
      <c r="AC7" s="397"/>
      <c r="AD7" s="397"/>
      <c r="AE7" s="397"/>
      <c r="AF7" s="397"/>
      <c r="AG7" s="397"/>
      <c r="AH7" s="397"/>
      <c r="AI7" s="397"/>
    </row>
    <row r="8" spans="1:35" s="115" customFormat="1" ht="12" customHeight="1" x14ac:dyDescent="0.2">
      <c r="A8" s="397"/>
      <c r="B8" s="321"/>
      <c r="C8" s="569" t="s">
        <v>6</v>
      </c>
      <c r="D8" s="570"/>
      <c r="E8" s="570"/>
      <c r="F8" s="570"/>
      <c r="G8" s="570"/>
      <c r="H8" s="570"/>
      <c r="I8" s="570"/>
      <c r="J8" s="570"/>
      <c r="K8" s="570"/>
      <c r="L8" s="570"/>
      <c r="M8" s="570"/>
      <c r="N8" s="570"/>
      <c r="O8" s="570"/>
      <c r="P8" s="570"/>
      <c r="Q8" s="571"/>
      <c r="R8" s="178"/>
      <c r="S8" s="397"/>
      <c r="T8" s="397"/>
      <c r="U8" s="397"/>
      <c r="V8" s="397"/>
      <c r="W8" s="397"/>
      <c r="X8" s="397"/>
      <c r="Y8" s="397"/>
      <c r="Z8" s="397"/>
      <c r="AA8" s="397"/>
      <c r="AB8" s="397"/>
      <c r="AC8" s="397"/>
      <c r="AD8" s="397"/>
      <c r="AE8" s="397"/>
      <c r="AF8" s="397"/>
      <c r="AG8" s="397"/>
      <c r="AH8" s="397"/>
      <c r="AI8" s="397"/>
    </row>
    <row r="9" spans="1:35" s="115" customFormat="1" ht="12" customHeight="1" x14ac:dyDescent="0.2">
      <c r="A9" s="397"/>
      <c r="B9" s="321"/>
      <c r="C9" s="572" t="s">
        <v>391</v>
      </c>
      <c r="D9" s="573"/>
      <c r="E9" s="573"/>
      <c r="F9" s="573"/>
      <c r="G9" s="573"/>
      <c r="H9" s="573"/>
      <c r="I9" s="573"/>
      <c r="J9" s="573"/>
      <c r="K9" s="573"/>
      <c r="L9" s="573"/>
      <c r="M9" s="573"/>
      <c r="N9" s="573"/>
      <c r="O9" s="573"/>
      <c r="P9" s="573"/>
      <c r="Q9" s="574"/>
      <c r="R9" s="178"/>
      <c r="S9" s="397"/>
      <c r="T9" s="397"/>
      <c r="U9" s="397"/>
      <c r="V9" s="397"/>
      <c r="W9" s="397"/>
      <c r="X9" s="397"/>
      <c r="Y9" s="397"/>
      <c r="Z9" s="397"/>
      <c r="AA9" s="397"/>
      <c r="AB9" s="397"/>
      <c r="AC9" s="397"/>
      <c r="AD9" s="397"/>
      <c r="AE9" s="397"/>
      <c r="AF9" s="397"/>
      <c r="AG9" s="397"/>
      <c r="AH9" s="397"/>
      <c r="AI9" s="397"/>
    </row>
    <row r="10" spans="1:35" s="115" customFormat="1" ht="6" customHeight="1" thickBot="1" x14ac:dyDescent="0.25">
      <c r="A10" s="397"/>
      <c r="B10" s="321"/>
      <c r="C10" s="323"/>
      <c r="D10" s="324"/>
      <c r="E10" s="324"/>
      <c r="F10" s="324"/>
      <c r="G10" s="324"/>
      <c r="H10" s="324"/>
      <c r="I10" s="324"/>
      <c r="J10" s="324"/>
      <c r="K10" s="324"/>
      <c r="L10" s="324"/>
      <c r="M10" s="324"/>
      <c r="N10" s="178"/>
      <c r="O10" s="178"/>
      <c r="P10" s="178"/>
      <c r="Q10" s="178"/>
      <c r="R10" s="178"/>
      <c r="S10" s="397"/>
      <c r="T10" s="397"/>
      <c r="U10" s="397"/>
      <c r="V10" s="397"/>
      <c r="W10" s="397"/>
      <c r="X10" s="397"/>
      <c r="Y10" s="397"/>
      <c r="Z10" s="397"/>
      <c r="AA10" s="397"/>
      <c r="AB10" s="397"/>
      <c r="AC10" s="397"/>
      <c r="AD10" s="397"/>
      <c r="AE10" s="397"/>
      <c r="AF10" s="397"/>
      <c r="AG10" s="397"/>
      <c r="AH10" s="397"/>
      <c r="AI10" s="397"/>
    </row>
    <row r="11" spans="1:35" ht="24.75" customHeight="1" thickBot="1" x14ac:dyDescent="0.25">
      <c r="A11" s="396"/>
      <c r="B11" s="178"/>
      <c r="C11" s="562" t="s">
        <v>575</v>
      </c>
      <c r="D11" s="563"/>
      <c r="E11" s="563"/>
      <c r="F11" s="563"/>
      <c r="G11" s="563"/>
      <c r="H11" s="563"/>
      <c r="I11" s="563"/>
      <c r="J11" s="563"/>
      <c r="K11" s="563"/>
      <c r="L11" s="563"/>
      <c r="M11" s="563"/>
      <c r="N11" s="563"/>
      <c r="O11" s="563"/>
      <c r="P11" s="563"/>
      <c r="Q11" s="564"/>
      <c r="R11" s="178"/>
      <c r="S11" s="396"/>
      <c r="T11" s="408"/>
      <c r="U11" s="409"/>
      <c r="V11" s="409"/>
      <c r="W11" s="409"/>
      <c r="X11" s="409"/>
      <c r="Y11" s="409"/>
      <c r="Z11" s="409"/>
      <c r="AA11" s="409"/>
      <c r="AB11" s="409"/>
      <c r="AC11" s="409"/>
      <c r="AD11" s="409"/>
      <c r="AE11" s="409"/>
      <c r="AF11" s="409"/>
      <c r="AG11" s="409"/>
      <c r="AH11" s="409"/>
      <c r="AI11" s="409"/>
    </row>
    <row r="12" spans="1:35" ht="36" customHeight="1" thickBot="1" x14ac:dyDescent="0.25">
      <c r="A12" s="396"/>
      <c r="B12" s="178"/>
      <c r="C12" s="394"/>
      <c r="D12" s="395"/>
      <c r="E12" s="575" t="s">
        <v>578</v>
      </c>
      <c r="F12" s="575"/>
      <c r="G12" s="575"/>
      <c r="H12" s="575"/>
      <c r="I12" s="575"/>
      <c r="J12" s="575"/>
      <c r="K12" s="575"/>
      <c r="L12" s="575"/>
      <c r="M12" s="575"/>
      <c r="N12" s="575"/>
      <c r="O12" s="575"/>
      <c r="P12" s="575"/>
      <c r="Q12" s="576"/>
      <c r="R12" s="178"/>
      <c r="S12" s="396"/>
      <c r="T12" s="408"/>
      <c r="U12" s="408"/>
      <c r="V12" s="408"/>
      <c r="W12" s="408"/>
      <c r="X12" s="408"/>
      <c r="Y12" s="408"/>
      <c r="Z12" s="408"/>
      <c r="AA12" s="408"/>
      <c r="AB12" s="408"/>
      <c r="AC12" s="408"/>
      <c r="AD12" s="408"/>
      <c r="AE12" s="408"/>
      <c r="AF12" s="408"/>
      <c r="AG12" s="408"/>
      <c r="AH12" s="408"/>
      <c r="AI12" s="408"/>
    </row>
    <row r="13" spans="1:35" ht="36" customHeight="1" thickBot="1" x14ac:dyDescent="0.25">
      <c r="A13" s="396"/>
      <c r="B13" s="178"/>
      <c r="C13" s="394"/>
      <c r="D13" s="395"/>
      <c r="E13" s="577" t="s">
        <v>579</v>
      </c>
      <c r="F13" s="577"/>
      <c r="G13" s="577"/>
      <c r="H13" s="577"/>
      <c r="I13" s="577"/>
      <c r="J13" s="577"/>
      <c r="K13" s="577"/>
      <c r="L13" s="577"/>
      <c r="M13" s="577"/>
      <c r="N13" s="577"/>
      <c r="O13" s="577"/>
      <c r="P13" s="577"/>
      <c r="Q13" s="578"/>
      <c r="R13" s="178"/>
      <c r="S13" s="396"/>
      <c r="T13" s="408"/>
      <c r="U13" s="408"/>
      <c r="V13" s="408"/>
      <c r="W13" s="408"/>
      <c r="X13" s="408"/>
      <c r="Y13" s="408"/>
      <c r="Z13" s="408"/>
      <c r="AA13" s="408"/>
      <c r="AB13" s="408"/>
      <c r="AC13" s="408"/>
      <c r="AD13" s="408"/>
      <c r="AE13" s="408"/>
      <c r="AF13" s="408"/>
      <c r="AG13" s="408"/>
      <c r="AH13" s="408"/>
      <c r="AI13" s="408"/>
    </row>
    <row r="14" spans="1:35" ht="12.75" thickBot="1" x14ac:dyDescent="0.25">
      <c r="A14" s="396"/>
      <c r="B14" s="178"/>
      <c r="C14" s="453"/>
      <c r="D14" s="453"/>
      <c r="E14" s="453"/>
      <c r="F14" s="453"/>
      <c r="G14" s="453"/>
      <c r="H14" s="453"/>
      <c r="I14" s="453"/>
      <c r="J14" s="453"/>
      <c r="K14" s="453"/>
      <c r="L14" s="453"/>
      <c r="M14" s="453"/>
      <c r="N14" s="453"/>
      <c r="O14" s="453"/>
      <c r="P14" s="453"/>
      <c r="Q14" s="453"/>
      <c r="R14" s="178"/>
      <c r="S14" s="396"/>
      <c r="T14" s="408"/>
      <c r="U14" s="408"/>
      <c r="V14" s="408"/>
      <c r="W14" s="408"/>
      <c r="X14" s="408"/>
      <c r="Y14" s="408"/>
      <c r="Z14" s="408"/>
      <c r="AA14" s="408"/>
      <c r="AB14" s="408"/>
      <c r="AC14" s="408"/>
      <c r="AD14" s="408"/>
      <c r="AE14" s="408"/>
      <c r="AF14" s="408"/>
      <c r="AG14" s="408"/>
      <c r="AH14" s="408"/>
      <c r="AI14" s="408"/>
    </row>
    <row r="15" spans="1:35" ht="19.5" customHeight="1" x14ac:dyDescent="0.2">
      <c r="A15" s="396"/>
      <c r="B15" s="178"/>
      <c r="C15" s="562" t="s">
        <v>576</v>
      </c>
      <c r="D15" s="563"/>
      <c r="E15" s="563"/>
      <c r="F15" s="563"/>
      <c r="G15" s="563"/>
      <c r="H15" s="563"/>
      <c r="I15" s="563"/>
      <c r="J15" s="563"/>
      <c r="K15" s="563"/>
      <c r="L15" s="563"/>
      <c r="M15" s="563"/>
      <c r="N15" s="563"/>
      <c r="O15" s="563"/>
      <c r="P15" s="563"/>
      <c r="Q15" s="564"/>
      <c r="R15" s="178"/>
      <c r="S15" s="396"/>
      <c r="T15" s="408"/>
      <c r="U15" s="408"/>
      <c r="V15" s="408"/>
      <c r="W15" s="408"/>
      <c r="X15" s="408"/>
      <c r="Y15" s="408"/>
      <c r="Z15" s="408"/>
      <c r="AA15" s="408"/>
      <c r="AB15" s="408"/>
      <c r="AC15" s="408"/>
      <c r="AD15" s="408"/>
      <c r="AE15" s="408"/>
      <c r="AF15" s="408"/>
      <c r="AG15" s="408"/>
      <c r="AH15" s="408"/>
      <c r="AI15" s="408"/>
    </row>
    <row r="16" spans="1:35" x14ac:dyDescent="0.2">
      <c r="A16" s="396"/>
      <c r="B16" s="178"/>
      <c r="C16" s="579"/>
      <c r="D16" s="580"/>
      <c r="E16" s="580"/>
      <c r="F16" s="580"/>
      <c r="G16" s="580"/>
      <c r="H16" s="580"/>
      <c r="I16" s="580"/>
      <c r="J16" s="580"/>
      <c r="K16" s="580"/>
      <c r="L16" s="580"/>
      <c r="M16" s="580"/>
      <c r="N16" s="580"/>
      <c r="O16" s="580"/>
      <c r="P16" s="580"/>
      <c r="Q16" s="581"/>
      <c r="R16" s="178"/>
      <c r="S16" s="396"/>
      <c r="T16" s="408"/>
      <c r="U16" s="408"/>
      <c r="V16" s="408"/>
      <c r="W16" s="408"/>
      <c r="X16" s="408"/>
      <c r="Y16" s="408"/>
      <c r="Z16" s="408"/>
      <c r="AA16" s="408"/>
      <c r="AB16" s="408"/>
      <c r="AC16" s="408"/>
      <c r="AD16" s="408"/>
      <c r="AE16" s="408"/>
      <c r="AF16" s="408"/>
      <c r="AG16" s="408"/>
      <c r="AH16" s="408"/>
      <c r="AI16" s="408"/>
    </row>
    <row r="17" spans="1:35" x14ac:dyDescent="0.2">
      <c r="A17" s="396"/>
      <c r="B17" s="178"/>
      <c r="C17" s="582"/>
      <c r="D17" s="583"/>
      <c r="E17" s="583"/>
      <c r="F17" s="583"/>
      <c r="G17" s="583"/>
      <c r="H17" s="583"/>
      <c r="I17" s="583"/>
      <c r="J17" s="583"/>
      <c r="K17" s="583"/>
      <c r="L17" s="583"/>
      <c r="M17" s="583"/>
      <c r="N17" s="583"/>
      <c r="O17" s="583"/>
      <c r="P17" s="583"/>
      <c r="Q17" s="584"/>
      <c r="R17" s="178"/>
      <c r="S17" s="396"/>
      <c r="T17" s="408"/>
      <c r="U17" s="408"/>
      <c r="V17" s="408"/>
      <c r="W17" s="408"/>
      <c r="X17" s="408"/>
      <c r="Y17" s="408"/>
      <c r="Z17" s="408"/>
      <c r="AA17" s="408"/>
      <c r="AB17" s="408"/>
      <c r="AC17" s="408"/>
      <c r="AD17" s="408"/>
      <c r="AE17" s="408"/>
      <c r="AF17" s="408"/>
      <c r="AG17" s="408"/>
      <c r="AH17" s="408"/>
      <c r="AI17" s="408"/>
    </row>
    <row r="18" spans="1:35" x14ac:dyDescent="0.2">
      <c r="A18" s="396"/>
      <c r="B18" s="178"/>
      <c r="C18" s="582"/>
      <c r="D18" s="583"/>
      <c r="E18" s="583"/>
      <c r="F18" s="583"/>
      <c r="G18" s="583"/>
      <c r="H18" s="583"/>
      <c r="I18" s="583"/>
      <c r="J18" s="583"/>
      <c r="K18" s="583"/>
      <c r="L18" s="583"/>
      <c r="M18" s="583"/>
      <c r="N18" s="583"/>
      <c r="O18" s="583"/>
      <c r="P18" s="583"/>
      <c r="Q18" s="584"/>
      <c r="R18" s="178"/>
      <c r="S18" s="396"/>
      <c r="T18" s="396"/>
      <c r="U18" s="396"/>
      <c r="V18" s="396"/>
      <c r="W18" s="396"/>
      <c r="X18" s="396"/>
      <c r="Y18" s="396"/>
      <c r="Z18" s="396"/>
      <c r="AA18" s="396"/>
      <c r="AB18" s="396"/>
      <c r="AC18" s="396"/>
      <c r="AD18" s="396"/>
      <c r="AE18" s="396"/>
      <c r="AF18" s="396"/>
      <c r="AG18" s="396"/>
      <c r="AH18" s="396"/>
      <c r="AI18" s="396"/>
    </row>
    <row r="19" spans="1:35" x14ac:dyDescent="0.2">
      <c r="A19" s="396"/>
      <c r="B19" s="178"/>
      <c r="C19" s="582"/>
      <c r="D19" s="583"/>
      <c r="E19" s="583"/>
      <c r="F19" s="583"/>
      <c r="G19" s="583"/>
      <c r="H19" s="583"/>
      <c r="I19" s="583"/>
      <c r="J19" s="583"/>
      <c r="K19" s="583"/>
      <c r="L19" s="583"/>
      <c r="M19" s="583"/>
      <c r="N19" s="583"/>
      <c r="O19" s="583"/>
      <c r="P19" s="583"/>
      <c r="Q19" s="584"/>
      <c r="R19" s="178"/>
      <c r="S19" s="396"/>
      <c r="T19" s="396"/>
      <c r="U19" s="396"/>
      <c r="V19" s="396"/>
      <c r="W19" s="396"/>
      <c r="X19" s="396"/>
      <c r="Y19" s="396"/>
      <c r="Z19" s="396"/>
      <c r="AA19" s="396"/>
      <c r="AB19" s="396"/>
      <c r="AC19" s="396"/>
      <c r="AD19" s="396"/>
      <c r="AE19" s="396"/>
      <c r="AF19" s="396"/>
      <c r="AG19" s="396"/>
      <c r="AH19" s="396"/>
      <c r="AI19" s="396"/>
    </row>
    <row r="20" spans="1:35" x14ac:dyDescent="0.2">
      <c r="A20" s="396"/>
      <c r="B20" s="178"/>
      <c r="C20" s="582"/>
      <c r="D20" s="583"/>
      <c r="E20" s="583"/>
      <c r="F20" s="583"/>
      <c r="G20" s="583"/>
      <c r="H20" s="583"/>
      <c r="I20" s="583"/>
      <c r="J20" s="583"/>
      <c r="K20" s="583"/>
      <c r="L20" s="583"/>
      <c r="M20" s="583"/>
      <c r="N20" s="583"/>
      <c r="O20" s="583"/>
      <c r="P20" s="583"/>
      <c r="Q20" s="584"/>
      <c r="R20" s="178"/>
      <c r="S20" s="396"/>
      <c r="T20" s="396"/>
      <c r="U20" s="396"/>
      <c r="V20" s="396"/>
      <c r="W20" s="396"/>
      <c r="X20" s="396"/>
      <c r="Y20" s="396"/>
      <c r="Z20" s="396"/>
      <c r="AA20" s="396"/>
      <c r="AB20" s="396"/>
      <c r="AC20" s="396"/>
      <c r="AD20" s="396"/>
      <c r="AE20" s="396"/>
      <c r="AF20" s="396"/>
      <c r="AG20" s="396"/>
      <c r="AH20" s="396"/>
      <c r="AI20" s="396"/>
    </row>
    <row r="21" spans="1:35" x14ac:dyDescent="0.2">
      <c r="A21" s="396"/>
      <c r="B21" s="178"/>
      <c r="C21" s="582"/>
      <c r="D21" s="583"/>
      <c r="E21" s="583"/>
      <c r="F21" s="583"/>
      <c r="G21" s="583"/>
      <c r="H21" s="583"/>
      <c r="I21" s="583"/>
      <c r="J21" s="583"/>
      <c r="K21" s="583"/>
      <c r="L21" s="583"/>
      <c r="M21" s="583"/>
      <c r="N21" s="583"/>
      <c r="O21" s="583"/>
      <c r="P21" s="583"/>
      <c r="Q21" s="584"/>
      <c r="R21" s="178"/>
      <c r="S21" s="396"/>
      <c r="T21" s="396"/>
      <c r="U21" s="396"/>
      <c r="V21" s="396"/>
      <c r="W21" s="396"/>
      <c r="X21" s="396"/>
      <c r="Y21" s="396"/>
      <c r="Z21" s="396"/>
      <c r="AA21" s="396"/>
      <c r="AB21" s="396"/>
      <c r="AC21" s="396"/>
      <c r="AD21" s="396"/>
      <c r="AE21" s="396"/>
      <c r="AF21" s="396"/>
      <c r="AG21" s="396"/>
      <c r="AH21" s="396"/>
      <c r="AI21" s="396"/>
    </row>
    <row r="22" spans="1:35" ht="12.75" thickBot="1" x14ac:dyDescent="0.25">
      <c r="A22" s="396"/>
      <c r="B22" s="178"/>
      <c r="C22" s="585"/>
      <c r="D22" s="586"/>
      <c r="E22" s="586"/>
      <c r="F22" s="586"/>
      <c r="G22" s="586"/>
      <c r="H22" s="586"/>
      <c r="I22" s="586"/>
      <c r="J22" s="586"/>
      <c r="K22" s="586"/>
      <c r="L22" s="586"/>
      <c r="M22" s="586"/>
      <c r="N22" s="586"/>
      <c r="O22" s="586"/>
      <c r="P22" s="586"/>
      <c r="Q22" s="587"/>
      <c r="R22" s="178"/>
      <c r="S22" s="396"/>
      <c r="T22" s="396"/>
      <c r="U22" s="396"/>
      <c r="V22" s="396"/>
      <c r="W22" s="396"/>
      <c r="X22" s="396"/>
      <c r="Y22" s="396"/>
      <c r="Z22" s="396"/>
      <c r="AA22" s="396"/>
      <c r="AB22" s="396"/>
      <c r="AC22" s="396"/>
      <c r="AD22" s="396"/>
      <c r="AE22" s="396"/>
      <c r="AF22" s="396"/>
      <c r="AG22" s="396"/>
      <c r="AH22" s="396"/>
      <c r="AI22" s="396"/>
    </row>
    <row r="23" spans="1:35" ht="12.75" thickBot="1" x14ac:dyDescent="0.25">
      <c r="A23" s="396"/>
      <c r="B23" s="178"/>
      <c r="C23" s="453"/>
      <c r="D23" s="453"/>
      <c r="E23" s="453"/>
      <c r="F23" s="453"/>
      <c r="G23" s="453"/>
      <c r="H23" s="453"/>
      <c r="I23" s="453"/>
      <c r="J23" s="453"/>
      <c r="K23" s="453"/>
      <c r="L23" s="453"/>
      <c r="M23" s="453"/>
      <c r="N23" s="453"/>
      <c r="O23" s="453"/>
      <c r="P23" s="453"/>
      <c r="Q23" s="453"/>
      <c r="R23" s="178"/>
      <c r="S23" s="396"/>
      <c r="T23" s="396"/>
      <c r="U23" s="396"/>
      <c r="V23" s="396"/>
      <c r="W23" s="396"/>
      <c r="X23" s="396"/>
      <c r="Y23" s="396"/>
      <c r="Z23" s="396"/>
      <c r="AA23" s="396"/>
      <c r="AB23" s="396"/>
      <c r="AC23" s="396"/>
      <c r="AD23" s="396"/>
      <c r="AE23" s="396"/>
      <c r="AF23" s="396"/>
      <c r="AG23" s="396"/>
      <c r="AH23" s="396"/>
      <c r="AI23" s="396"/>
    </row>
    <row r="24" spans="1:35" ht="54" customHeight="1" thickBot="1" x14ac:dyDescent="0.25">
      <c r="A24" s="396"/>
      <c r="B24" s="178"/>
      <c r="C24" s="588" t="s">
        <v>577</v>
      </c>
      <c r="D24" s="589"/>
      <c r="E24" s="589"/>
      <c r="F24" s="589"/>
      <c r="G24" s="589"/>
      <c r="H24" s="589"/>
      <c r="I24" s="589"/>
      <c r="J24" s="589"/>
      <c r="K24" s="589"/>
      <c r="L24" s="589"/>
      <c r="M24" s="589"/>
      <c r="N24" s="589"/>
      <c r="O24" s="589"/>
      <c r="P24" s="589"/>
      <c r="Q24" s="590"/>
      <c r="R24" s="178"/>
      <c r="S24" s="396"/>
      <c r="T24" s="396"/>
      <c r="U24" s="396"/>
      <c r="V24" s="396"/>
      <c r="W24" s="396"/>
      <c r="X24" s="396"/>
      <c r="Y24" s="396"/>
      <c r="Z24" s="396"/>
      <c r="AA24" s="396"/>
      <c r="AB24" s="396"/>
      <c r="AC24" s="396"/>
      <c r="AD24" s="396"/>
      <c r="AE24" s="396"/>
      <c r="AF24" s="396"/>
      <c r="AG24" s="396"/>
      <c r="AH24" s="396"/>
      <c r="AI24" s="396"/>
    </row>
    <row r="25" spans="1:35" x14ac:dyDescent="0.2">
      <c r="A25" s="396"/>
      <c r="B25" s="178"/>
      <c r="C25" s="453"/>
      <c r="D25" s="453"/>
      <c r="E25" s="453"/>
      <c r="F25" s="453"/>
      <c r="G25" s="453"/>
      <c r="H25" s="453"/>
      <c r="I25" s="453"/>
      <c r="J25" s="453"/>
      <c r="K25" s="453"/>
      <c r="L25" s="453"/>
      <c r="M25" s="453"/>
      <c r="N25" s="453"/>
      <c r="O25" s="453"/>
      <c r="P25" s="453"/>
      <c r="Q25" s="453"/>
      <c r="R25" s="178"/>
      <c r="S25" s="396"/>
      <c r="T25" s="396"/>
      <c r="U25" s="396"/>
      <c r="V25" s="396"/>
      <c r="W25" s="396"/>
      <c r="X25" s="396"/>
      <c r="Y25" s="396"/>
      <c r="Z25" s="396"/>
      <c r="AA25" s="396"/>
      <c r="AB25" s="396"/>
      <c r="AC25" s="396"/>
      <c r="AD25" s="396"/>
      <c r="AE25" s="396"/>
      <c r="AF25" s="396"/>
      <c r="AG25" s="396"/>
      <c r="AH25" s="396"/>
      <c r="AI25" s="396"/>
    </row>
    <row r="26" spans="1:35" x14ac:dyDescent="0.2">
      <c r="A26" s="396"/>
      <c r="B26" s="178"/>
      <c r="C26" s="453"/>
      <c r="D26" s="453"/>
      <c r="E26" s="453"/>
      <c r="F26" s="453"/>
      <c r="G26" s="453"/>
      <c r="H26" s="453"/>
      <c r="I26" s="453"/>
      <c r="J26" s="453"/>
      <c r="K26" s="453"/>
      <c r="L26" s="453"/>
      <c r="M26" s="453"/>
      <c r="N26" s="453"/>
      <c r="O26" s="453"/>
      <c r="P26" s="453"/>
      <c r="Q26" s="453"/>
      <c r="R26" s="178"/>
      <c r="S26" s="396"/>
      <c r="T26" s="396"/>
      <c r="U26" s="396"/>
      <c r="V26" s="396"/>
      <c r="W26" s="396"/>
      <c r="X26" s="396"/>
      <c r="Y26" s="396"/>
      <c r="Z26" s="396"/>
      <c r="AA26" s="396"/>
      <c r="AB26" s="396"/>
      <c r="AC26" s="396"/>
      <c r="AD26" s="396"/>
      <c r="AE26" s="396"/>
      <c r="AF26" s="396"/>
      <c r="AG26" s="396"/>
      <c r="AH26" s="396"/>
      <c r="AI26" s="396"/>
    </row>
    <row r="27" spans="1:35" ht="7.5" customHeight="1" x14ac:dyDescent="0.2">
      <c r="A27" s="396"/>
      <c r="B27" s="178"/>
      <c r="C27" s="453"/>
      <c r="D27" s="453"/>
      <c r="E27" s="453"/>
      <c r="F27" s="453"/>
      <c r="G27" s="453"/>
      <c r="H27" s="453"/>
      <c r="I27" s="453"/>
      <c r="J27" s="453"/>
      <c r="K27" s="453"/>
      <c r="L27" s="453"/>
      <c r="M27" s="453"/>
      <c r="N27" s="453"/>
      <c r="O27" s="453"/>
      <c r="P27" s="453"/>
      <c r="Q27" s="453"/>
      <c r="R27" s="178"/>
      <c r="S27" s="396"/>
      <c r="T27" s="396"/>
      <c r="U27" s="396"/>
      <c r="V27" s="396"/>
      <c r="W27" s="396"/>
      <c r="X27" s="396"/>
      <c r="Y27" s="396"/>
      <c r="Z27" s="396"/>
      <c r="AA27" s="396"/>
      <c r="AB27" s="396"/>
      <c r="AC27" s="396"/>
      <c r="AD27" s="396"/>
      <c r="AE27" s="396"/>
      <c r="AF27" s="396"/>
      <c r="AG27" s="396"/>
      <c r="AH27" s="396"/>
      <c r="AI27" s="396"/>
    </row>
    <row r="28" spans="1:35" ht="6" customHeight="1" thickBot="1" x14ac:dyDescent="0.25">
      <c r="A28" s="396"/>
      <c r="B28" s="178"/>
      <c r="C28" s="325"/>
      <c r="D28" s="325"/>
      <c r="E28" s="325"/>
      <c r="F28" s="325"/>
      <c r="G28" s="325"/>
      <c r="H28" s="325"/>
      <c r="I28" s="325"/>
      <c r="J28" s="325"/>
      <c r="K28" s="325"/>
      <c r="L28" s="325"/>
      <c r="M28" s="325"/>
      <c r="N28" s="325"/>
      <c r="O28" s="325"/>
      <c r="P28" s="325"/>
      <c r="Q28" s="325"/>
      <c r="R28" s="178"/>
      <c r="S28" s="396"/>
      <c r="T28" s="396"/>
      <c r="U28" s="396"/>
      <c r="V28" s="396"/>
      <c r="W28" s="396"/>
      <c r="X28" s="396"/>
      <c r="Y28" s="396"/>
      <c r="Z28" s="396"/>
      <c r="AA28" s="396"/>
      <c r="AB28" s="396"/>
      <c r="AC28" s="396"/>
      <c r="AD28" s="396"/>
      <c r="AE28" s="396"/>
      <c r="AF28" s="396"/>
      <c r="AG28" s="396"/>
      <c r="AH28" s="396"/>
      <c r="AI28" s="396"/>
    </row>
    <row r="29" spans="1:35" ht="45.95" customHeight="1" thickBot="1" x14ac:dyDescent="0.25">
      <c r="A29" s="396"/>
      <c r="B29" s="180"/>
      <c r="C29" s="566" t="s">
        <v>580</v>
      </c>
      <c r="D29" s="567"/>
      <c r="E29" s="567"/>
      <c r="F29" s="567"/>
      <c r="G29" s="567"/>
      <c r="H29" s="567"/>
      <c r="I29" s="567"/>
      <c r="J29" s="567"/>
      <c r="K29" s="567"/>
      <c r="L29" s="567"/>
      <c r="M29" s="567"/>
      <c r="N29" s="567"/>
      <c r="O29" s="567"/>
      <c r="P29" s="567"/>
      <c r="Q29" s="568"/>
      <c r="R29" s="178"/>
      <c r="S29" s="396"/>
      <c r="T29" s="408"/>
      <c r="U29" s="560"/>
      <c r="V29" s="560"/>
      <c r="W29" s="560"/>
      <c r="X29" s="560"/>
      <c r="Y29" s="560"/>
      <c r="Z29" s="560"/>
      <c r="AA29" s="560"/>
      <c r="AB29" s="560"/>
      <c r="AC29" s="560"/>
      <c r="AD29" s="560"/>
      <c r="AE29" s="560"/>
      <c r="AF29" s="560"/>
      <c r="AG29" s="560"/>
      <c r="AH29" s="560"/>
      <c r="AI29" s="560"/>
    </row>
    <row r="30" spans="1:35" ht="12" customHeight="1" x14ac:dyDescent="0.2">
      <c r="A30" s="396"/>
      <c r="B30" s="180"/>
      <c r="C30" s="591"/>
      <c r="D30" s="592"/>
      <c r="E30" s="592"/>
      <c r="F30" s="592"/>
      <c r="G30" s="592"/>
      <c r="H30" s="592"/>
      <c r="I30" s="592"/>
      <c r="J30" s="592"/>
      <c r="K30" s="592"/>
      <c r="L30" s="592"/>
      <c r="M30" s="592"/>
      <c r="N30" s="592"/>
      <c r="O30" s="592"/>
      <c r="P30" s="592"/>
      <c r="Q30" s="593"/>
      <c r="R30" s="178"/>
      <c r="S30" s="396"/>
      <c r="T30" s="396"/>
      <c r="U30" s="396"/>
      <c r="V30" s="396"/>
      <c r="W30" s="396"/>
      <c r="X30" s="396"/>
      <c r="Y30" s="396"/>
      <c r="Z30" s="396"/>
      <c r="AA30" s="396"/>
      <c r="AB30" s="396"/>
      <c r="AC30" s="396"/>
      <c r="AD30" s="396"/>
      <c r="AE30" s="396"/>
      <c r="AF30" s="396"/>
      <c r="AG30" s="396"/>
      <c r="AH30" s="396"/>
      <c r="AI30" s="396"/>
    </row>
    <row r="31" spans="1:35" ht="12" customHeight="1" x14ac:dyDescent="0.2">
      <c r="A31" s="396"/>
      <c r="B31" s="180"/>
      <c r="C31" s="594"/>
      <c r="D31" s="595"/>
      <c r="E31" s="595"/>
      <c r="F31" s="595"/>
      <c r="G31" s="595"/>
      <c r="H31" s="595"/>
      <c r="I31" s="595"/>
      <c r="J31" s="595"/>
      <c r="K31" s="595"/>
      <c r="L31" s="595"/>
      <c r="M31" s="595"/>
      <c r="N31" s="595"/>
      <c r="O31" s="595"/>
      <c r="P31" s="595"/>
      <c r="Q31" s="596"/>
      <c r="R31" s="178"/>
      <c r="S31" s="396"/>
      <c r="T31" s="396"/>
      <c r="U31" s="396"/>
      <c r="V31" s="396"/>
      <c r="W31" s="396"/>
      <c r="X31" s="396"/>
      <c r="Y31" s="396"/>
      <c r="Z31" s="396"/>
      <c r="AA31" s="396"/>
      <c r="AB31" s="396"/>
      <c r="AC31" s="396"/>
      <c r="AD31" s="396"/>
      <c r="AE31" s="396"/>
      <c r="AF31" s="396"/>
      <c r="AG31" s="396"/>
      <c r="AH31" s="396"/>
      <c r="AI31" s="396"/>
    </row>
    <row r="32" spans="1:35" ht="12" customHeight="1" x14ac:dyDescent="0.2">
      <c r="A32" s="396"/>
      <c r="B32" s="180"/>
      <c r="C32" s="594"/>
      <c r="D32" s="595"/>
      <c r="E32" s="595"/>
      <c r="F32" s="595"/>
      <c r="G32" s="595"/>
      <c r="H32" s="595"/>
      <c r="I32" s="595"/>
      <c r="J32" s="595"/>
      <c r="K32" s="595"/>
      <c r="L32" s="595"/>
      <c r="M32" s="595"/>
      <c r="N32" s="595"/>
      <c r="O32" s="595"/>
      <c r="P32" s="595"/>
      <c r="Q32" s="596"/>
      <c r="R32" s="178"/>
      <c r="S32" s="396"/>
      <c r="T32" s="396"/>
      <c r="U32" s="396"/>
      <c r="V32" s="396"/>
      <c r="W32" s="396"/>
      <c r="X32" s="396"/>
      <c r="Y32" s="396"/>
      <c r="Z32" s="396"/>
      <c r="AA32" s="396"/>
      <c r="AB32" s="396"/>
      <c r="AC32" s="396"/>
      <c r="AD32" s="396"/>
      <c r="AE32" s="396"/>
      <c r="AF32" s="396"/>
      <c r="AG32" s="396"/>
      <c r="AH32" s="396"/>
      <c r="AI32" s="396"/>
    </row>
    <row r="33" spans="1:35" ht="12" customHeight="1" x14ac:dyDescent="0.2">
      <c r="A33" s="396"/>
      <c r="B33" s="180"/>
      <c r="C33" s="594"/>
      <c r="D33" s="595"/>
      <c r="E33" s="595"/>
      <c r="F33" s="595"/>
      <c r="G33" s="595"/>
      <c r="H33" s="595"/>
      <c r="I33" s="595"/>
      <c r="J33" s="595"/>
      <c r="K33" s="595"/>
      <c r="L33" s="595"/>
      <c r="M33" s="595"/>
      <c r="N33" s="595"/>
      <c r="O33" s="595"/>
      <c r="P33" s="595"/>
      <c r="Q33" s="596"/>
      <c r="R33" s="178"/>
      <c r="S33" s="396"/>
      <c r="T33" s="396"/>
      <c r="U33" s="396"/>
      <c r="V33" s="396"/>
      <c r="W33" s="396"/>
      <c r="X33" s="396"/>
      <c r="Y33" s="396"/>
      <c r="Z33" s="396"/>
      <c r="AA33" s="396"/>
      <c r="AB33" s="396"/>
      <c r="AC33" s="396"/>
      <c r="AD33" s="396"/>
      <c r="AE33" s="396"/>
      <c r="AF33" s="396"/>
      <c r="AG33" s="396"/>
      <c r="AH33" s="396"/>
      <c r="AI33" s="396"/>
    </row>
    <row r="34" spans="1:35" ht="12" customHeight="1" x14ac:dyDescent="0.2">
      <c r="A34" s="396"/>
      <c r="B34" s="180"/>
      <c r="C34" s="594"/>
      <c r="D34" s="595"/>
      <c r="E34" s="595"/>
      <c r="F34" s="595"/>
      <c r="G34" s="595"/>
      <c r="H34" s="595"/>
      <c r="I34" s="595"/>
      <c r="J34" s="595"/>
      <c r="K34" s="595"/>
      <c r="L34" s="595"/>
      <c r="M34" s="595"/>
      <c r="N34" s="595"/>
      <c r="O34" s="595"/>
      <c r="P34" s="595"/>
      <c r="Q34" s="596"/>
      <c r="R34" s="178"/>
      <c r="S34" s="396"/>
      <c r="T34" s="396"/>
      <c r="U34" s="396"/>
      <c r="V34" s="396"/>
      <c r="W34" s="396"/>
      <c r="X34" s="396"/>
      <c r="Y34" s="396"/>
      <c r="Z34" s="396"/>
      <c r="AA34" s="396"/>
      <c r="AB34" s="396"/>
      <c r="AC34" s="396"/>
      <c r="AD34" s="396"/>
      <c r="AE34" s="396"/>
      <c r="AF34" s="396"/>
      <c r="AG34" s="396"/>
      <c r="AH34" s="396"/>
      <c r="AI34" s="396"/>
    </row>
    <row r="35" spans="1:35" ht="12" customHeight="1" x14ac:dyDescent="0.2">
      <c r="A35" s="396"/>
      <c r="B35" s="180"/>
      <c r="C35" s="594"/>
      <c r="D35" s="595"/>
      <c r="E35" s="595"/>
      <c r="F35" s="595"/>
      <c r="G35" s="595"/>
      <c r="H35" s="595"/>
      <c r="I35" s="595"/>
      <c r="J35" s="595"/>
      <c r="K35" s="595"/>
      <c r="L35" s="595"/>
      <c r="M35" s="595"/>
      <c r="N35" s="595"/>
      <c r="O35" s="595"/>
      <c r="P35" s="595"/>
      <c r="Q35" s="596"/>
      <c r="R35" s="178"/>
      <c r="S35" s="396"/>
      <c r="T35" s="396"/>
      <c r="U35" s="396"/>
      <c r="V35" s="396"/>
      <c r="W35" s="396"/>
      <c r="X35" s="396"/>
      <c r="Y35" s="396"/>
      <c r="Z35" s="396"/>
      <c r="AA35" s="396"/>
      <c r="AB35" s="396"/>
      <c r="AC35" s="396"/>
      <c r="AD35" s="396"/>
      <c r="AE35" s="396"/>
      <c r="AF35" s="396"/>
      <c r="AG35" s="396"/>
      <c r="AH35" s="396"/>
      <c r="AI35" s="396"/>
    </row>
    <row r="36" spans="1:35" ht="15" customHeight="1" x14ac:dyDescent="0.2">
      <c r="A36" s="396"/>
      <c r="B36" s="178"/>
      <c r="C36" s="594"/>
      <c r="D36" s="595"/>
      <c r="E36" s="595"/>
      <c r="F36" s="595"/>
      <c r="G36" s="595"/>
      <c r="H36" s="595"/>
      <c r="I36" s="595"/>
      <c r="J36" s="595"/>
      <c r="K36" s="595"/>
      <c r="L36" s="595"/>
      <c r="M36" s="595"/>
      <c r="N36" s="595"/>
      <c r="O36" s="595"/>
      <c r="P36" s="595"/>
      <c r="Q36" s="596"/>
      <c r="R36" s="178"/>
      <c r="S36" s="396"/>
      <c r="T36" s="396"/>
      <c r="U36" s="396"/>
      <c r="V36" s="396"/>
      <c r="W36" s="396"/>
      <c r="X36" s="396"/>
      <c r="Y36" s="396"/>
      <c r="Z36" s="396"/>
      <c r="AA36" s="396"/>
      <c r="AB36" s="396"/>
      <c r="AC36" s="396"/>
      <c r="AD36" s="396"/>
      <c r="AE36" s="396"/>
      <c r="AF36" s="396"/>
      <c r="AG36" s="396"/>
      <c r="AH36" s="396"/>
      <c r="AI36" s="396"/>
    </row>
    <row r="37" spans="1:35" ht="15" customHeight="1" x14ac:dyDescent="0.2">
      <c r="A37" s="396"/>
      <c r="B37" s="178"/>
      <c r="C37" s="594"/>
      <c r="D37" s="595"/>
      <c r="E37" s="595"/>
      <c r="F37" s="595"/>
      <c r="G37" s="595"/>
      <c r="H37" s="595"/>
      <c r="I37" s="595"/>
      <c r="J37" s="595"/>
      <c r="K37" s="595"/>
      <c r="L37" s="595"/>
      <c r="M37" s="595"/>
      <c r="N37" s="595"/>
      <c r="O37" s="595"/>
      <c r="P37" s="595"/>
      <c r="Q37" s="596"/>
      <c r="R37" s="178"/>
      <c r="S37" s="396"/>
      <c r="T37" s="396"/>
      <c r="U37" s="396"/>
      <c r="V37" s="396"/>
      <c r="W37" s="396"/>
      <c r="X37" s="396"/>
      <c r="Y37" s="396"/>
      <c r="Z37" s="396"/>
      <c r="AA37" s="396"/>
      <c r="AB37" s="396"/>
      <c r="AC37" s="396"/>
      <c r="AD37" s="396"/>
      <c r="AE37" s="396"/>
      <c r="AF37" s="396"/>
      <c r="AG37" s="396"/>
      <c r="AH37" s="396"/>
      <c r="AI37" s="396"/>
    </row>
    <row r="38" spans="1:35" ht="15" customHeight="1" x14ac:dyDescent="0.2">
      <c r="A38" s="396"/>
      <c r="B38" s="178"/>
      <c r="C38" s="594"/>
      <c r="D38" s="595"/>
      <c r="E38" s="595"/>
      <c r="F38" s="595"/>
      <c r="G38" s="595"/>
      <c r="H38" s="595"/>
      <c r="I38" s="595"/>
      <c r="J38" s="595"/>
      <c r="K38" s="595"/>
      <c r="L38" s="595"/>
      <c r="M38" s="595"/>
      <c r="N38" s="595"/>
      <c r="O38" s="595"/>
      <c r="P38" s="595"/>
      <c r="Q38" s="596"/>
      <c r="R38" s="178"/>
      <c r="S38" s="396"/>
      <c r="T38" s="396"/>
      <c r="U38" s="396"/>
      <c r="V38" s="396"/>
      <c r="W38" s="396"/>
      <c r="X38" s="396"/>
      <c r="Y38" s="396"/>
      <c r="Z38" s="396"/>
      <c r="AA38" s="396"/>
      <c r="AB38" s="396"/>
      <c r="AC38" s="396"/>
      <c r="AD38" s="396"/>
      <c r="AE38" s="396"/>
      <c r="AF38" s="396"/>
      <c r="AG38" s="396"/>
      <c r="AH38" s="396"/>
      <c r="AI38" s="396"/>
    </row>
    <row r="39" spans="1:35" ht="15" customHeight="1" x14ac:dyDescent="0.2">
      <c r="A39" s="396"/>
      <c r="B39" s="178"/>
      <c r="C39" s="594"/>
      <c r="D39" s="595"/>
      <c r="E39" s="595"/>
      <c r="F39" s="595"/>
      <c r="G39" s="595"/>
      <c r="H39" s="595"/>
      <c r="I39" s="595"/>
      <c r="J39" s="595"/>
      <c r="K39" s="595"/>
      <c r="L39" s="595"/>
      <c r="M39" s="595"/>
      <c r="N39" s="595"/>
      <c r="O39" s="595"/>
      <c r="P39" s="595"/>
      <c r="Q39" s="596"/>
      <c r="R39" s="178"/>
      <c r="S39" s="396"/>
      <c r="T39" s="396"/>
      <c r="U39" s="396"/>
      <c r="V39" s="396"/>
      <c r="W39" s="396"/>
      <c r="X39" s="396"/>
      <c r="Y39" s="396"/>
      <c r="Z39" s="396"/>
      <c r="AA39" s="396"/>
      <c r="AB39" s="396"/>
      <c r="AC39" s="396"/>
      <c r="AD39" s="396"/>
      <c r="AE39" s="396"/>
      <c r="AF39" s="396"/>
      <c r="AG39" s="396"/>
      <c r="AH39" s="396"/>
      <c r="AI39" s="396"/>
    </row>
    <row r="40" spans="1:35" ht="15" customHeight="1" x14ac:dyDescent="0.2">
      <c r="A40" s="396"/>
      <c r="B40" s="178"/>
      <c r="C40" s="594"/>
      <c r="D40" s="595"/>
      <c r="E40" s="595"/>
      <c r="F40" s="595"/>
      <c r="G40" s="595"/>
      <c r="H40" s="595"/>
      <c r="I40" s="595"/>
      <c r="J40" s="595"/>
      <c r="K40" s="595"/>
      <c r="L40" s="595"/>
      <c r="M40" s="595"/>
      <c r="N40" s="595"/>
      <c r="O40" s="595"/>
      <c r="P40" s="595"/>
      <c r="Q40" s="596"/>
      <c r="R40" s="178"/>
      <c r="S40" s="396"/>
      <c r="T40" s="396"/>
      <c r="U40" s="396"/>
      <c r="V40" s="396"/>
      <c r="W40" s="396"/>
      <c r="X40" s="396"/>
      <c r="Y40" s="396"/>
      <c r="Z40" s="396"/>
      <c r="AA40" s="396"/>
      <c r="AB40" s="396"/>
      <c r="AC40" s="396"/>
      <c r="AD40" s="396"/>
      <c r="AE40" s="396"/>
      <c r="AF40" s="396"/>
      <c r="AG40" s="396"/>
      <c r="AH40" s="396"/>
      <c r="AI40" s="396"/>
    </row>
    <row r="41" spans="1:35" ht="15" customHeight="1" x14ac:dyDescent="0.2">
      <c r="A41" s="396"/>
      <c r="B41" s="178"/>
      <c r="C41" s="594"/>
      <c r="D41" s="595"/>
      <c r="E41" s="595"/>
      <c r="F41" s="595"/>
      <c r="G41" s="595"/>
      <c r="H41" s="595"/>
      <c r="I41" s="595"/>
      <c r="J41" s="595"/>
      <c r="K41" s="595"/>
      <c r="L41" s="595"/>
      <c r="M41" s="595"/>
      <c r="N41" s="595"/>
      <c r="O41" s="595"/>
      <c r="P41" s="595"/>
      <c r="Q41" s="596"/>
      <c r="R41" s="178"/>
      <c r="S41" s="396"/>
      <c r="T41" s="396"/>
      <c r="U41" s="396"/>
      <c r="V41" s="396"/>
      <c r="W41" s="396"/>
      <c r="X41" s="396"/>
      <c r="Y41" s="396"/>
      <c r="Z41" s="396"/>
      <c r="AA41" s="396"/>
      <c r="AB41" s="396"/>
      <c r="AC41" s="396"/>
      <c r="AD41" s="396"/>
      <c r="AE41" s="396"/>
      <c r="AF41" s="396"/>
      <c r="AG41" s="396"/>
      <c r="AH41" s="396"/>
      <c r="AI41" s="396"/>
    </row>
    <row r="42" spans="1:35" ht="15" customHeight="1" x14ac:dyDescent="0.2">
      <c r="A42" s="396"/>
      <c r="B42" s="178"/>
      <c r="C42" s="594"/>
      <c r="D42" s="595"/>
      <c r="E42" s="595"/>
      <c r="F42" s="595"/>
      <c r="G42" s="595"/>
      <c r="H42" s="595"/>
      <c r="I42" s="595"/>
      <c r="J42" s="595"/>
      <c r="K42" s="595"/>
      <c r="L42" s="595"/>
      <c r="M42" s="595"/>
      <c r="N42" s="595"/>
      <c r="O42" s="595"/>
      <c r="P42" s="595"/>
      <c r="Q42" s="596"/>
      <c r="R42" s="178"/>
      <c r="S42" s="396"/>
      <c r="T42" s="396"/>
      <c r="U42" s="396"/>
      <c r="V42" s="396"/>
      <c r="W42" s="396"/>
      <c r="X42" s="396"/>
      <c r="Y42" s="396"/>
      <c r="Z42" s="396"/>
      <c r="AA42" s="396"/>
      <c r="AB42" s="396"/>
      <c r="AC42" s="396"/>
      <c r="AD42" s="396"/>
      <c r="AE42" s="396"/>
      <c r="AF42" s="396"/>
      <c r="AG42" s="396"/>
      <c r="AH42" s="396"/>
      <c r="AI42" s="396"/>
    </row>
    <row r="43" spans="1:35" ht="15" customHeight="1" x14ac:dyDescent="0.2">
      <c r="A43" s="396"/>
      <c r="B43" s="178"/>
      <c r="C43" s="594"/>
      <c r="D43" s="595"/>
      <c r="E43" s="595"/>
      <c r="F43" s="595"/>
      <c r="G43" s="595"/>
      <c r="H43" s="595"/>
      <c r="I43" s="595"/>
      <c r="J43" s="595"/>
      <c r="K43" s="595"/>
      <c r="L43" s="595"/>
      <c r="M43" s="595"/>
      <c r="N43" s="595"/>
      <c r="O43" s="595"/>
      <c r="P43" s="595"/>
      <c r="Q43" s="596"/>
      <c r="R43" s="178"/>
      <c r="S43" s="396"/>
      <c r="T43" s="396"/>
      <c r="U43" s="396"/>
      <c r="V43" s="396"/>
      <c r="W43" s="396"/>
      <c r="X43" s="396"/>
      <c r="Y43" s="396"/>
      <c r="Z43" s="396"/>
      <c r="AA43" s="396"/>
      <c r="AB43" s="396"/>
      <c r="AC43" s="396"/>
      <c r="AD43" s="396"/>
      <c r="AE43" s="396"/>
      <c r="AF43" s="396"/>
      <c r="AG43" s="396"/>
      <c r="AH43" s="396"/>
      <c r="AI43" s="396"/>
    </row>
    <row r="44" spans="1:35" ht="15" customHeight="1" x14ac:dyDescent="0.2">
      <c r="A44" s="396"/>
      <c r="B44" s="178"/>
      <c r="C44" s="594"/>
      <c r="D44" s="595"/>
      <c r="E44" s="595"/>
      <c r="F44" s="595"/>
      <c r="G44" s="595"/>
      <c r="H44" s="595"/>
      <c r="I44" s="595"/>
      <c r="J44" s="595"/>
      <c r="K44" s="595"/>
      <c r="L44" s="595"/>
      <c r="M44" s="595"/>
      <c r="N44" s="595"/>
      <c r="O44" s="595"/>
      <c r="P44" s="595"/>
      <c r="Q44" s="596"/>
      <c r="R44" s="178"/>
      <c r="S44" s="396"/>
      <c r="T44" s="396"/>
      <c r="U44" s="396"/>
      <c r="V44" s="396"/>
      <c r="W44" s="396"/>
      <c r="X44" s="396"/>
      <c r="Y44" s="396"/>
      <c r="Z44" s="396"/>
      <c r="AA44" s="396"/>
      <c r="AB44" s="396"/>
      <c r="AC44" s="396"/>
      <c r="AD44" s="396"/>
      <c r="AE44" s="396"/>
      <c r="AF44" s="396"/>
      <c r="AG44" s="396"/>
      <c r="AH44" s="396"/>
      <c r="AI44" s="396"/>
    </row>
    <row r="45" spans="1:35" ht="15" customHeight="1" x14ac:dyDescent="0.2">
      <c r="A45" s="396"/>
      <c r="B45" s="178"/>
      <c r="C45" s="594"/>
      <c r="D45" s="595"/>
      <c r="E45" s="595"/>
      <c r="F45" s="595"/>
      <c r="G45" s="595"/>
      <c r="H45" s="595"/>
      <c r="I45" s="595"/>
      <c r="J45" s="595"/>
      <c r="K45" s="595"/>
      <c r="L45" s="595"/>
      <c r="M45" s="595"/>
      <c r="N45" s="595"/>
      <c r="O45" s="595"/>
      <c r="P45" s="595"/>
      <c r="Q45" s="596"/>
      <c r="R45" s="178"/>
      <c r="S45" s="396"/>
      <c r="T45" s="396"/>
      <c r="U45" s="396"/>
      <c r="V45" s="396"/>
      <c r="W45" s="396"/>
      <c r="X45" s="396"/>
      <c r="Y45" s="396"/>
      <c r="Z45" s="396"/>
      <c r="AA45" s="396"/>
      <c r="AB45" s="396"/>
      <c r="AC45" s="396"/>
      <c r="AD45" s="396"/>
      <c r="AE45" s="396"/>
      <c r="AF45" s="396"/>
      <c r="AG45" s="396"/>
      <c r="AH45" s="396"/>
      <c r="AI45" s="396"/>
    </row>
    <row r="46" spans="1:35" ht="15" customHeight="1" x14ac:dyDescent="0.2">
      <c r="A46" s="396"/>
      <c r="B46" s="178"/>
      <c r="C46" s="594"/>
      <c r="D46" s="595"/>
      <c r="E46" s="595"/>
      <c r="F46" s="595"/>
      <c r="G46" s="595"/>
      <c r="H46" s="595"/>
      <c r="I46" s="595"/>
      <c r="J46" s="595"/>
      <c r="K46" s="595"/>
      <c r="L46" s="595"/>
      <c r="M46" s="595"/>
      <c r="N46" s="595"/>
      <c r="O46" s="595"/>
      <c r="P46" s="595"/>
      <c r="Q46" s="596"/>
      <c r="R46" s="178"/>
      <c r="S46" s="396"/>
      <c r="T46" s="396"/>
      <c r="U46" s="396"/>
      <c r="V46" s="396"/>
      <c r="W46" s="396"/>
      <c r="X46" s="396"/>
      <c r="Y46" s="396"/>
      <c r="Z46" s="396"/>
      <c r="AA46" s="396"/>
      <c r="AB46" s="396"/>
      <c r="AC46" s="396"/>
      <c r="AD46" s="396"/>
      <c r="AE46" s="396"/>
      <c r="AF46" s="396"/>
      <c r="AG46" s="396"/>
      <c r="AH46" s="396"/>
      <c r="AI46" s="396"/>
    </row>
    <row r="47" spans="1:35" ht="22.5" customHeight="1" thickBot="1" x14ac:dyDescent="0.25">
      <c r="A47" s="396"/>
      <c r="B47" s="178"/>
      <c r="C47" s="597"/>
      <c r="D47" s="598"/>
      <c r="E47" s="598"/>
      <c r="F47" s="598"/>
      <c r="G47" s="598"/>
      <c r="H47" s="598"/>
      <c r="I47" s="598"/>
      <c r="J47" s="598"/>
      <c r="K47" s="598"/>
      <c r="L47" s="598"/>
      <c r="M47" s="598"/>
      <c r="N47" s="598"/>
      <c r="O47" s="598"/>
      <c r="P47" s="598"/>
      <c r="Q47" s="599"/>
      <c r="R47" s="178"/>
      <c r="S47" s="396"/>
      <c r="T47" s="396"/>
      <c r="U47" s="396"/>
      <c r="V47" s="396"/>
      <c r="W47" s="396"/>
      <c r="X47" s="396"/>
      <c r="Y47" s="396"/>
      <c r="Z47" s="396"/>
      <c r="AA47" s="396"/>
      <c r="AB47" s="396"/>
      <c r="AC47" s="396"/>
      <c r="AD47" s="396"/>
      <c r="AE47" s="396"/>
      <c r="AF47" s="396"/>
      <c r="AG47" s="396"/>
      <c r="AH47" s="396"/>
      <c r="AI47" s="396"/>
    </row>
    <row r="48" spans="1:35" x14ac:dyDescent="0.2">
      <c r="A48" s="396"/>
      <c r="B48" s="178"/>
      <c r="C48" s="178"/>
      <c r="D48" s="178"/>
      <c r="E48" s="178"/>
      <c r="F48" s="178"/>
      <c r="G48" s="178"/>
      <c r="H48" s="178"/>
      <c r="I48" s="178"/>
      <c r="J48" s="178"/>
      <c r="K48" s="178"/>
      <c r="L48" s="178"/>
      <c r="M48" s="178"/>
      <c r="N48" s="178"/>
      <c r="O48" s="178"/>
      <c r="P48" s="178"/>
      <c r="Q48" s="178"/>
      <c r="R48" s="178"/>
      <c r="S48" s="396"/>
      <c r="T48" s="396"/>
      <c r="U48" s="396"/>
      <c r="V48" s="396"/>
      <c r="W48" s="396"/>
      <c r="X48" s="396"/>
      <c r="Y48" s="396"/>
      <c r="Z48" s="396"/>
      <c r="AA48" s="396"/>
      <c r="AB48" s="396"/>
      <c r="AC48" s="396"/>
      <c r="AD48" s="396"/>
      <c r="AE48" s="396"/>
      <c r="AF48" s="396"/>
      <c r="AG48" s="396"/>
      <c r="AH48" s="396"/>
      <c r="AI48" s="396"/>
    </row>
    <row r="49" spans="1:35" x14ac:dyDescent="0.2">
      <c r="A49" s="396"/>
      <c r="B49" s="178"/>
      <c r="C49" s="559" t="str">
        <f ca="1">Basisdaten!C47</f>
        <v>Vorhabenbeschreibung - 4.1.2 Implementierung und Erweiterung eines Energiemanagements - Vers. 01/2023</v>
      </c>
      <c r="D49" s="559"/>
      <c r="E49" s="559"/>
      <c r="F49" s="559"/>
      <c r="G49" s="559"/>
      <c r="H49" s="559"/>
      <c r="I49" s="559"/>
      <c r="J49" s="559"/>
      <c r="K49" s="559"/>
      <c r="L49" s="559"/>
      <c r="M49" s="559"/>
      <c r="N49" s="559"/>
      <c r="O49" s="559"/>
      <c r="P49" s="559"/>
      <c r="Q49" s="559"/>
      <c r="R49" s="178"/>
      <c r="S49" s="396"/>
      <c r="T49" s="396"/>
      <c r="U49" s="396"/>
      <c r="V49" s="396"/>
      <c r="W49" s="396"/>
      <c r="X49" s="396"/>
      <c r="Y49" s="396"/>
      <c r="Z49" s="396"/>
      <c r="AA49" s="396"/>
      <c r="AB49" s="396"/>
      <c r="AC49" s="396"/>
      <c r="AD49" s="396"/>
      <c r="AE49" s="396"/>
      <c r="AF49" s="396"/>
      <c r="AG49" s="396"/>
      <c r="AH49" s="396"/>
      <c r="AI49" s="396"/>
    </row>
    <row r="50" spans="1:35" x14ac:dyDescent="0.2">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row>
    <row r="51" spans="1:35" x14ac:dyDescent="0.2">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row>
    <row r="52" spans="1:35" x14ac:dyDescent="0.2">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row>
    <row r="53" spans="1:35" x14ac:dyDescent="0.2">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row>
    <row r="54" spans="1:35" x14ac:dyDescent="0.2">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row>
    <row r="55" spans="1:35" x14ac:dyDescent="0.2">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row>
    <row r="56" spans="1:35" x14ac:dyDescent="0.2">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row>
    <row r="57" spans="1:35" x14ac:dyDescent="0.2">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row>
    <row r="58" spans="1:35" x14ac:dyDescent="0.2">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row>
    <row r="59" spans="1:35" x14ac:dyDescent="0.2">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row>
    <row r="60" spans="1:35" x14ac:dyDescent="0.2">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row>
    <row r="61" spans="1:35" x14ac:dyDescent="0.2">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row>
    <row r="62" spans="1:35" x14ac:dyDescent="0.2">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row>
    <row r="63" spans="1:35" x14ac:dyDescent="0.2">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row>
    <row r="64" spans="1:35" x14ac:dyDescent="0.2">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row>
    <row r="65" spans="1:35" x14ac:dyDescent="0.2">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row>
    <row r="66" spans="1:35" x14ac:dyDescent="0.2">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row>
    <row r="67" spans="1:35" x14ac:dyDescent="0.2">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row>
    <row r="68" spans="1:35" x14ac:dyDescent="0.2">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row>
    <row r="69" spans="1:35" x14ac:dyDescent="0.2">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row>
    <row r="70" spans="1:35" x14ac:dyDescent="0.2">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row>
    <row r="71" spans="1:35" x14ac:dyDescent="0.2">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row>
    <row r="72" spans="1:35" x14ac:dyDescent="0.2">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row>
    <row r="73" spans="1:35" x14ac:dyDescent="0.2">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row>
    <row r="74" spans="1:35" x14ac:dyDescent="0.2">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row>
    <row r="75" spans="1:35" x14ac:dyDescent="0.2">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row>
    <row r="76" spans="1:35" x14ac:dyDescent="0.2">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row>
    <row r="77" spans="1:35" x14ac:dyDescent="0.2">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row>
    <row r="78" spans="1:35" x14ac:dyDescent="0.2">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row>
    <row r="79" spans="1:35" x14ac:dyDescent="0.2">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row>
    <row r="80" spans="1:35" x14ac:dyDescent="0.2">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row>
    <row r="81" spans="1:35" x14ac:dyDescent="0.2">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row>
    <row r="82" spans="1:35" x14ac:dyDescent="0.2">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row>
    <row r="83" spans="1:35" x14ac:dyDescent="0.2">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row>
    <row r="84" spans="1:35" x14ac:dyDescent="0.2">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t="s">
        <v>201</v>
      </c>
      <c r="AD84" s="396"/>
      <c r="AE84" s="396"/>
      <c r="AF84" s="396"/>
      <c r="AG84" s="396"/>
      <c r="AH84" s="396"/>
      <c r="AI84" s="396"/>
    </row>
  </sheetData>
  <sheetProtection password="C730" sheet="1" objects="1" scenarios="1" selectLockedCells="1"/>
  <mergeCells count="14">
    <mergeCell ref="C49:Q49"/>
    <mergeCell ref="U29:AI29"/>
    <mergeCell ref="C4:M4"/>
    <mergeCell ref="C11:Q11"/>
    <mergeCell ref="C5:M5"/>
    <mergeCell ref="C29:Q29"/>
    <mergeCell ref="C8:Q8"/>
    <mergeCell ref="C9:Q9"/>
    <mergeCell ref="E12:Q12"/>
    <mergeCell ref="E13:Q13"/>
    <mergeCell ref="C15:Q15"/>
    <mergeCell ref="C16:Q22"/>
    <mergeCell ref="C24:Q24"/>
    <mergeCell ref="C30:Q47"/>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D14:Q14 C14:C16 C23:Q23 C25:Q27 C30">
      <formula1>2100</formula1>
    </dataValidation>
  </dataValidations>
  <pageMargins left="0" right="0" top="0"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57150</xdr:colOff>
                    <xdr:row>11</xdr:row>
                    <xdr:rowOff>114300</xdr:rowOff>
                  </from>
                  <to>
                    <xdr:col>3</xdr:col>
                    <xdr:colOff>95250</xdr:colOff>
                    <xdr:row>11</xdr:row>
                    <xdr:rowOff>323850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57150</xdr:colOff>
                    <xdr:row>12</xdr:row>
                    <xdr:rowOff>114300</xdr:rowOff>
                  </from>
                  <to>
                    <xdr:col>3</xdr:col>
                    <xdr:colOff>95250</xdr:colOff>
                    <xdr:row>12</xdr:row>
                    <xdr:rowOff>323850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2</xdr:col>
                    <xdr:colOff>57150</xdr:colOff>
                    <xdr:row>24</xdr:row>
                    <xdr:rowOff>0</xdr:rowOff>
                  </from>
                  <to>
                    <xdr:col>4</xdr:col>
                    <xdr:colOff>0</xdr:colOff>
                    <xdr:row>26</xdr:row>
                    <xdr:rowOff>47625</xdr:rowOff>
                  </to>
                </anchor>
              </controlPr>
            </control>
          </mc:Choice>
        </mc:AlternateContent>
        <mc:AlternateContent xmlns:mc="http://schemas.openxmlformats.org/markup-compatibility/2006">
          <mc:Choice Requires="x14">
            <control shapeId="15365" r:id="rId7" name="Check Box 5">
              <controlPr locked="0" defaultSize="0" autoFill="0" autoLine="0" autoPict="0">
                <anchor moveWithCells="1">
                  <from>
                    <xdr:col>8</xdr:col>
                    <xdr:colOff>57150</xdr:colOff>
                    <xdr:row>24</xdr:row>
                    <xdr:rowOff>0</xdr:rowOff>
                  </from>
                  <to>
                    <xdr:col>10</xdr:col>
                    <xdr:colOff>0</xdr:colOff>
                    <xdr:row>26</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02911478-516F-43EA-AAA3-093B0221572C}">
            <xm:f>menu!$A30=TRUE</xm:f>
            <x14:dxf>
              <fill>
                <patternFill>
                  <bgColor rgb="FFEBF1DE"/>
                </patternFill>
              </fill>
            </x14:dxf>
          </x14:cfRule>
          <xm:sqref>C12:Q13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8"/>
  <sheetViews>
    <sheetView showGridLines="0" showRowColHeaders="0" zoomScaleNormal="100" zoomScaleSheetLayoutView="100" workbookViewId="0">
      <selection activeCell="C8" sqref="C8:P30"/>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396"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row>
    <row r="2" spans="1:34" ht="12.75" hidden="1" customHeight="1" x14ac:dyDescent="0.2">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row>
    <row r="3" spans="1:34" ht="12" customHeight="1" x14ac:dyDescent="0.2">
      <c r="A3" s="396"/>
      <c r="B3" s="178"/>
      <c r="C3" s="178"/>
      <c r="D3" s="178"/>
      <c r="E3" s="178"/>
      <c r="F3" s="178"/>
      <c r="G3" s="178"/>
      <c r="H3" s="178"/>
      <c r="I3" s="178"/>
      <c r="J3" s="178"/>
      <c r="K3" s="178"/>
      <c r="L3" s="178"/>
      <c r="M3" s="178"/>
      <c r="N3" s="178"/>
      <c r="O3" s="178"/>
      <c r="P3" s="178"/>
      <c r="Q3" s="178"/>
      <c r="R3" s="396"/>
      <c r="S3" s="396"/>
      <c r="T3" s="396"/>
      <c r="U3" s="396"/>
      <c r="V3" s="396"/>
      <c r="W3" s="396"/>
      <c r="X3" s="396"/>
      <c r="Y3" s="396"/>
      <c r="Z3" s="396"/>
      <c r="AA3" s="396"/>
      <c r="AB3" s="396"/>
      <c r="AC3" s="396"/>
      <c r="AD3" s="396"/>
      <c r="AE3" s="396"/>
      <c r="AF3" s="396"/>
      <c r="AG3" s="396"/>
      <c r="AH3" s="396"/>
    </row>
    <row r="4" spans="1:34" s="115" customFormat="1" ht="78" customHeight="1" x14ac:dyDescent="0.2">
      <c r="A4" s="397"/>
      <c r="B4" s="321"/>
      <c r="C4" s="603" t="str">
        <f>Basisdaten!C4</f>
        <v>Vorhabenbeschreibung Förderschwerpunkt 4.1.2 Implementierung und Erweiterung eines Energiemangements</v>
      </c>
      <c r="D4" s="603"/>
      <c r="E4" s="603"/>
      <c r="F4" s="603"/>
      <c r="G4" s="603"/>
      <c r="H4" s="603"/>
      <c r="I4" s="603"/>
      <c r="J4" s="603"/>
      <c r="K4" s="603"/>
      <c r="L4" s="603"/>
      <c r="M4" s="322"/>
      <c r="N4" s="178"/>
      <c r="O4" s="178"/>
      <c r="P4" s="178"/>
      <c r="Q4" s="178"/>
      <c r="R4" s="397"/>
      <c r="S4" s="397"/>
      <c r="T4" s="501"/>
      <c r="U4" s="397"/>
      <c r="V4" s="397"/>
      <c r="W4" s="397"/>
      <c r="X4" s="397"/>
      <c r="Y4" s="397"/>
      <c r="Z4" s="397"/>
      <c r="AA4" s="397"/>
      <c r="AB4" s="397"/>
      <c r="AC4" s="397"/>
      <c r="AD4" s="397"/>
      <c r="AE4" s="397"/>
      <c r="AF4" s="397"/>
      <c r="AG4" s="397"/>
      <c r="AH4" s="397"/>
    </row>
    <row r="5" spans="1:34" s="115" customFormat="1" ht="15" customHeight="1" x14ac:dyDescent="0.2">
      <c r="A5" s="397"/>
      <c r="B5" s="321"/>
      <c r="C5" s="565"/>
      <c r="D5" s="565"/>
      <c r="E5" s="565"/>
      <c r="F5" s="565"/>
      <c r="G5" s="565"/>
      <c r="H5" s="565"/>
      <c r="I5" s="565"/>
      <c r="J5" s="565"/>
      <c r="K5" s="565"/>
      <c r="L5" s="565"/>
      <c r="M5" s="565"/>
      <c r="N5" s="178"/>
      <c r="O5" s="178"/>
      <c r="P5" s="178"/>
      <c r="Q5" s="178"/>
      <c r="R5" s="397"/>
      <c r="S5" s="397"/>
      <c r="T5" s="397"/>
      <c r="U5" s="397"/>
      <c r="V5" s="397"/>
      <c r="W5" s="397"/>
      <c r="X5" s="397"/>
      <c r="Y5" s="397"/>
      <c r="Z5" s="397"/>
      <c r="AA5" s="397"/>
      <c r="AB5" s="397"/>
      <c r="AC5" s="397"/>
      <c r="AD5" s="397"/>
      <c r="AE5" s="397"/>
      <c r="AF5" s="397"/>
      <c r="AG5" s="397"/>
      <c r="AH5" s="397"/>
    </row>
    <row r="6" spans="1:34" ht="16.5" customHeight="1" thickBot="1" x14ac:dyDescent="0.25">
      <c r="A6" s="396"/>
      <c r="B6" s="178"/>
      <c r="C6" s="462" t="s">
        <v>582</v>
      </c>
      <c r="D6" s="327"/>
      <c r="E6" s="327"/>
      <c r="F6" s="327"/>
      <c r="G6" s="327"/>
      <c r="H6" s="327"/>
      <c r="I6" s="327"/>
      <c r="J6" s="327"/>
      <c r="K6" s="327"/>
      <c r="L6" s="327"/>
      <c r="M6" s="327"/>
      <c r="N6" s="327"/>
      <c r="O6" s="327"/>
      <c r="P6" s="327"/>
      <c r="Q6" s="178"/>
      <c r="R6" s="396"/>
      <c r="S6" s="408"/>
      <c r="T6" s="409"/>
      <c r="U6" s="409"/>
      <c r="V6" s="409"/>
      <c r="W6" s="409"/>
      <c r="X6" s="409"/>
      <c r="Y6" s="409"/>
      <c r="Z6" s="409"/>
      <c r="AA6" s="409"/>
      <c r="AB6" s="409"/>
      <c r="AC6" s="409"/>
      <c r="AD6" s="409"/>
      <c r="AE6" s="409"/>
      <c r="AF6" s="409"/>
      <c r="AG6" s="409"/>
      <c r="AH6" s="409"/>
    </row>
    <row r="7" spans="1:34" ht="101.25" customHeight="1" thickBot="1" x14ac:dyDescent="0.25">
      <c r="A7" s="396"/>
      <c r="B7" s="328"/>
      <c r="C7" s="604" t="s">
        <v>626</v>
      </c>
      <c r="D7" s="605"/>
      <c r="E7" s="605"/>
      <c r="F7" s="605"/>
      <c r="G7" s="605"/>
      <c r="H7" s="605"/>
      <c r="I7" s="605"/>
      <c r="J7" s="605"/>
      <c r="K7" s="605"/>
      <c r="L7" s="605"/>
      <c r="M7" s="605"/>
      <c r="N7" s="605"/>
      <c r="O7" s="605"/>
      <c r="P7" s="606"/>
      <c r="Q7" s="178"/>
      <c r="R7" s="396"/>
      <c r="S7" s="408"/>
      <c r="T7" s="409"/>
      <c r="U7" s="409"/>
      <c r="V7" s="409"/>
      <c r="W7" s="409"/>
      <c r="X7" s="409"/>
      <c r="Y7" s="409"/>
      <c r="Z7" s="409"/>
      <c r="AA7" s="409"/>
      <c r="AB7" s="409"/>
      <c r="AC7" s="409"/>
      <c r="AD7" s="409"/>
      <c r="AE7" s="409"/>
      <c r="AF7" s="409"/>
      <c r="AG7" s="409"/>
      <c r="AH7" s="409"/>
    </row>
    <row r="8" spans="1:34" ht="27.75" customHeight="1" x14ac:dyDescent="0.2">
      <c r="A8" s="396"/>
      <c r="B8" s="180"/>
      <c r="C8" s="922"/>
      <c r="D8" s="923"/>
      <c r="E8" s="923"/>
      <c r="F8" s="923"/>
      <c r="G8" s="923"/>
      <c r="H8" s="923"/>
      <c r="I8" s="923"/>
      <c r="J8" s="923"/>
      <c r="K8" s="923"/>
      <c r="L8" s="923"/>
      <c r="M8" s="923"/>
      <c r="N8" s="923"/>
      <c r="O8" s="923"/>
      <c r="P8" s="924"/>
      <c r="Q8" s="178"/>
      <c r="R8" s="396"/>
      <c r="S8" s="396"/>
      <c r="T8" s="408"/>
      <c r="U8" s="408"/>
      <c r="V8" s="408"/>
      <c r="W8" s="408"/>
      <c r="X8" s="408"/>
      <c r="Y8" s="408"/>
      <c r="Z8" s="408"/>
      <c r="AA8" s="408"/>
      <c r="AB8" s="408"/>
      <c r="AC8" s="408"/>
      <c r="AD8" s="408"/>
      <c r="AE8" s="408"/>
      <c r="AF8" s="408"/>
      <c r="AG8" s="408"/>
      <c r="AH8" s="408"/>
    </row>
    <row r="9" spans="1:34" ht="16.5" customHeight="1" x14ac:dyDescent="0.2">
      <c r="A9" s="396"/>
      <c r="B9" s="180"/>
      <c r="C9" s="925"/>
      <c r="D9" s="926"/>
      <c r="E9" s="926"/>
      <c r="F9" s="926"/>
      <c r="G9" s="926"/>
      <c r="H9" s="926"/>
      <c r="I9" s="926"/>
      <c r="J9" s="926"/>
      <c r="K9" s="926"/>
      <c r="L9" s="926"/>
      <c r="M9" s="926"/>
      <c r="N9" s="926"/>
      <c r="O9" s="926"/>
      <c r="P9" s="927"/>
      <c r="Q9" s="178"/>
      <c r="R9" s="396"/>
      <c r="S9" s="408"/>
      <c r="T9" s="408"/>
      <c r="U9" s="408"/>
      <c r="V9" s="408"/>
      <c r="W9" s="408"/>
      <c r="X9" s="408"/>
      <c r="Y9" s="408"/>
      <c r="Z9" s="408"/>
      <c r="AA9" s="408"/>
      <c r="AB9" s="408"/>
      <c r="AC9" s="408"/>
      <c r="AD9" s="408"/>
      <c r="AE9" s="408"/>
      <c r="AF9" s="408"/>
      <c r="AG9" s="408"/>
      <c r="AH9" s="408"/>
    </row>
    <row r="10" spans="1:34" ht="16.5" customHeight="1" x14ac:dyDescent="0.2">
      <c r="A10" s="396"/>
      <c r="B10" s="180"/>
      <c r="C10" s="925"/>
      <c r="D10" s="926"/>
      <c r="E10" s="926"/>
      <c r="F10" s="926"/>
      <c r="G10" s="926"/>
      <c r="H10" s="926"/>
      <c r="I10" s="926"/>
      <c r="J10" s="926"/>
      <c r="K10" s="926"/>
      <c r="L10" s="926"/>
      <c r="M10" s="926"/>
      <c r="N10" s="926"/>
      <c r="O10" s="926"/>
      <c r="P10" s="927"/>
      <c r="Q10" s="178"/>
      <c r="R10" s="396"/>
      <c r="S10" s="408"/>
      <c r="T10" s="408"/>
      <c r="U10" s="408"/>
      <c r="V10" s="408"/>
      <c r="W10" s="408"/>
      <c r="X10" s="408"/>
      <c r="Y10" s="408"/>
      <c r="Z10" s="408"/>
      <c r="AA10" s="408"/>
      <c r="AB10" s="408"/>
      <c r="AC10" s="408"/>
      <c r="AD10" s="408"/>
      <c r="AE10" s="408"/>
      <c r="AF10" s="408"/>
      <c r="AG10" s="408"/>
      <c r="AH10" s="408"/>
    </row>
    <row r="11" spans="1:34" ht="16.5" customHeight="1" x14ac:dyDescent="0.2">
      <c r="A11" s="396"/>
      <c r="B11" s="180"/>
      <c r="C11" s="925"/>
      <c r="D11" s="926"/>
      <c r="E11" s="926"/>
      <c r="F11" s="926"/>
      <c r="G11" s="926"/>
      <c r="H11" s="926"/>
      <c r="I11" s="926"/>
      <c r="J11" s="926"/>
      <c r="K11" s="926"/>
      <c r="L11" s="926"/>
      <c r="M11" s="926"/>
      <c r="N11" s="926"/>
      <c r="O11" s="926"/>
      <c r="P11" s="927"/>
      <c r="Q11" s="178"/>
      <c r="R11" s="396"/>
      <c r="S11" s="396"/>
      <c r="T11" s="396"/>
      <c r="U11" s="396"/>
      <c r="V11" s="396"/>
      <c r="W11" s="396"/>
      <c r="X11" s="396"/>
      <c r="Y11" s="396"/>
      <c r="Z11" s="396"/>
      <c r="AA11" s="396"/>
      <c r="AB11" s="396"/>
      <c r="AC11" s="396"/>
      <c r="AD11" s="396"/>
      <c r="AE11" s="396"/>
      <c r="AF11" s="396"/>
      <c r="AG11" s="396"/>
      <c r="AH11" s="396"/>
    </row>
    <row r="12" spans="1:34" ht="16.5" customHeight="1" x14ac:dyDescent="0.2">
      <c r="A12" s="396"/>
      <c r="B12" s="180"/>
      <c r="C12" s="925"/>
      <c r="D12" s="926"/>
      <c r="E12" s="926"/>
      <c r="F12" s="926"/>
      <c r="G12" s="926"/>
      <c r="H12" s="926"/>
      <c r="I12" s="926"/>
      <c r="J12" s="926"/>
      <c r="K12" s="926"/>
      <c r="L12" s="926"/>
      <c r="M12" s="926"/>
      <c r="N12" s="926"/>
      <c r="O12" s="926"/>
      <c r="P12" s="927"/>
      <c r="Q12" s="178"/>
      <c r="R12" s="396"/>
      <c r="S12" s="396"/>
      <c r="T12" s="396"/>
      <c r="U12" s="396"/>
      <c r="V12" s="396"/>
      <c r="W12" s="396"/>
      <c r="X12" s="396"/>
      <c r="Y12" s="396"/>
      <c r="Z12" s="396"/>
      <c r="AA12" s="396"/>
      <c r="AB12" s="396"/>
      <c r="AC12" s="396"/>
      <c r="AD12" s="396"/>
      <c r="AE12" s="396"/>
      <c r="AF12" s="396"/>
      <c r="AG12" s="396"/>
      <c r="AH12" s="396"/>
    </row>
    <row r="13" spans="1:34" ht="16.5" customHeight="1" x14ac:dyDescent="0.2">
      <c r="A13" s="396"/>
      <c r="B13" s="180"/>
      <c r="C13" s="925"/>
      <c r="D13" s="926"/>
      <c r="E13" s="926"/>
      <c r="F13" s="926"/>
      <c r="G13" s="926"/>
      <c r="H13" s="926"/>
      <c r="I13" s="926"/>
      <c r="J13" s="926"/>
      <c r="K13" s="926"/>
      <c r="L13" s="926"/>
      <c r="M13" s="926"/>
      <c r="N13" s="926"/>
      <c r="O13" s="926"/>
      <c r="P13" s="927"/>
      <c r="Q13" s="178"/>
      <c r="R13" s="396"/>
      <c r="S13" s="396"/>
      <c r="T13" s="396"/>
      <c r="U13" s="396"/>
      <c r="V13" s="396"/>
      <c r="W13" s="396"/>
      <c r="X13" s="396"/>
      <c r="Y13" s="396"/>
      <c r="Z13" s="396"/>
      <c r="AA13" s="396"/>
      <c r="AB13" s="396"/>
      <c r="AC13" s="396"/>
      <c r="AD13" s="396"/>
      <c r="AE13" s="396"/>
      <c r="AF13" s="396"/>
      <c r="AG13" s="396"/>
      <c r="AH13" s="396"/>
    </row>
    <row r="14" spans="1:34" ht="16.5" customHeight="1" x14ac:dyDescent="0.2">
      <c r="A14" s="396"/>
      <c r="B14" s="180"/>
      <c r="C14" s="925"/>
      <c r="D14" s="926"/>
      <c r="E14" s="926"/>
      <c r="F14" s="926"/>
      <c r="G14" s="926"/>
      <c r="H14" s="926"/>
      <c r="I14" s="926"/>
      <c r="J14" s="926"/>
      <c r="K14" s="926"/>
      <c r="L14" s="926"/>
      <c r="M14" s="926"/>
      <c r="N14" s="926"/>
      <c r="O14" s="926"/>
      <c r="P14" s="927"/>
      <c r="Q14" s="178"/>
      <c r="R14" s="396"/>
      <c r="S14" s="396"/>
      <c r="T14" s="396"/>
      <c r="U14" s="396"/>
      <c r="V14" s="396"/>
      <c r="W14" s="396"/>
      <c r="X14" s="396"/>
      <c r="Y14" s="396"/>
      <c r="Z14" s="396"/>
      <c r="AA14" s="396"/>
      <c r="AB14" s="396"/>
      <c r="AC14" s="396"/>
      <c r="AD14" s="396"/>
      <c r="AE14" s="396"/>
      <c r="AF14" s="396"/>
      <c r="AG14" s="396"/>
      <c r="AH14" s="396"/>
    </row>
    <row r="15" spans="1:34" ht="16.5" customHeight="1" x14ac:dyDescent="0.2">
      <c r="A15" s="396"/>
      <c r="B15" s="180"/>
      <c r="C15" s="925"/>
      <c r="D15" s="926"/>
      <c r="E15" s="926"/>
      <c r="F15" s="926"/>
      <c r="G15" s="926"/>
      <c r="H15" s="926"/>
      <c r="I15" s="926"/>
      <c r="J15" s="926"/>
      <c r="K15" s="926"/>
      <c r="L15" s="926"/>
      <c r="M15" s="926"/>
      <c r="N15" s="926"/>
      <c r="O15" s="926"/>
      <c r="P15" s="927"/>
      <c r="Q15" s="178"/>
      <c r="R15" s="396"/>
      <c r="S15" s="396"/>
      <c r="T15" s="396"/>
      <c r="U15" s="396"/>
      <c r="V15" s="396"/>
      <c r="W15" s="396"/>
      <c r="X15" s="396"/>
      <c r="Y15" s="396"/>
      <c r="Z15" s="396"/>
      <c r="AA15" s="396"/>
      <c r="AB15" s="396"/>
      <c r="AC15" s="396"/>
      <c r="AD15" s="396"/>
      <c r="AE15" s="396"/>
      <c r="AF15" s="396"/>
      <c r="AG15" s="396"/>
      <c r="AH15" s="396"/>
    </row>
    <row r="16" spans="1:34" ht="16.5" customHeight="1" x14ac:dyDescent="0.2">
      <c r="A16" s="396"/>
      <c r="B16" s="180"/>
      <c r="C16" s="925"/>
      <c r="D16" s="926"/>
      <c r="E16" s="926"/>
      <c r="F16" s="926"/>
      <c r="G16" s="926"/>
      <c r="H16" s="926"/>
      <c r="I16" s="926"/>
      <c r="J16" s="926"/>
      <c r="K16" s="926"/>
      <c r="L16" s="926"/>
      <c r="M16" s="926"/>
      <c r="N16" s="926"/>
      <c r="O16" s="926"/>
      <c r="P16" s="927"/>
      <c r="Q16" s="178"/>
      <c r="R16" s="396"/>
      <c r="S16" s="408"/>
      <c r="T16" s="560"/>
      <c r="U16" s="560"/>
      <c r="V16" s="560"/>
      <c r="W16" s="560"/>
      <c r="X16" s="560"/>
      <c r="Y16" s="560"/>
      <c r="Z16" s="560"/>
      <c r="AA16" s="560"/>
      <c r="AB16" s="560"/>
      <c r="AC16" s="560"/>
      <c r="AD16" s="560"/>
      <c r="AE16" s="560"/>
      <c r="AF16" s="560"/>
      <c r="AG16" s="560"/>
      <c r="AH16" s="560"/>
    </row>
    <row r="17" spans="1:34" ht="16.5" customHeight="1" x14ac:dyDescent="0.2">
      <c r="A17" s="396"/>
      <c r="B17" s="180"/>
      <c r="C17" s="925"/>
      <c r="D17" s="926"/>
      <c r="E17" s="926"/>
      <c r="F17" s="926"/>
      <c r="G17" s="926"/>
      <c r="H17" s="926"/>
      <c r="I17" s="926"/>
      <c r="J17" s="926"/>
      <c r="K17" s="926"/>
      <c r="L17" s="926"/>
      <c r="M17" s="926"/>
      <c r="N17" s="926"/>
      <c r="O17" s="926"/>
      <c r="P17" s="927"/>
      <c r="Q17" s="178"/>
      <c r="R17" s="396"/>
      <c r="S17" s="408"/>
      <c r="T17" s="408"/>
      <c r="U17" s="408"/>
      <c r="V17" s="408"/>
      <c r="W17" s="408"/>
      <c r="X17" s="408"/>
      <c r="Y17" s="408"/>
      <c r="Z17" s="408"/>
      <c r="AA17" s="408"/>
      <c r="AB17" s="408"/>
      <c r="AC17" s="408"/>
      <c r="AD17" s="408"/>
      <c r="AE17" s="408"/>
      <c r="AF17" s="408"/>
      <c r="AG17" s="408"/>
      <c r="AH17" s="408"/>
    </row>
    <row r="18" spans="1:34" ht="5.25" customHeight="1" x14ac:dyDescent="0.2">
      <c r="A18" s="396"/>
      <c r="B18" s="178"/>
      <c r="C18" s="925"/>
      <c r="D18" s="926"/>
      <c r="E18" s="926"/>
      <c r="F18" s="926"/>
      <c r="G18" s="926"/>
      <c r="H18" s="926"/>
      <c r="I18" s="926"/>
      <c r="J18" s="926"/>
      <c r="K18" s="926"/>
      <c r="L18" s="926"/>
      <c r="M18" s="926"/>
      <c r="N18" s="926"/>
      <c r="O18" s="926"/>
      <c r="P18" s="927"/>
      <c r="Q18" s="180"/>
      <c r="R18" s="396"/>
      <c r="S18" s="408"/>
      <c r="T18" s="408"/>
      <c r="U18" s="408"/>
      <c r="V18" s="408"/>
      <c r="W18" s="408"/>
      <c r="X18" s="408"/>
      <c r="Y18" s="408"/>
      <c r="Z18" s="408"/>
      <c r="AA18" s="408"/>
      <c r="AB18" s="408"/>
      <c r="AC18" s="408"/>
      <c r="AD18" s="408"/>
      <c r="AE18" s="408"/>
      <c r="AF18" s="408"/>
      <c r="AG18" s="408"/>
      <c r="AH18" s="408"/>
    </row>
    <row r="19" spans="1:34" ht="6" customHeight="1" x14ac:dyDescent="0.2">
      <c r="A19" s="396"/>
      <c r="B19" s="178"/>
      <c r="C19" s="925"/>
      <c r="D19" s="926"/>
      <c r="E19" s="926"/>
      <c r="F19" s="926"/>
      <c r="G19" s="926"/>
      <c r="H19" s="926"/>
      <c r="I19" s="926"/>
      <c r="J19" s="926"/>
      <c r="K19" s="926"/>
      <c r="L19" s="926"/>
      <c r="M19" s="926"/>
      <c r="N19" s="926"/>
      <c r="O19" s="926"/>
      <c r="P19" s="927"/>
      <c r="Q19" s="178"/>
      <c r="R19" s="396"/>
      <c r="S19" s="408"/>
      <c r="T19" s="408"/>
      <c r="U19" s="408"/>
      <c r="V19" s="408"/>
      <c r="W19" s="408"/>
      <c r="X19" s="408"/>
      <c r="Y19" s="408"/>
      <c r="Z19" s="408"/>
      <c r="AA19" s="408"/>
      <c r="AB19" s="408"/>
      <c r="AC19" s="408"/>
      <c r="AD19" s="408"/>
      <c r="AE19" s="408"/>
      <c r="AF19" s="408"/>
      <c r="AG19" s="408"/>
      <c r="AH19" s="408"/>
    </row>
    <row r="20" spans="1:34" ht="18.75" hidden="1" customHeight="1" x14ac:dyDescent="0.2">
      <c r="A20" s="396"/>
      <c r="B20" s="178"/>
      <c r="C20" s="925"/>
      <c r="D20" s="926"/>
      <c r="E20" s="926"/>
      <c r="F20" s="926"/>
      <c r="G20" s="926"/>
      <c r="H20" s="926"/>
      <c r="I20" s="926"/>
      <c r="J20" s="926"/>
      <c r="K20" s="926"/>
      <c r="L20" s="926"/>
      <c r="M20" s="926"/>
      <c r="N20" s="926"/>
      <c r="O20" s="926"/>
      <c r="P20" s="927"/>
      <c r="Q20" s="178"/>
      <c r="R20" s="396"/>
      <c r="S20" s="410"/>
      <c r="T20" s="408"/>
      <c r="U20" s="408"/>
      <c r="V20" s="408"/>
      <c r="W20" s="408"/>
      <c r="X20" s="408"/>
      <c r="Y20" s="408"/>
      <c r="Z20" s="408"/>
      <c r="AA20" s="408"/>
      <c r="AB20" s="408"/>
      <c r="AC20" s="408"/>
      <c r="AD20" s="408"/>
      <c r="AE20" s="408"/>
      <c r="AF20" s="408"/>
      <c r="AG20" s="408"/>
      <c r="AH20" s="408"/>
    </row>
    <row r="21" spans="1:34" ht="6" customHeight="1" x14ac:dyDescent="0.2">
      <c r="A21" s="396"/>
      <c r="B21" s="178"/>
      <c r="C21" s="925"/>
      <c r="D21" s="926"/>
      <c r="E21" s="926"/>
      <c r="F21" s="926"/>
      <c r="G21" s="926"/>
      <c r="H21" s="926"/>
      <c r="I21" s="926"/>
      <c r="J21" s="926"/>
      <c r="K21" s="926"/>
      <c r="L21" s="926"/>
      <c r="M21" s="926"/>
      <c r="N21" s="926"/>
      <c r="O21" s="926"/>
      <c r="P21" s="927"/>
      <c r="Q21" s="178"/>
      <c r="R21" s="396"/>
      <c r="S21" s="408"/>
      <c r="T21" s="408"/>
      <c r="U21" s="408"/>
      <c r="V21" s="408"/>
      <c r="W21" s="408"/>
      <c r="X21" s="408"/>
      <c r="Y21" s="408"/>
      <c r="Z21" s="408"/>
      <c r="AA21" s="408"/>
      <c r="AB21" s="408"/>
      <c r="AC21" s="408"/>
      <c r="AD21" s="408"/>
      <c r="AE21" s="408"/>
      <c r="AF21" s="408"/>
      <c r="AG21" s="408"/>
      <c r="AH21" s="408"/>
    </row>
    <row r="22" spans="1:34" ht="16.5" customHeight="1" x14ac:dyDescent="0.2">
      <c r="A22" s="396"/>
      <c r="B22" s="178"/>
      <c r="C22" s="925"/>
      <c r="D22" s="926"/>
      <c r="E22" s="926"/>
      <c r="F22" s="926"/>
      <c r="G22" s="926"/>
      <c r="H22" s="926"/>
      <c r="I22" s="926"/>
      <c r="J22" s="926"/>
      <c r="K22" s="926"/>
      <c r="L22" s="926"/>
      <c r="M22" s="926"/>
      <c r="N22" s="926"/>
      <c r="O22" s="926"/>
      <c r="P22" s="927"/>
      <c r="Q22" s="178"/>
      <c r="R22" s="396"/>
      <c r="S22" s="408"/>
      <c r="T22" s="408"/>
      <c r="U22" s="408"/>
      <c r="V22" s="408"/>
      <c r="W22" s="408"/>
      <c r="X22" s="408"/>
      <c r="Y22" s="408"/>
      <c r="Z22" s="408"/>
      <c r="AA22" s="408"/>
      <c r="AB22" s="408"/>
      <c r="AC22" s="408"/>
      <c r="AD22" s="408"/>
      <c r="AE22" s="408"/>
      <c r="AF22" s="408"/>
      <c r="AG22" s="408"/>
      <c r="AH22" s="408"/>
    </row>
    <row r="23" spans="1:34" ht="156.75" customHeight="1" x14ac:dyDescent="0.2">
      <c r="A23" s="396"/>
      <c r="B23" s="178"/>
      <c r="C23" s="925"/>
      <c r="D23" s="926"/>
      <c r="E23" s="926"/>
      <c r="F23" s="926"/>
      <c r="G23" s="926"/>
      <c r="H23" s="926"/>
      <c r="I23" s="926"/>
      <c r="J23" s="926"/>
      <c r="K23" s="926"/>
      <c r="L23" s="926"/>
      <c r="M23" s="926"/>
      <c r="N23" s="926"/>
      <c r="O23" s="926"/>
      <c r="P23" s="927"/>
      <c r="Q23" s="178"/>
      <c r="R23" s="396"/>
      <c r="S23" s="408"/>
      <c r="T23" s="408"/>
      <c r="U23" s="408"/>
      <c r="V23" s="408"/>
      <c r="W23" s="408"/>
      <c r="X23" s="408"/>
      <c r="Y23" s="408"/>
      <c r="Z23" s="408"/>
      <c r="AA23" s="408"/>
      <c r="AB23" s="408"/>
      <c r="AC23" s="408"/>
      <c r="AD23" s="408"/>
      <c r="AE23" s="408"/>
      <c r="AF23" s="408"/>
      <c r="AG23" s="408"/>
      <c r="AH23" s="408"/>
    </row>
    <row r="24" spans="1:34" ht="11.25" customHeight="1" x14ac:dyDescent="0.2">
      <c r="A24" s="396"/>
      <c r="B24" s="178"/>
      <c r="C24" s="582"/>
      <c r="D24" s="583"/>
      <c r="E24" s="583"/>
      <c r="F24" s="583"/>
      <c r="G24" s="583"/>
      <c r="H24" s="583"/>
      <c r="I24" s="583"/>
      <c r="J24" s="583"/>
      <c r="K24" s="583"/>
      <c r="L24" s="583"/>
      <c r="M24" s="583"/>
      <c r="N24" s="583"/>
      <c r="O24" s="583"/>
      <c r="P24" s="584"/>
      <c r="Q24" s="178"/>
      <c r="R24" s="396"/>
      <c r="S24" s="408"/>
      <c r="T24" s="408"/>
      <c r="U24" s="408"/>
      <c r="V24" s="408"/>
      <c r="W24" s="408"/>
      <c r="X24" s="408"/>
      <c r="Y24" s="408"/>
      <c r="Z24" s="408"/>
      <c r="AA24" s="408"/>
      <c r="AB24" s="408"/>
      <c r="AC24" s="408"/>
      <c r="AD24" s="408"/>
      <c r="AE24" s="408"/>
      <c r="AF24" s="408"/>
      <c r="AG24" s="408"/>
      <c r="AH24" s="408"/>
    </row>
    <row r="25" spans="1:34" ht="15" customHeight="1" x14ac:dyDescent="0.2">
      <c r="A25" s="396"/>
      <c r="B25" s="178"/>
      <c r="C25" s="582"/>
      <c r="D25" s="583"/>
      <c r="E25" s="583"/>
      <c r="F25" s="583"/>
      <c r="G25" s="583"/>
      <c r="H25" s="583"/>
      <c r="I25" s="583"/>
      <c r="J25" s="583"/>
      <c r="K25" s="583"/>
      <c r="L25" s="583"/>
      <c r="M25" s="583"/>
      <c r="N25" s="583"/>
      <c r="O25" s="583"/>
      <c r="P25" s="584"/>
      <c r="Q25" s="178"/>
      <c r="R25" s="396"/>
      <c r="S25" s="408"/>
      <c r="T25" s="408"/>
      <c r="U25" s="408"/>
      <c r="V25" s="408"/>
      <c r="W25" s="408"/>
      <c r="X25" s="408"/>
      <c r="Y25" s="408"/>
      <c r="Z25" s="408"/>
      <c r="AA25" s="408"/>
      <c r="AB25" s="408"/>
      <c r="AC25" s="408"/>
      <c r="AD25" s="408"/>
      <c r="AE25" s="408"/>
      <c r="AF25" s="408"/>
      <c r="AG25" s="408"/>
      <c r="AH25" s="408"/>
    </row>
    <row r="26" spans="1:34" ht="14.25" customHeight="1" x14ac:dyDescent="0.2">
      <c r="A26" s="396"/>
      <c r="B26" s="178"/>
      <c r="C26" s="582"/>
      <c r="D26" s="583"/>
      <c r="E26" s="583"/>
      <c r="F26" s="583"/>
      <c r="G26" s="583"/>
      <c r="H26" s="583"/>
      <c r="I26" s="583"/>
      <c r="J26" s="583"/>
      <c r="K26" s="583"/>
      <c r="L26" s="583"/>
      <c r="M26" s="583"/>
      <c r="N26" s="583"/>
      <c r="O26" s="583"/>
      <c r="P26" s="584"/>
      <c r="Q26" s="178"/>
      <c r="R26" s="396"/>
      <c r="S26" s="396"/>
      <c r="T26" s="396"/>
      <c r="U26" s="396"/>
      <c r="V26" s="396"/>
      <c r="W26" s="396"/>
      <c r="X26" s="396"/>
      <c r="Y26" s="396"/>
      <c r="Z26" s="396"/>
      <c r="AA26" s="396"/>
      <c r="AB26" s="396"/>
      <c r="AC26" s="396"/>
      <c r="AD26" s="396"/>
      <c r="AE26" s="396"/>
      <c r="AF26" s="396"/>
      <c r="AG26" s="396"/>
      <c r="AH26" s="396"/>
    </row>
    <row r="27" spans="1:34" ht="14.25" customHeight="1" x14ac:dyDescent="0.2">
      <c r="A27" s="396"/>
      <c r="B27" s="178"/>
      <c r="C27" s="582"/>
      <c r="D27" s="583"/>
      <c r="E27" s="583"/>
      <c r="F27" s="583"/>
      <c r="G27" s="583"/>
      <c r="H27" s="583"/>
      <c r="I27" s="583"/>
      <c r="J27" s="583"/>
      <c r="K27" s="583"/>
      <c r="L27" s="583"/>
      <c r="M27" s="583"/>
      <c r="N27" s="583"/>
      <c r="O27" s="583"/>
      <c r="P27" s="584"/>
      <c r="Q27" s="178"/>
      <c r="R27" s="396"/>
      <c r="S27" s="396"/>
      <c r="T27" s="396"/>
      <c r="U27" s="396"/>
      <c r="V27" s="396"/>
      <c r="W27" s="396"/>
      <c r="X27" s="396"/>
      <c r="Y27" s="396"/>
      <c r="Z27" s="396"/>
      <c r="AA27" s="396"/>
      <c r="AB27" s="396"/>
      <c r="AC27" s="396"/>
      <c r="AD27" s="396"/>
      <c r="AE27" s="396"/>
      <c r="AF27" s="396"/>
      <c r="AG27" s="396"/>
      <c r="AH27" s="396"/>
    </row>
    <row r="28" spans="1:34" ht="14.25" customHeight="1" x14ac:dyDescent="0.2">
      <c r="A28" s="396"/>
      <c r="B28" s="178"/>
      <c r="C28" s="582"/>
      <c r="D28" s="583"/>
      <c r="E28" s="583"/>
      <c r="F28" s="583"/>
      <c r="G28" s="583"/>
      <c r="H28" s="583"/>
      <c r="I28" s="583"/>
      <c r="J28" s="583"/>
      <c r="K28" s="583"/>
      <c r="L28" s="583"/>
      <c r="M28" s="583"/>
      <c r="N28" s="583"/>
      <c r="O28" s="583"/>
      <c r="P28" s="584"/>
      <c r="Q28" s="178"/>
      <c r="R28" s="396"/>
      <c r="S28" s="396"/>
      <c r="T28" s="396"/>
      <c r="U28" s="396"/>
      <c r="V28" s="396"/>
      <c r="W28" s="396"/>
      <c r="X28" s="396"/>
      <c r="Y28" s="396"/>
      <c r="Z28" s="396"/>
      <c r="AA28" s="396"/>
      <c r="AB28" s="396"/>
      <c r="AC28" s="396"/>
      <c r="AD28" s="396"/>
      <c r="AE28" s="396"/>
      <c r="AF28" s="396"/>
      <c r="AG28" s="396"/>
      <c r="AH28" s="396"/>
    </row>
    <row r="29" spans="1:34" ht="14.25" customHeight="1" x14ac:dyDescent="0.2">
      <c r="A29" s="396"/>
      <c r="B29" s="178"/>
      <c r="C29" s="582"/>
      <c r="D29" s="583"/>
      <c r="E29" s="583"/>
      <c r="F29" s="583"/>
      <c r="G29" s="583"/>
      <c r="H29" s="583"/>
      <c r="I29" s="583"/>
      <c r="J29" s="583"/>
      <c r="K29" s="583"/>
      <c r="L29" s="583"/>
      <c r="M29" s="583"/>
      <c r="N29" s="583"/>
      <c r="O29" s="583"/>
      <c r="P29" s="584"/>
      <c r="Q29" s="178"/>
      <c r="R29" s="396"/>
      <c r="S29" s="396"/>
      <c r="T29" s="396"/>
      <c r="U29" s="396"/>
      <c r="V29" s="396"/>
      <c r="W29" s="396"/>
      <c r="X29" s="396"/>
      <c r="Y29" s="396"/>
      <c r="Z29" s="396"/>
      <c r="AA29" s="396"/>
      <c r="AB29" s="396"/>
      <c r="AC29" s="396"/>
      <c r="AD29" s="396"/>
      <c r="AE29" s="396"/>
      <c r="AF29" s="396"/>
      <c r="AG29" s="396"/>
      <c r="AH29" s="396"/>
    </row>
    <row r="30" spans="1:34" ht="28.5" customHeight="1" thickBot="1" x14ac:dyDescent="0.25">
      <c r="A30" s="396"/>
      <c r="B30" s="178"/>
      <c r="C30" s="585"/>
      <c r="D30" s="586"/>
      <c r="E30" s="586"/>
      <c r="F30" s="586"/>
      <c r="G30" s="586"/>
      <c r="H30" s="586"/>
      <c r="I30" s="586"/>
      <c r="J30" s="586"/>
      <c r="K30" s="586"/>
      <c r="L30" s="586"/>
      <c r="M30" s="586"/>
      <c r="N30" s="586"/>
      <c r="O30" s="586"/>
      <c r="P30" s="587"/>
      <c r="Q30" s="178"/>
      <c r="R30" s="396"/>
      <c r="S30" s="396"/>
      <c r="T30" s="396"/>
      <c r="U30" s="396"/>
      <c r="V30" s="396"/>
      <c r="W30" s="396"/>
      <c r="X30" s="396"/>
      <c r="Y30" s="396"/>
      <c r="Z30" s="396"/>
      <c r="AA30" s="396"/>
      <c r="AB30" s="396"/>
      <c r="AC30" s="396"/>
      <c r="AD30" s="396"/>
      <c r="AE30" s="396"/>
      <c r="AF30" s="396"/>
      <c r="AG30" s="396"/>
      <c r="AH30" s="396"/>
    </row>
    <row r="31" spans="1:34" ht="14.25" customHeight="1" x14ac:dyDescent="0.2">
      <c r="A31" s="396"/>
      <c r="B31" s="178"/>
      <c r="C31" s="329"/>
      <c r="D31" s="329"/>
      <c r="E31" s="329"/>
      <c r="F31" s="329"/>
      <c r="G31" s="329"/>
      <c r="H31" s="329"/>
      <c r="I31" s="329"/>
      <c r="J31" s="329"/>
      <c r="K31" s="329"/>
      <c r="L31" s="329"/>
      <c r="M31" s="329"/>
      <c r="N31" s="329"/>
      <c r="O31" s="329"/>
      <c r="P31" s="329"/>
      <c r="Q31" s="178"/>
      <c r="R31" s="396"/>
      <c r="S31" s="396"/>
      <c r="T31" s="396"/>
      <c r="U31" s="396"/>
      <c r="V31" s="396"/>
      <c r="W31" s="396"/>
      <c r="X31" s="396"/>
      <c r="Y31" s="396"/>
      <c r="Z31" s="396"/>
      <c r="AA31" s="396"/>
      <c r="AB31" s="396"/>
      <c r="AC31" s="396"/>
      <c r="AD31" s="396"/>
      <c r="AE31" s="396"/>
      <c r="AF31" s="396"/>
      <c r="AG31" s="396"/>
      <c r="AH31" s="396"/>
    </row>
    <row r="32" spans="1:34" ht="11.25" customHeight="1" x14ac:dyDescent="0.2">
      <c r="A32" s="396"/>
      <c r="B32" s="178"/>
      <c r="C32" s="178"/>
      <c r="D32" s="178"/>
      <c r="E32" s="178"/>
      <c r="F32" s="178"/>
      <c r="G32" s="178"/>
      <c r="H32" s="178"/>
      <c r="I32" s="178"/>
      <c r="J32" s="178"/>
      <c r="K32" s="178"/>
      <c r="L32" s="178"/>
      <c r="M32" s="178"/>
      <c r="N32" s="178"/>
      <c r="O32" s="178"/>
      <c r="P32" s="178"/>
      <c r="Q32" s="178"/>
      <c r="R32" s="396"/>
      <c r="S32" s="396"/>
      <c r="T32" s="396"/>
      <c r="U32" s="396"/>
      <c r="V32" s="396"/>
      <c r="W32" s="396"/>
      <c r="X32" s="396"/>
      <c r="Y32" s="396"/>
      <c r="Z32" s="396"/>
      <c r="AA32" s="396"/>
      <c r="AB32" s="396"/>
      <c r="AC32" s="396"/>
      <c r="AD32" s="396"/>
      <c r="AE32" s="396"/>
      <c r="AF32" s="396"/>
      <c r="AG32" s="396"/>
      <c r="AH32" s="396"/>
    </row>
    <row r="33" spans="1:34" x14ac:dyDescent="0.2">
      <c r="A33" s="396"/>
      <c r="B33" s="178"/>
      <c r="C33" s="559" t="str">
        <f ca="1">Basisdaten!C47</f>
        <v>Vorhabenbeschreibung - 4.1.2 Implementierung und Erweiterung eines Energiemanagements - Vers. 01/2023</v>
      </c>
      <c r="D33" s="559"/>
      <c r="E33" s="559"/>
      <c r="F33" s="559"/>
      <c r="G33" s="559"/>
      <c r="H33" s="559"/>
      <c r="I33" s="559"/>
      <c r="J33" s="559"/>
      <c r="K33" s="559"/>
      <c r="L33" s="559"/>
      <c r="M33" s="559"/>
      <c r="N33" s="559"/>
      <c r="O33" s="559"/>
      <c r="P33" s="559"/>
      <c r="Q33" s="178"/>
      <c r="R33" s="396"/>
      <c r="S33" s="396"/>
      <c r="T33" s="396"/>
      <c r="U33" s="396"/>
      <c r="V33" s="396"/>
      <c r="W33" s="396"/>
      <c r="X33" s="396"/>
      <c r="Y33" s="396"/>
      <c r="Z33" s="396"/>
      <c r="AA33" s="396"/>
      <c r="AB33" s="396"/>
      <c r="AC33" s="396"/>
      <c r="AD33" s="396"/>
      <c r="AE33" s="396"/>
      <c r="AF33" s="396"/>
      <c r="AG33" s="396"/>
      <c r="AH33" s="396"/>
    </row>
    <row r="34" spans="1:34" x14ac:dyDescent="0.2">
      <c r="A34" s="396"/>
      <c r="B34" s="178"/>
      <c r="C34" s="178"/>
      <c r="D34" s="178"/>
      <c r="E34" s="178"/>
      <c r="F34" s="178"/>
      <c r="G34" s="178"/>
      <c r="H34" s="178"/>
      <c r="I34" s="178"/>
      <c r="J34" s="178"/>
      <c r="K34" s="178"/>
      <c r="L34" s="178"/>
      <c r="M34" s="178"/>
      <c r="N34" s="178"/>
      <c r="O34" s="178"/>
      <c r="P34" s="178"/>
      <c r="Q34" s="178"/>
      <c r="R34" s="396"/>
      <c r="S34" s="396"/>
      <c r="T34" s="396"/>
      <c r="U34" s="396"/>
      <c r="V34" s="396"/>
      <c r="W34" s="396"/>
      <c r="X34" s="396"/>
      <c r="Y34" s="396"/>
      <c r="Z34" s="396"/>
      <c r="AA34" s="396"/>
      <c r="AB34" s="396"/>
      <c r="AC34" s="396"/>
      <c r="AD34" s="396"/>
      <c r="AE34" s="396"/>
      <c r="AF34" s="396"/>
      <c r="AG34" s="396"/>
      <c r="AH34" s="396"/>
    </row>
    <row r="35" spans="1:34" x14ac:dyDescent="0.2">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row>
    <row r="36" spans="1:34" x14ac:dyDescent="0.2">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row>
    <row r="37" spans="1:34" x14ac:dyDescent="0.2">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row>
    <row r="38" spans="1:34" x14ac:dyDescent="0.2">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row>
    <row r="39" spans="1:34" x14ac:dyDescent="0.2">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row>
    <row r="40" spans="1:34" x14ac:dyDescent="0.2">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row>
    <row r="41" spans="1:34" x14ac:dyDescent="0.2">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row>
    <row r="42" spans="1:34" x14ac:dyDescent="0.2">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row>
    <row r="43" spans="1:34" x14ac:dyDescent="0.2">
      <c r="A43" s="396"/>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row>
    <row r="44" spans="1:34" x14ac:dyDescent="0.2">
      <c r="A44" s="39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row>
    <row r="45" spans="1:34" x14ac:dyDescent="0.2">
      <c r="A45" s="396"/>
      <c r="B45" s="396"/>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row>
    <row r="46" spans="1:34" x14ac:dyDescent="0.2">
      <c r="A46" s="396"/>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row>
    <row r="47" spans="1:34" x14ac:dyDescent="0.2">
      <c r="A47" s="396"/>
      <c r="B47" s="396"/>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row>
    <row r="48" spans="1:34" x14ac:dyDescent="0.2">
      <c r="A48" s="396"/>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row>
    <row r="49" spans="1:34" x14ac:dyDescent="0.2">
      <c r="A49" s="396"/>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row>
    <row r="50" spans="1:34" x14ac:dyDescent="0.2">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row>
    <row r="51" spans="1:34" x14ac:dyDescent="0.2">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row>
    <row r="52" spans="1:34" x14ac:dyDescent="0.2">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row>
    <row r="53" spans="1:34" x14ac:dyDescent="0.2">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row>
    <row r="54" spans="1:34" x14ac:dyDescent="0.2">
      <c r="A54" s="396"/>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row>
    <row r="55" spans="1:34" x14ac:dyDescent="0.2">
      <c r="A55" s="396"/>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row>
    <row r="56" spans="1:34" x14ac:dyDescent="0.2">
      <c r="A56" s="396"/>
      <c r="B56" s="396"/>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row>
    <row r="57" spans="1:34" x14ac:dyDescent="0.2">
      <c r="A57" s="396"/>
      <c r="B57" s="396"/>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row>
    <row r="58" spans="1:34" x14ac:dyDescent="0.2">
      <c r="A58" s="396"/>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row>
    <row r="59" spans="1:34" x14ac:dyDescent="0.2">
      <c r="A59" s="396"/>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row>
    <row r="60" spans="1:34" x14ac:dyDescent="0.2">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row>
    <row r="61" spans="1:34" x14ac:dyDescent="0.2">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row>
    <row r="62" spans="1:34" x14ac:dyDescent="0.2">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row>
    <row r="63" spans="1:34" x14ac:dyDescent="0.2">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row>
    <row r="64" spans="1:34" x14ac:dyDescent="0.2">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row>
    <row r="65" spans="1:34" x14ac:dyDescent="0.2">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row>
    <row r="66" spans="1:34" x14ac:dyDescent="0.2">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row>
    <row r="67" spans="1:34" x14ac:dyDescent="0.2">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row>
    <row r="68" spans="1:34" x14ac:dyDescent="0.2">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row>
    <row r="69" spans="1:34" x14ac:dyDescent="0.2">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row>
    <row r="70" spans="1:34" x14ac:dyDescent="0.2">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row>
    <row r="71" spans="1:34" x14ac:dyDescent="0.2">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row>
    <row r="72" spans="1:34" x14ac:dyDescent="0.2">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row>
    <row r="73" spans="1:34" x14ac:dyDescent="0.2">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row>
    <row r="74" spans="1:34" x14ac:dyDescent="0.2">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row>
    <row r="75" spans="1:34" x14ac:dyDescent="0.2">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row>
    <row r="76" spans="1:34" x14ac:dyDescent="0.2">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row>
    <row r="77" spans="1:34" x14ac:dyDescent="0.2">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row>
    <row r="78" spans="1:34" x14ac:dyDescent="0.2">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row>
    <row r="79" spans="1:34" x14ac:dyDescent="0.2">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row>
    <row r="80" spans="1:34" x14ac:dyDescent="0.2">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row>
    <row r="81" spans="1:34" x14ac:dyDescent="0.2">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row>
    <row r="82" spans="1:34" x14ac:dyDescent="0.2">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row>
    <row r="83" spans="1:34" x14ac:dyDescent="0.2">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row>
    <row r="84" spans="1:34" x14ac:dyDescent="0.2">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row>
    <row r="85" spans="1:34" x14ac:dyDescent="0.2">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row>
    <row r="86" spans="1:34" x14ac:dyDescent="0.2">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row>
    <row r="87" spans="1:34" x14ac:dyDescent="0.2">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row>
    <row r="88" spans="1:34" x14ac:dyDescent="0.2">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t="s">
        <v>201</v>
      </c>
      <c r="AD88" s="396"/>
      <c r="AE88" s="396"/>
      <c r="AF88" s="396"/>
      <c r="AG88" s="396"/>
      <c r="AH88" s="396"/>
    </row>
  </sheetData>
  <sheetProtection password="C730" sheet="1" objects="1" scenarios="1" selectLockedCells="1"/>
  <mergeCells count="6">
    <mergeCell ref="C8:P30"/>
    <mergeCell ref="C33:P33"/>
    <mergeCell ref="C4:L4"/>
    <mergeCell ref="C5:M5"/>
    <mergeCell ref="T16:AH16"/>
    <mergeCell ref="C7:P7"/>
  </mergeCells>
  <pageMargins left="0" right="0" top="0" bottom="0" header="0" footer="0"/>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6" id="{35C56DA3-5A4E-49C9-AF0E-E3F89C91483B}">
            <xm:f>menu!$U$4=FALSE</xm:f>
            <x14:dxf>
              <font>
                <color theme="0"/>
              </font>
              <fill>
                <patternFill>
                  <fgColor theme="0"/>
                  <bgColor theme="0"/>
                </patternFill>
              </fill>
              <border>
                <left/>
                <right/>
                <top/>
                <bottom/>
                <vertical/>
                <horizontal/>
              </border>
            </x14:dxf>
          </x14:cfRule>
          <xm:sqref>C7</xm:sqref>
        </x14:conditionalFormatting>
        <x14:conditionalFormatting xmlns:xm="http://schemas.microsoft.com/office/excel/2006/main">
          <x14:cfRule type="expression" priority="11" id="{6754421B-F2AC-46B9-9E12-B96566D5EF11}">
            <xm:f>menu!$B$192=0</xm:f>
            <x14:dxf>
              <font>
                <color theme="0"/>
              </font>
              <fill>
                <patternFill>
                  <bgColor theme="0"/>
                </patternFill>
              </fill>
              <border>
                <left/>
                <right/>
                <top/>
                <bottom/>
                <vertical/>
                <horizontal/>
              </border>
            </x14:dxf>
          </x14:cfRule>
          <xm:sqref>C31:P34</xm:sqref>
        </x14:conditionalFormatting>
        <x14:conditionalFormatting xmlns:xm="http://schemas.microsoft.com/office/excel/2006/main">
          <x14:cfRule type="expression" priority="1984" id="{5C7DAF9B-576F-4E3D-8BDF-C9DDE512A740}">
            <xm:f>Basisdaten!#REF!="Ja"</xm:f>
            <x14:dxf>
              <font>
                <color theme="0"/>
              </font>
              <fill>
                <patternFill>
                  <bgColor theme="0"/>
                </patternFill>
              </fill>
              <border>
                <left/>
                <right/>
                <top/>
                <bottom/>
                <vertical/>
                <horizontal/>
              </border>
            </x14:dxf>
          </x14:cfRule>
          <xm:sqref>S20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544" t="s">
        <v>194</v>
      </c>
      <c r="B1" s="544"/>
      <c r="C1" s="544"/>
      <c r="D1" s="544"/>
      <c r="E1" s="544"/>
    </row>
    <row r="2" spans="1:5" x14ac:dyDescent="0.25">
      <c r="B2" s="136">
        <v>43160</v>
      </c>
      <c r="C2" s="136">
        <v>43556</v>
      </c>
      <c r="D2" s="136">
        <v>43891</v>
      </c>
      <c r="E2" s="136">
        <v>44197</v>
      </c>
    </row>
    <row r="3" spans="1:5" x14ac:dyDescent="0.25">
      <c r="A3" t="s">
        <v>187</v>
      </c>
      <c r="B3" s="155">
        <v>5636</v>
      </c>
      <c r="C3" s="155">
        <v>5809</v>
      </c>
      <c r="D3" s="155">
        <v>5869</v>
      </c>
      <c r="E3" s="155">
        <v>5869</v>
      </c>
    </row>
    <row r="4" spans="1:5" x14ac:dyDescent="0.25">
      <c r="A4" t="s">
        <v>188</v>
      </c>
      <c r="B4" s="155">
        <v>5110</v>
      </c>
      <c r="C4" s="155">
        <v>5321</v>
      </c>
      <c r="D4" s="155">
        <v>5395</v>
      </c>
      <c r="E4" s="155">
        <v>5395</v>
      </c>
    </row>
    <row r="5" spans="1:5" x14ac:dyDescent="0.25">
      <c r="A5" t="s">
        <v>189</v>
      </c>
      <c r="B5" s="155">
        <v>4926</v>
      </c>
      <c r="C5" s="155">
        <v>5120</v>
      </c>
      <c r="D5" s="155">
        <v>5189</v>
      </c>
      <c r="E5" s="155">
        <v>5189</v>
      </c>
    </row>
    <row r="6" spans="1:5" x14ac:dyDescent="0.25">
      <c r="A6" t="s">
        <v>190</v>
      </c>
      <c r="B6" s="155">
        <v>4717</v>
      </c>
      <c r="C6" s="155">
        <v>4870</v>
      </c>
      <c r="D6" s="155">
        <v>4924</v>
      </c>
      <c r="E6" s="155">
        <v>4924</v>
      </c>
    </row>
    <row r="7" spans="1:5" x14ac:dyDescent="0.25">
      <c r="A7" t="s">
        <v>191</v>
      </c>
      <c r="B7" s="155">
        <v>4333</v>
      </c>
      <c r="C7" s="155">
        <v>4610</v>
      </c>
      <c r="D7" s="155">
        <v>4708</v>
      </c>
      <c r="E7" s="155">
        <v>4708</v>
      </c>
    </row>
    <row r="8" spans="1:5" x14ac:dyDescent="0.25">
      <c r="A8" t="s">
        <v>192</v>
      </c>
      <c r="B8" s="155">
        <v>4188</v>
      </c>
      <c r="C8" s="155">
        <v>4321</v>
      </c>
      <c r="D8" s="155">
        <v>4368</v>
      </c>
      <c r="E8" s="155">
        <v>4368</v>
      </c>
    </row>
    <row r="9" spans="1:5" x14ac:dyDescent="0.25">
      <c r="A9" t="s">
        <v>193</v>
      </c>
      <c r="B9" s="155">
        <v>4168</v>
      </c>
      <c r="C9" s="155">
        <v>4283</v>
      </c>
      <c r="D9" s="155">
        <v>4323</v>
      </c>
      <c r="E9" s="155">
        <v>4323</v>
      </c>
    </row>
    <row r="47" spans="1:1" x14ac:dyDescent="0.25">
      <c r="A47" s="155"/>
    </row>
    <row r="48" spans="1:1" x14ac:dyDescent="0.25">
      <c r="A48" s="155"/>
    </row>
    <row r="49" spans="1:1" x14ac:dyDescent="0.25">
      <c r="A49" s="155"/>
    </row>
    <row r="50" spans="1:1" x14ac:dyDescent="0.25">
      <c r="A50" s="155"/>
    </row>
    <row r="52" spans="1:1" x14ac:dyDescent="0.25">
      <c r="A52" s="155"/>
    </row>
    <row r="53" spans="1:1" x14ac:dyDescent="0.25">
      <c r="A53" s="155"/>
    </row>
    <row r="54" spans="1:1" x14ac:dyDescent="0.25">
      <c r="A54" s="155"/>
    </row>
    <row r="55" spans="1:1" x14ac:dyDescent="0.25">
      <c r="A55" s="155"/>
    </row>
    <row r="57" spans="1:1" x14ac:dyDescent="0.25">
      <c r="A57" s="155"/>
    </row>
    <row r="58" spans="1:1" x14ac:dyDescent="0.25">
      <c r="A58" s="155"/>
    </row>
    <row r="59" spans="1:1" x14ac:dyDescent="0.25">
      <c r="A59" s="155"/>
    </row>
    <row r="60" spans="1:1" x14ac:dyDescent="0.25">
      <c r="A60" s="155"/>
    </row>
    <row r="62" spans="1:1" x14ac:dyDescent="0.25">
      <c r="A62" s="155"/>
    </row>
    <row r="63" spans="1:1" x14ac:dyDescent="0.25">
      <c r="A63" s="155"/>
    </row>
    <row r="64" spans="1:1" x14ac:dyDescent="0.25">
      <c r="A64" s="155"/>
    </row>
    <row r="65" spans="1:1" x14ac:dyDescent="0.25">
      <c r="A65" s="155"/>
    </row>
    <row r="67" spans="1:1" x14ac:dyDescent="0.25">
      <c r="A67" s="155"/>
    </row>
    <row r="68" spans="1:1" x14ac:dyDescent="0.25">
      <c r="A68" s="155"/>
    </row>
    <row r="69" spans="1:1" x14ac:dyDescent="0.25">
      <c r="A69" s="155"/>
    </row>
    <row r="70" spans="1:1" x14ac:dyDescent="0.25">
      <c r="A70" s="155"/>
    </row>
    <row r="72" spans="1:1" x14ac:dyDescent="0.25">
      <c r="A72" s="155"/>
    </row>
    <row r="73" spans="1:1" x14ac:dyDescent="0.25">
      <c r="A73" s="155"/>
    </row>
    <row r="74" spans="1:1" x14ac:dyDescent="0.25">
      <c r="A74" s="155"/>
    </row>
    <row r="75" spans="1:1" x14ac:dyDescent="0.25">
      <c r="A75" s="155"/>
    </row>
    <row r="77" spans="1:1" x14ac:dyDescent="0.25">
      <c r="A77" s="155"/>
    </row>
    <row r="78" spans="1:1" x14ac:dyDescent="0.25">
      <c r="A78" s="155"/>
    </row>
    <row r="79" spans="1:1" x14ac:dyDescent="0.25">
      <c r="A79" s="155"/>
    </row>
    <row r="80" spans="1:1" x14ac:dyDescent="0.25">
      <c r="A80" s="155"/>
    </row>
    <row r="82" spans="1:1" x14ac:dyDescent="0.25">
      <c r="A82" s="155"/>
    </row>
    <row r="83" spans="1:1" x14ac:dyDescent="0.25">
      <c r="A83" s="155"/>
    </row>
    <row r="84" spans="1:1" x14ac:dyDescent="0.25">
      <c r="A84" s="155"/>
    </row>
    <row r="85" spans="1:1" x14ac:dyDescent="0.25">
      <c r="A85" s="155"/>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14"/>
    </row>
    <row r="3" spans="2:12" x14ac:dyDescent="0.25">
      <c r="B3" s="609" t="s">
        <v>302</v>
      </c>
      <c r="C3" s="609"/>
      <c r="D3" s="609"/>
      <c r="E3" s="609"/>
      <c r="F3" s="609"/>
      <c r="G3" s="609"/>
      <c r="H3" s="609"/>
      <c r="I3" s="609"/>
      <c r="J3" s="609"/>
      <c r="L3" t="s">
        <v>317</v>
      </c>
    </row>
    <row r="4" spans="2:12" x14ac:dyDescent="0.25">
      <c r="B4" s="221" t="s">
        <v>330</v>
      </c>
      <c r="C4" s="221" t="s">
        <v>303</v>
      </c>
      <c r="D4" s="221" t="s">
        <v>329</v>
      </c>
      <c r="E4" s="221"/>
      <c r="F4" s="221"/>
      <c r="G4" s="221"/>
      <c r="H4" s="221"/>
      <c r="I4" s="221"/>
      <c r="J4" s="221"/>
    </row>
    <row r="5" spans="2:12" x14ac:dyDescent="0.25">
      <c r="B5" s="221" t="s">
        <v>326</v>
      </c>
      <c r="C5" s="611">
        <v>300</v>
      </c>
      <c r="D5" s="611"/>
      <c r="E5" s="221"/>
      <c r="F5" s="221"/>
      <c r="G5" s="221"/>
      <c r="H5" s="221"/>
      <c r="I5" s="221"/>
      <c r="J5" s="221"/>
    </row>
    <row r="6" spans="2:12" ht="15.75" thickBot="1" x14ac:dyDescent="0.3">
      <c r="B6" s="221" t="s">
        <v>327</v>
      </c>
      <c r="C6" s="249">
        <v>12</v>
      </c>
      <c r="D6" s="249">
        <v>100</v>
      </c>
      <c r="E6" s="221"/>
      <c r="F6" s="221"/>
      <c r="G6" s="221"/>
      <c r="H6" s="221"/>
      <c r="I6" s="221"/>
      <c r="J6" s="221"/>
    </row>
    <row r="7" spans="2:12" x14ac:dyDescent="0.25">
      <c r="B7" s="223"/>
      <c r="C7" s="230" t="s">
        <v>197</v>
      </c>
      <c r="D7" s="230"/>
      <c r="E7" s="230" t="s">
        <v>203</v>
      </c>
      <c r="F7" s="230" t="s">
        <v>204</v>
      </c>
      <c r="G7" s="230" t="s">
        <v>304</v>
      </c>
      <c r="H7" s="610" t="s">
        <v>307</v>
      </c>
      <c r="I7" s="610"/>
      <c r="J7" s="231" t="s">
        <v>306</v>
      </c>
    </row>
    <row r="8" spans="2:12" x14ac:dyDescent="0.25">
      <c r="B8" s="232" t="s">
        <v>305</v>
      </c>
      <c r="C8" s="233" t="e">
        <f>menu!G146</f>
        <v>#REF!</v>
      </c>
      <c r="D8" s="233">
        <f>5*menu!I47</f>
        <v>15</v>
      </c>
      <c r="E8" s="14"/>
      <c r="F8" s="14"/>
      <c r="G8" s="14"/>
      <c r="H8" s="14"/>
      <c r="I8" s="229"/>
      <c r="J8" s="234">
        <v>300</v>
      </c>
    </row>
    <row r="9" spans="2:12" x14ac:dyDescent="0.25">
      <c r="B9" s="232" t="s">
        <v>38</v>
      </c>
      <c r="C9" s="246" t="e">
        <f>menu!H146</f>
        <v>#REF!</v>
      </c>
      <c r="D9" s="236"/>
      <c r="E9" s="14"/>
      <c r="F9" s="14"/>
      <c r="G9" s="14"/>
      <c r="H9" s="14"/>
      <c r="I9" s="14"/>
      <c r="J9" s="237"/>
    </row>
    <row r="10" spans="2:12" x14ac:dyDescent="0.25">
      <c r="B10" s="232" t="s">
        <v>40</v>
      </c>
      <c r="C10" s="233" t="e">
        <f>menu!F146</f>
        <v>#REF!</v>
      </c>
      <c r="D10" s="233">
        <f>IF(menu!H46=menu!A104,6,9)</f>
        <v>9</v>
      </c>
      <c r="E10" s="14"/>
      <c r="F10" s="14"/>
      <c r="G10" s="14"/>
      <c r="H10" s="14"/>
      <c r="I10" s="14"/>
      <c r="J10" s="238">
        <v>300</v>
      </c>
    </row>
    <row r="11" spans="2:12" x14ac:dyDescent="0.25">
      <c r="B11" s="232" t="s">
        <v>39</v>
      </c>
      <c r="C11" s="239" t="e">
        <f>menu!I146</f>
        <v>#REF!</v>
      </c>
      <c r="D11" s="240"/>
      <c r="E11" s="14"/>
      <c r="F11" s="14"/>
      <c r="G11" s="14"/>
      <c r="H11" s="14"/>
      <c r="I11" s="14"/>
      <c r="J11" s="216"/>
    </row>
    <row r="12" spans="2:12" x14ac:dyDescent="0.25">
      <c r="B12" s="235" t="s">
        <v>303</v>
      </c>
      <c r="C12" s="239"/>
      <c r="D12" s="240"/>
      <c r="E12" s="220">
        <v>10</v>
      </c>
      <c r="F12" s="220">
        <v>10</v>
      </c>
      <c r="G12" s="220"/>
      <c r="H12" s="607" t="s">
        <v>318</v>
      </c>
      <c r="I12" s="608"/>
      <c r="J12" s="237"/>
    </row>
    <row r="13" spans="2:12" x14ac:dyDescent="0.25">
      <c r="B13" s="241"/>
      <c r="C13" s="14"/>
      <c r="D13" s="14"/>
      <c r="E13" s="14"/>
      <c r="F13" s="14"/>
      <c r="G13" s="14"/>
      <c r="H13" s="14"/>
      <c r="I13" s="14"/>
      <c r="J13" s="242"/>
    </row>
    <row r="14" spans="2:12" x14ac:dyDescent="0.25">
      <c r="B14" s="241"/>
      <c r="C14" s="14" t="s">
        <v>312</v>
      </c>
      <c r="D14" s="14" t="s">
        <v>313</v>
      </c>
      <c r="E14" s="14" t="s">
        <v>316</v>
      </c>
      <c r="F14" s="14"/>
      <c r="G14" s="14"/>
      <c r="H14" s="14"/>
      <c r="I14" s="14"/>
      <c r="J14" s="242"/>
    </row>
    <row r="15" spans="2:12" x14ac:dyDescent="0.25">
      <c r="B15" s="241" t="s">
        <v>319</v>
      </c>
      <c r="C15" s="14" t="s">
        <v>309</v>
      </c>
      <c r="D15" s="14" t="s">
        <v>309</v>
      </c>
      <c r="E15" s="14"/>
      <c r="F15" s="14"/>
      <c r="G15" s="14"/>
      <c r="H15" s="14"/>
      <c r="I15" s="14"/>
      <c r="J15" s="242"/>
    </row>
    <row r="16" spans="2:12" ht="15.75" thickBot="1" x14ac:dyDescent="0.3">
      <c r="B16" s="243" t="s">
        <v>310</v>
      </c>
      <c r="C16" s="244" t="s">
        <v>311</v>
      </c>
      <c r="D16" s="244"/>
      <c r="E16" s="244"/>
      <c r="F16" s="244"/>
      <c r="G16" s="244"/>
      <c r="H16" s="244"/>
      <c r="I16" s="244"/>
      <c r="J16" s="245"/>
    </row>
    <row r="17" spans="2:5" x14ac:dyDescent="0.25">
      <c r="B17" t="s">
        <v>320</v>
      </c>
      <c r="C17" t="s">
        <v>314</v>
      </c>
      <c r="D17" t="s">
        <v>315</v>
      </c>
      <c r="E17" t="s">
        <v>503</v>
      </c>
    </row>
  </sheetData>
  <mergeCells count="4">
    <mergeCell ref="H12:I12"/>
    <mergeCell ref="B3:J3"/>
    <mergeCell ref="H7:I7"/>
    <mergeCell ref="C5:D5"/>
  </mergeCells>
  <conditionalFormatting sqref="C10">
    <cfRule type="cellIs" dxfId="208" priority="2" operator="greaterThan">
      <formula>$D$10</formula>
    </cfRule>
  </conditionalFormatting>
  <conditionalFormatting sqref="C8">
    <cfRule type="cellIs" dxfId="207" priority="1" operator="greaterThan">
      <formula>$D$8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S39"/>
  <sheetViews>
    <sheetView view="pageBreakPreview" zoomScale="118" zoomScaleNormal="100" zoomScaleSheetLayoutView="118" workbookViewId="0">
      <selection activeCell="K2" sqref="K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450</v>
      </c>
      <c r="D1" s="136">
        <f>Basisdaten!I37</f>
        <v>0</v>
      </c>
      <c r="E1" t="s">
        <v>451</v>
      </c>
      <c r="F1" s="136" t="str">
        <f>Basisdaten!L37</f>
        <v/>
      </c>
      <c r="K1" t="s">
        <v>465</v>
      </c>
      <c r="M1" t="s">
        <v>457</v>
      </c>
      <c r="N1" t="s">
        <v>52</v>
      </c>
      <c r="P1" t="s">
        <v>462</v>
      </c>
      <c r="Q1" t="s">
        <v>5</v>
      </c>
      <c r="S1" t="s">
        <v>474</v>
      </c>
    </row>
    <row r="2" spans="1:19" x14ac:dyDescent="0.25">
      <c r="B2" s="357" t="s">
        <v>62</v>
      </c>
      <c r="C2" t="s">
        <v>449</v>
      </c>
      <c r="D2" t="s">
        <v>456</v>
      </c>
      <c r="E2" t="s">
        <v>52</v>
      </c>
      <c r="G2" t="s">
        <v>456</v>
      </c>
      <c r="H2" t="s">
        <v>52</v>
      </c>
      <c r="I2" t="s">
        <v>452</v>
      </c>
      <c r="K2" t="e">
        <f>SUMPRODUCT(N(YEAR(C3:C39)=Personal!#REF!))</f>
        <v>#REF!</v>
      </c>
      <c r="L2" t="s">
        <v>279</v>
      </c>
      <c r="M2" s="355">
        <f>SUMIFS(Q2:Q6,P2:P6,"EG 9b")+SUMIFS(Q2:Q6,P2:P6,"EG 9c")+SUMIFS(Q2:Q6,P2:P6,"EG 10")+SUMIFS(Q2:Q6,P2:P6,"EG 11")</f>
        <v>0</v>
      </c>
      <c r="N2" s="355">
        <f>SUMIFS(Q2:Q6,P2:P6,"EG 12")+SUMIFS(Q2:Q6,P2:P6,"EG 13")</f>
        <v>0</v>
      </c>
      <c r="O2" t="s">
        <v>459</v>
      </c>
      <c r="P2" t="str">
        <f>Personal!E18</f>
        <v>bitte auswählen</v>
      </c>
      <c r="Q2">
        <f>Personal!N18</f>
        <v>0</v>
      </c>
      <c r="S2">
        <f>COUNTIF(Personal!E18:E19,"&lt;&gt;bitte auswählen")</f>
        <v>0</v>
      </c>
    </row>
    <row r="3" spans="1:19" x14ac:dyDescent="0.25">
      <c r="A3" t="s">
        <v>455</v>
      </c>
      <c r="B3">
        <v>1</v>
      </c>
      <c r="C3" s="345">
        <f>D1</f>
        <v>0</v>
      </c>
      <c r="D3" s="347">
        <f>IF(DAY(D1)&lt;&gt;1,SUM(M2)*I3,SUM(M2))</f>
        <v>0</v>
      </c>
      <c r="E3" s="347">
        <f>IF(DAY(D1)&lt;&gt;1,SUM(N2)*I3,SUM(N2))</f>
        <v>0</v>
      </c>
      <c r="F3" s="166" t="str">
        <f>"Summe "&amp;YEAR(D1)&amp;":"</f>
        <v>Summe 1900:</v>
      </c>
      <c r="G3" s="348">
        <f>SUMPRODUCT((YEAR(C3:C39)=YEAR(D1))*(D3:D39))</f>
        <v>0</v>
      </c>
      <c r="H3" s="166">
        <f>SUMPRODUCT((YEAR(C3:C39)=YEAR(D1))*(E3:E39))</f>
        <v>0</v>
      </c>
      <c r="I3">
        <f>ROUND((C4-C3)/30.436875,1)</f>
        <v>1.1000000000000001</v>
      </c>
      <c r="K3" t="e">
        <f>SUMPRODUCT(N(YEAR(C3:C39)=Personal!#REF!))</f>
        <v>#REF!</v>
      </c>
      <c r="L3" t="s">
        <v>280</v>
      </c>
      <c r="M3" s="355">
        <f>SUMIFS(Q8:Q12,P8:P12,"EG 9b")+SUMIFS(Q8:Q12,P8:P12,"EG 9c")+SUMIFS(Q8:Q12,P8:P12,"EG 10")+SUMIFS(Q8:Q12,P8:P12,"EG 11")</f>
        <v>0</v>
      </c>
      <c r="N3" s="355">
        <f>SUMIFS(Q8:Q12,P8:P12,"EG 12")+SUMIFS(Q8:Q12,P8:P12,"EG 13")</f>
        <v>0</v>
      </c>
      <c r="P3" t="str">
        <f>Personal!E19</f>
        <v>bitte auswählen</v>
      </c>
      <c r="Q3">
        <f>Personal!N19</f>
        <v>0</v>
      </c>
      <c r="S3" t="s">
        <v>475</v>
      </c>
    </row>
    <row r="4" spans="1:19" x14ac:dyDescent="0.25">
      <c r="B4">
        <v>2</v>
      </c>
      <c r="C4" s="344">
        <f>DATE(YEAR(C3),MONTH(C3)+1,DAY(1))</f>
        <v>32</v>
      </c>
      <c r="D4" s="347">
        <f>$M$2</f>
        <v>0</v>
      </c>
      <c r="E4" s="347">
        <f>$N$2</f>
        <v>0</v>
      </c>
      <c r="F4" s="166" t="str">
        <f>"Summe "&amp;YEAR(D1)+1&amp;":"</f>
        <v>Summe 1901:</v>
      </c>
      <c r="G4" s="348">
        <f>SUMPRODUCT((YEAR(C3:C39)=YEAR(D1)+1)*(D3:D39))</f>
        <v>0</v>
      </c>
      <c r="H4" s="166">
        <f>SUMPRODUCT((YEAR(C3:C39)=YEAR(D1)+1)*(E3:E39))</f>
        <v>0</v>
      </c>
      <c r="K4" t="e">
        <f>SUMPRODUCT(N(YEAR(C3:C39)=Personal!#REF!))</f>
        <v>#REF!</v>
      </c>
      <c r="L4" t="s">
        <v>281</v>
      </c>
      <c r="M4" s="355">
        <f>SUMIFS(Q14:Q18,P14:P18,"EG 9b")+SUMIFS(Q14:Q18,P14:P18,"EG 9c")+SUMIFS(Q14:Q18,P14:P18,"EG 10")+SUMIFS(Q14:Q18,P14:P18,"EG 11")</f>
        <v>0</v>
      </c>
      <c r="N4" s="355">
        <f>SUMIFS(Q14:Q18,P14:P18,"EG 12")+SUMIFS(Q14:Q18,P14:P18,"EG 13")</f>
        <v>0</v>
      </c>
      <c r="P4" t="e">
        <f>Personal!#REF!</f>
        <v>#REF!</v>
      </c>
      <c r="Q4" t="e">
        <f>Personal!#REF!</f>
        <v>#REF!</v>
      </c>
      <c r="S4">
        <f>COUNTIF(Personalausgaben!P2:P6,"EG 9b")+COUNTIF(Personalausgaben!P2:P6,"EG 9c")+COUNTIF(Personalausgaben!P2:P6,"EG 10")+COUNTIF(Personalausgaben!P2:P6,"EG 11")</f>
        <v>0</v>
      </c>
    </row>
    <row r="5" spans="1:19" x14ac:dyDescent="0.25">
      <c r="B5">
        <v>3</v>
      </c>
      <c r="C5" s="344">
        <f t="shared" ref="C5:C38" si="0">DATE(YEAR(C4),MONTH(C4)+1,DAY(C4))</f>
        <v>61</v>
      </c>
      <c r="D5" s="347">
        <f t="shared" ref="D5:D14" si="1">$M$2</f>
        <v>0</v>
      </c>
      <c r="E5" s="347">
        <f t="shared" ref="E5:E14" si="2">$N$2</f>
        <v>0</v>
      </c>
      <c r="F5" s="166" t="str">
        <f>"Summe "&amp;YEAR(D1)+2&amp;":"</f>
        <v>Summe 1902:</v>
      </c>
      <c r="G5" s="348">
        <f>SUMPRODUCT((YEAR(C3:C39)=YEAR(D1)+2)*(D3:D39))</f>
        <v>0</v>
      </c>
      <c r="H5" s="166">
        <f>SUMPRODUCT((YEAR(C3:C39)=YEAR(D1)+2)*(E3:E39))</f>
        <v>0</v>
      </c>
      <c r="K5" t="e">
        <f>SUMPRODUCT(N(YEAR(C3:C39)=Personal!#REF!+1))</f>
        <v>#REF!</v>
      </c>
      <c r="P5" t="e">
        <f>Personal!#REF!</f>
        <v>#REF!</v>
      </c>
      <c r="Q5" t="e">
        <f>Personal!#REF!</f>
        <v>#REF!</v>
      </c>
      <c r="S5" t="s">
        <v>476</v>
      </c>
    </row>
    <row r="6" spans="1:19" x14ac:dyDescent="0.25">
      <c r="B6">
        <v>4</v>
      </c>
      <c r="C6" s="344">
        <f t="shared" si="0"/>
        <v>92</v>
      </c>
      <c r="D6" s="347">
        <f t="shared" si="1"/>
        <v>0</v>
      </c>
      <c r="E6" s="347">
        <f t="shared" si="2"/>
        <v>0</v>
      </c>
      <c r="F6" s="166" t="str">
        <f>"Summe "&amp;YEAR(D1)+3&amp;":"</f>
        <v>Summe 1903:</v>
      </c>
      <c r="G6" s="348">
        <f>SUMPRODUCT((YEAR(C3:C39)=YEAR(D1)+3)*(D3:D39))</f>
        <v>0</v>
      </c>
      <c r="H6" s="166">
        <f>SUMPRODUCT((YEAR(C3:C39)=YEAR(D1)+3)*(E3:E39))</f>
        <v>0</v>
      </c>
      <c r="P6" t="e">
        <f>Personal!#REF!</f>
        <v>#REF!</v>
      </c>
      <c r="Q6" t="e">
        <f>Personal!#REF!</f>
        <v>#REF!</v>
      </c>
      <c r="S6">
        <f>COUNTIF(Personalausgaben!P2:P6,"EG 12")+COUNTIF(Personalausgaben!P2:P6,"EG 13")</f>
        <v>0</v>
      </c>
    </row>
    <row r="7" spans="1:19" x14ac:dyDescent="0.25">
      <c r="B7">
        <v>5</v>
      </c>
      <c r="C7" s="344">
        <f t="shared" si="0"/>
        <v>122</v>
      </c>
      <c r="D7" s="347">
        <f t="shared" si="1"/>
        <v>0</v>
      </c>
      <c r="E7" s="347">
        <f t="shared" si="2"/>
        <v>0</v>
      </c>
      <c r="F7" s="166" t="str">
        <f>"Summe "&amp;YEAR(D1)+4&amp;":"</f>
        <v>Summe 1904:</v>
      </c>
      <c r="G7" s="348">
        <f>SUMPRODUCT((YEAR(C3:C39)=YEAR(D1)+4)*(D3:D39))</f>
        <v>0</v>
      </c>
      <c r="H7" s="166">
        <f>SUMPRODUCT((YEAR(C3:C39)=YEAR(D1)+4)*(E3:E39))</f>
        <v>0</v>
      </c>
    </row>
    <row r="8" spans="1:19" x14ac:dyDescent="0.25">
      <c r="B8">
        <v>6</v>
      </c>
      <c r="C8" s="344">
        <f t="shared" si="0"/>
        <v>153</v>
      </c>
      <c r="D8" s="347">
        <f t="shared" si="1"/>
        <v>0</v>
      </c>
      <c r="E8" s="347">
        <f t="shared" si="2"/>
        <v>0</v>
      </c>
      <c r="F8" s="311" t="s">
        <v>14</v>
      </c>
      <c r="G8" s="356">
        <f>SUM(G3:G7)</f>
        <v>0</v>
      </c>
      <c r="H8" s="311">
        <f>SUM(H3:H7)</f>
        <v>0</v>
      </c>
      <c r="O8" t="s">
        <v>460</v>
      </c>
      <c r="P8" t="str">
        <f>Personal!E23</f>
        <v/>
      </c>
      <c r="Q8">
        <f>Personal!N23</f>
        <v>0</v>
      </c>
    </row>
    <row r="9" spans="1:19" x14ac:dyDescent="0.25">
      <c r="B9">
        <v>7</v>
      </c>
      <c r="C9" s="344">
        <f t="shared" si="0"/>
        <v>183</v>
      </c>
      <c r="D9" s="347">
        <f t="shared" si="1"/>
        <v>0</v>
      </c>
      <c r="E9" s="347">
        <f t="shared" si="2"/>
        <v>0</v>
      </c>
      <c r="P9" t="str">
        <f>Personal!E24</f>
        <v/>
      </c>
      <c r="Q9">
        <f>Personal!N24</f>
        <v>0</v>
      </c>
    </row>
    <row r="10" spans="1:19" x14ac:dyDescent="0.25">
      <c r="B10">
        <v>8</v>
      </c>
      <c r="C10" s="344">
        <f t="shared" si="0"/>
        <v>214</v>
      </c>
      <c r="D10" s="347">
        <f t="shared" si="1"/>
        <v>0</v>
      </c>
      <c r="E10" s="347">
        <f t="shared" si="2"/>
        <v>0</v>
      </c>
      <c r="P10" t="e">
        <f>Personal!#REF!</f>
        <v>#REF!</v>
      </c>
      <c r="Q10" t="e">
        <f>Personal!#REF!</f>
        <v>#REF!</v>
      </c>
    </row>
    <row r="11" spans="1:19" x14ac:dyDescent="0.25">
      <c r="B11">
        <v>9</v>
      </c>
      <c r="C11" s="344">
        <f t="shared" si="0"/>
        <v>245</v>
      </c>
      <c r="D11" s="347">
        <f t="shared" si="1"/>
        <v>0</v>
      </c>
      <c r="E11" s="347">
        <f t="shared" si="2"/>
        <v>0</v>
      </c>
      <c r="P11" t="e">
        <f>Personal!#REF!</f>
        <v>#REF!</v>
      </c>
      <c r="Q11" t="e">
        <f>Personal!#REF!</f>
        <v>#REF!</v>
      </c>
    </row>
    <row r="12" spans="1:19" x14ac:dyDescent="0.25">
      <c r="B12">
        <v>10</v>
      </c>
      <c r="C12" s="344">
        <f t="shared" si="0"/>
        <v>275</v>
      </c>
      <c r="D12" s="347">
        <f t="shared" si="1"/>
        <v>0</v>
      </c>
      <c r="E12" s="347">
        <f t="shared" si="2"/>
        <v>0</v>
      </c>
      <c r="P12" t="e">
        <f>Personal!#REF!</f>
        <v>#REF!</v>
      </c>
      <c r="Q12" t="e">
        <f>Personal!#REF!</f>
        <v>#REF!</v>
      </c>
    </row>
    <row r="13" spans="1:19" x14ac:dyDescent="0.25">
      <c r="B13">
        <v>11</v>
      </c>
      <c r="C13" s="344">
        <f t="shared" si="0"/>
        <v>306</v>
      </c>
      <c r="D13" s="347">
        <f t="shared" si="1"/>
        <v>0</v>
      </c>
      <c r="E13" s="347">
        <f t="shared" si="2"/>
        <v>0</v>
      </c>
    </row>
    <row r="14" spans="1:19" x14ac:dyDescent="0.25">
      <c r="B14" s="166">
        <v>12</v>
      </c>
      <c r="C14" s="346">
        <f>IF(AND(menu!I47=1,DAY(D1)&lt;&gt;1),DATE(YEAR(C13),MONTH(C13)+1,DAY(C3)-1),DATE(YEAR(C13),MONTH(C13)+1,DAY(C13)))</f>
        <v>336</v>
      </c>
      <c r="D14" s="347">
        <f t="shared" si="1"/>
        <v>0</v>
      </c>
      <c r="E14" s="347">
        <f t="shared" si="2"/>
        <v>0</v>
      </c>
      <c r="F14" s="347"/>
      <c r="I14">
        <f>IF(menu!I47=1,1-I3,0)</f>
        <v>0</v>
      </c>
      <c r="O14" t="s">
        <v>461</v>
      </c>
      <c r="P14" t="str">
        <f>Personal!E28</f>
        <v/>
      </c>
      <c r="Q14">
        <f>Personal!N28</f>
        <v>0</v>
      </c>
    </row>
    <row r="15" spans="1:19" x14ac:dyDescent="0.25">
      <c r="A15" s="301" t="s">
        <v>454</v>
      </c>
      <c r="B15" s="301">
        <v>13</v>
      </c>
      <c r="C15" s="349">
        <f t="shared" si="0"/>
        <v>367</v>
      </c>
      <c r="D15" s="350">
        <f>IF(menu!$I$47&gt;1,SUM(M3),IF(DAY(D1)&lt;&gt;1,SUM(M2)*I14,0))</f>
        <v>0</v>
      </c>
      <c r="E15" s="350">
        <f>IF(menu!$I$47&gt;1,SUM(N3),IF(DAY(D1)&lt;&gt;1,SUM(N2)*I14,0))</f>
        <v>0</v>
      </c>
      <c r="P15" t="str">
        <f>Personal!E29</f>
        <v/>
      </c>
      <c r="Q15">
        <f>Personal!N29</f>
        <v>0</v>
      </c>
    </row>
    <row r="16" spans="1:19" x14ac:dyDescent="0.25">
      <c r="B16">
        <v>14</v>
      </c>
      <c r="C16" s="344">
        <f t="shared" si="0"/>
        <v>398</v>
      </c>
      <c r="D16" s="351">
        <f>IF(menu!$I$47&gt;1,$M$3,0)</f>
        <v>0</v>
      </c>
      <c r="E16" s="351">
        <f>IF(menu!$I$47&gt;1,$N$3,0)</f>
        <v>0</v>
      </c>
      <c r="P16" t="e">
        <f>Personal!#REF!</f>
        <v>#REF!</v>
      </c>
      <c r="Q16" t="e">
        <f>Personal!#REF!</f>
        <v>#REF!</v>
      </c>
    </row>
    <row r="17" spans="1:17" x14ac:dyDescent="0.25">
      <c r="B17">
        <v>15</v>
      </c>
      <c r="C17" s="344">
        <f t="shared" si="0"/>
        <v>426</v>
      </c>
      <c r="D17" s="351">
        <f>IF(menu!$I$47&gt;1,$M$3,0)</f>
        <v>0</v>
      </c>
      <c r="E17" s="351">
        <f>IF(menu!$I$47&gt;1,$N$3,0)</f>
        <v>0</v>
      </c>
      <c r="P17" t="e">
        <f>Personal!#REF!</f>
        <v>#REF!</v>
      </c>
      <c r="Q17" t="e">
        <f>Personal!#REF!</f>
        <v>#REF!</v>
      </c>
    </row>
    <row r="18" spans="1:17" x14ac:dyDescent="0.25">
      <c r="B18">
        <v>16</v>
      </c>
      <c r="C18" s="344">
        <f t="shared" si="0"/>
        <v>457</v>
      </c>
      <c r="D18" s="351">
        <f>IF(menu!$I$47&gt;1,$M$3,0)</f>
        <v>0</v>
      </c>
      <c r="E18" s="351">
        <f>IF(menu!$I$47&gt;1,$N$3,0)</f>
        <v>0</v>
      </c>
      <c r="P18" t="e">
        <f>Personal!#REF!</f>
        <v>#REF!</v>
      </c>
      <c r="Q18" t="e">
        <f>Personal!#REF!</f>
        <v>#REF!</v>
      </c>
    </row>
    <row r="19" spans="1:17" x14ac:dyDescent="0.25">
      <c r="B19">
        <v>17</v>
      </c>
      <c r="C19" s="344">
        <f t="shared" si="0"/>
        <v>487</v>
      </c>
      <c r="D19" s="351">
        <f>IF(menu!$I$47&gt;1,$M$3,0)</f>
        <v>0</v>
      </c>
      <c r="E19" s="351">
        <f>IF(menu!$I$47&gt;1,$N$3,0)</f>
        <v>0</v>
      </c>
    </row>
    <row r="20" spans="1:17" x14ac:dyDescent="0.25">
      <c r="B20">
        <v>18</v>
      </c>
      <c r="C20" s="344">
        <f t="shared" si="0"/>
        <v>518</v>
      </c>
      <c r="D20" s="351">
        <f>IF(menu!$I$47&gt;1,$M$3,0)</f>
        <v>0</v>
      </c>
      <c r="E20" s="351">
        <f>IF(menu!$I$47&gt;1,$N$3,0)</f>
        <v>0</v>
      </c>
    </row>
    <row r="21" spans="1:17" x14ac:dyDescent="0.25">
      <c r="B21">
        <v>19</v>
      </c>
      <c r="C21" s="344">
        <f t="shared" si="0"/>
        <v>548</v>
      </c>
      <c r="D21" s="351">
        <f>IF(menu!$I$47&gt;1,$M$3,0)</f>
        <v>0</v>
      </c>
      <c r="E21" s="351">
        <f>IF(menu!$I$47&gt;1,$N$3,0)</f>
        <v>0</v>
      </c>
    </row>
    <row r="22" spans="1:17" x14ac:dyDescent="0.25">
      <c r="B22">
        <v>20</v>
      </c>
      <c r="C22" s="344">
        <f t="shared" si="0"/>
        <v>579</v>
      </c>
      <c r="D22" s="351">
        <f>IF(menu!$I$47&gt;1,$M$3,0)</f>
        <v>0</v>
      </c>
      <c r="E22" s="351">
        <f>IF(menu!$I$47&gt;1,$N$3,0)</f>
        <v>0</v>
      </c>
    </row>
    <row r="23" spans="1:17" x14ac:dyDescent="0.25">
      <c r="B23">
        <v>21</v>
      </c>
      <c r="C23" s="344">
        <f t="shared" si="0"/>
        <v>610</v>
      </c>
      <c r="D23" s="351">
        <f>IF(menu!$I$47&gt;1,$M$3,0)</f>
        <v>0</v>
      </c>
      <c r="E23" s="351">
        <f>IF(menu!$I$47&gt;1,$N$3,0)</f>
        <v>0</v>
      </c>
    </row>
    <row r="24" spans="1:17" x14ac:dyDescent="0.25">
      <c r="B24">
        <v>22</v>
      </c>
      <c r="C24" s="344">
        <f t="shared" si="0"/>
        <v>640</v>
      </c>
      <c r="D24" s="351">
        <f>IF(menu!$I$47&gt;1,$M$3,0)</f>
        <v>0</v>
      </c>
      <c r="E24" s="351">
        <f>IF(menu!$I$47&gt;1,$N$3,0)</f>
        <v>0</v>
      </c>
    </row>
    <row r="25" spans="1:17" x14ac:dyDescent="0.25">
      <c r="B25">
        <v>23</v>
      </c>
      <c r="C25" s="344">
        <f t="shared" si="0"/>
        <v>671</v>
      </c>
      <c r="D25" s="351">
        <f>IF(menu!$I$47&gt;1,$M$3,0)</f>
        <v>0</v>
      </c>
      <c r="E25" s="351">
        <f>IF(menu!$I$47&gt;1,$N$3,0)</f>
        <v>0</v>
      </c>
    </row>
    <row r="26" spans="1:17" x14ac:dyDescent="0.25">
      <c r="B26" s="166">
        <v>24</v>
      </c>
      <c r="C26" s="346">
        <f>IF(AND(menu!I47=2,DAY(D1)&lt;&gt;1),DATE(YEAR(C25),MONTH(C25)+1,DAY(C3)-1),DATE(YEAR(C25),MONTH(C25)+1,DAY(C25)))</f>
        <v>701</v>
      </c>
      <c r="D26" s="351">
        <f>IF(menu!$I$47&gt;1,$M$3,0)</f>
        <v>0</v>
      </c>
      <c r="E26" s="351">
        <f>IF(menu!$I$47&gt;1,$N$3,0)</f>
        <v>0</v>
      </c>
      <c r="I26">
        <f>IF(menu!I47=2,ROUND(1-I3,1),0)</f>
        <v>0</v>
      </c>
    </row>
    <row r="27" spans="1:17" x14ac:dyDescent="0.25">
      <c r="A27" s="301" t="s">
        <v>453</v>
      </c>
      <c r="B27" s="301">
        <v>25</v>
      </c>
      <c r="C27" s="349">
        <f t="shared" si="0"/>
        <v>732</v>
      </c>
      <c r="D27" s="350">
        <f>IF(menu!$I$47&gt;2,M4,IF(DAY(D1)&lt;&gt;1,M3*I26,0))</f>
        <v>0</v>
      </c>
      <c r="E27" s="350">
        <f>IF(menu!$I$47&gt;2,N4,IF(DAY(D1)&lt;&gt;1,N3*I26,0))</f>
        <v>0</v>
      </c>
    </row>
    <row r="28" spans="1:17" x14ac:dyDescent="0.25">
      <c r="B28">
        <v>26</v>
      </c>
      <c r="C28" s="344">
        <f>DATE(YEAR(C27),MONTH(C27)+1,DAY(C27))</f>
        <v>763</v>
      </c>
      <c r="D28" s="351">
        <f>IF(menu!$I$47&gt;2,$M$4,0)</f>
        <v>0</v>
      </c>
      <c r="E28" s="351">
        <f>IF(menu!$I$47&gt;2,$N$4,0)</f>
        <v>0</v>
      </c>
    </row>
    <row r="29" spans="1:17" x14ac:dyDescent="0.25">
      <c r="B29">
        <v>27</v>
      </c>
      <c r="C29" s="344">
        <f t="shared" si="0"/>
        <v>791</v>
      </c>
      <c r="D29" s="351">
        <f>IF(menu!$I$47&gt;2,$M$4,0)</f>
        <v>0</v>
      </c>
      <c r="E29" s="351">
        <f>IF(menu!$I$47&gt;2,$N$4,0)</f>
        <v>0</v>
      </c>
    </row>
    <row r="30" spans="1:17" x14ac:dyDescent="0.25">
      <c r="B30">
        <v>28</v>
      </c>
      <c r="C30" s="344">
        <f t="shared" si="0"/>
        <v>822</v>
      </c>
      <c r="D30" s="351">
        <f>IF(menu!$I$47&gt;2,$M$4,0)</f>
        <v>0</v>
      </c>
      <c r="E30" s="351">
        <f>IF(menu!$I$47&gt;2,$N$4,0)</f>
        <v>0</v>
      </c>
    </row>
    <row r="31" spans="1:17" x14ac:dyDescent="0.25">
      <c r="B31">
        <v>29</v>
      </c>
      <c r="C31" s="344">
        <f t="shared" si="0"/>
        <v>852</v>
      </c>
      <c r="D31" s="351">
        <f>IF(menu!$I$47&gt;2,$M$4,0)</f>
        <v>0</v>
      </c>
      <c r="E31" s="351">
        <f>IF(menu!$I$47&gt;2,$N$4,0)</f>
        <v>0</v>
      </c>
    </row>
    <row r="32" spans="1:17" x14ac:dyDescent="0.25">
      <c r="B32">
        <v>30</v>
      </c>
      <c r="C32" s="344">
        <f t="shared" si="0"/>
        <v>883</v>
      </c>
      <c r="D32" s="351">
        <f>IF(menu!$I$47&gt;2,$M$4,0)</f>
        <v>0</v>
      </c>
      <c r="E32" s="351">
        <f>IF(menu!$I$47&gt;2,$N$4,0)</f>
        <v>0</v>
      </c>
    </row>
    <row r="33" spans="1:9" x14ac:dyDescent="0.25">
      <c r="B33">
        <v>31</v>
      </c>
      <c r="C33" s="344">
        <f t="shared" si="0"/>
        <v>913</v>
      </c>
      <c r="D33" s="351">
        <f>IF(menu!$I$47&gt;2,$M$4,0)</f>
        <v>0</v>
      </c>
      <c r="E33" s="351">
        <f>IF(menu!$I$47&gt;2,$N$4,0)</f>
        <v>0</v>
      </c>
    </row>
    <row r="34" spans="1:9" x14ac:dyDescent="0.25">
      <c r="B34">
        <v>32</v>
      </c>
      <c r="C34" s="344">
        <f t="shared" si="0"/>
        <v>944</v>
      </c>
      <c r="D34" s="351">
        <f>IF(menu!$I$47&gt;2,$M$4,0)</f>
        <v>0</v>
      </c>
      <c r="E34" s="351">
        <f>IF(menu!$I$47&gt;2,$N$4,0)</f>
        <v>0</v>
      </c>
    </row>
    <row r="35" spans="1:9" x14ac:dyDescent="0.25">
      <c r="B35">
        <v>33</v>
      </c>
      <c r="C35" s="344">
        <f t="shared" si="0"/>
        <v>975</v>
      </c>
      <c r="D35" s="351">
        <f>IF(menu!$I$47&gt;2,$M$4,0)</f>
        <v>0</v>
      </c>
      <c r="E35" s="351">
        <f>IF(menu!$I$47&gt;2,$N$4,0)</f>
        <v>0</v>
      </c>
    </row>
    <row r="36" spans="1:9" x14ac:dyDescent="0.25">
      <c r="B36">
        <v>34</v>
      </c>
      <c r="C36" s="344">
        <f t="shared" si="0"/>
        <v>1005</v>
      </c>
      <c r="D36" s="351">
        <f>IF(menu!$I$47&gt;2,$M$4,0)</f>
        <v>0</v>
      </c>
      <c r="E36" s="351">
        <f>IF(menu!$I$47&gt;2,$N$4,0)</f>
        <v>0</v>
      </c>
    </row>
    <row r="37" spans="1:9" x14ac:dyDescent="0.25">
      <c r="B37">
        <v>35</v>
      </c>
      <c r="C37" s="344">
        <f t="shared" si="0"/>
        <v>1036</v>
      </c>
      <c r="D37" s="351">
        <f>IF(menu!$I$47&gt;2,$M$4,0)</f>
        <v>0</v>
      </c>
      <c r="E37" s="351">
        <f>IF(menu!$I$47&gt;2,$N$4,0)</f>
        <v>0</v>
      </c>
    </row>
    <row r="38" spans="1:9" x14ac:dyDescent="0.25">
      <c r="B38" s="166">
        <v>36</v>
      </c>
      <c r="C38" s="344">
        <f t="shared" si="0"/>
        <v>1066</v>
      </c>
      <c r="D38" s="351">
        <f>IF(menu!$I$47&gt;2,$M$4,0)</f>
        <v>0</v>
      </c>
      <c r="E38" s="351">
        <f>IF(menu!$I$47&gt;2,$N$4,0)</f>
        <v>0</v>
      </c>
      <c r="I38">
        <f>IF(menu!I47=3,1-I3,0)</f>
        <v>-0.10000000000000009</v>
      </c>
    </row>
    <row r="39" spans="1:9" x14ac:dyDescent="0.25">
      <c r="A39" s="301"/>
      <c r="B39" s="353">
        <v>37</v>
      </c>
      <c r="C39" s="354">
        <f>IF(menu!I47=3,DATE(YEAR(C38),MONTH(C38)+1,DAY(C3)-1),DATE(YEAR(C38),MONTH(C38)+1,DAY(C38)))</f>
        <v>1095</v>
      </c>
      <c r="D39" s="352">
        <f>IF(menu!$I$47&gt;3,M4,IF(DAY(D1)&lt;&gt;1,M4*I38,0))</f>
        <v>0</v>
      </c>
      <c r="E39" s="352">
        <f>IF(menu!$I$47&gt;3,N4,IF(DAY(D1)&lt;&gt;1,N4*I38,0))</f>
        <v>0</v>
      </c>
    </row>
  </sheetData>
  <pageMargins left="0.7" right="0.7" top="0.78740157499999996" bottom="0.78740157499999996"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FCF2F7"/>
    <pageSetUpPr fitToPage="1"/>
  </sheetPr>
  <dimension ref="A1:AG97"/>
  <sheetViews>
    <sheetView showGridLines="0" showRowColHeaders="0" zoomScaleNormal="100" zoomScaleSheetLayoutView="100" workbookViewId="0">
      <selection activeCell="M53" sqref="M53:P54"/>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1:33" ht="7.5" customHeight="1" x14ac:dyDescent="0.2">
      <c r="A1" s="396" t="s">
        <v>201</v>
      </c>
      <c r="B1" s="396"/>
      <c r="C1" s="396"/>
      <c r="D1" s="396"/>
      <c r="E1" s="396"/>
      <c r="F1" s="396"/>
      <c r="G1" s="396"/>
      <c r="H1" s="396"/>
      <c r="I1" s="396"/>
      <c r="J1" s="396"/>
      <c r="K1" s="396"/>
      <c r="L1" s="396"/>
      <c r="M1" s="396"/>
      <c r="N1" s="396"/>
      <c r="O1" s="396"/>
      <c r="P1" s="396"/>
      <c r="Q1" s="408"/>
      <c r="R1" s="408"/>
      <c r="S1" s="396"/>
      <c r="T1" s="396"/>
      <c r="U1" s="396"/>
      <c r="V1" s="396"/>
      <c r="W1" s="396"/>
      <c r="X1" s="396"/>
      <c r="Y1" s="396"/>
      <c r="Z1" s="396"/>
      <c r="AA1" s="396"/>
      <c r="AB1" s="396"/>
      <c r="AC1" s="396"/>
      <c r="AD1" s="396"/>
      <c r="AE1" s="396"/>
      <c r="AF1" s="396"/>
      <c r="AG1" s="396"/>
    </row>
    <row r="2" spans="1:33" ht="8.25" customHeight="1" x14ac:dyDescent="0.2">
      <c r="A2" s="396"/>
      <c r="S2" s="396"/>
      <c r="T2" s="396"/>
      <c r="U2" s="396"/>
      <c r="V2" s="396"/>
      <c r="W2" s="396"/>
      <c r="X2" s="396"/>
      <c r="Y2" s="396"/>
      <c r="Z2" s="396"/>
      <c r="AA2" s="396"/>
      <c r="AB2" s="396"/>
      <c r="AC2" s="396"/>
      <c r="AD2" s="396"/>
      <c r="AE2" s="396"/>
      <c r="AF2" s="396"/>
      <c r="AG2" s="396"/>
    </row>
    <row r="3" spans="1:33" ht="17.25" customHeight="1" x14ac:dyDescent="0.2">
      <c r="A3" s="396"/>
      <c r="C3" s="619" t="s">
        <v>16</v>
      </c>
      <c r="D3" s="619"/>
      <c r="E3" s="620"/>
      <c r="F3" s="620"/>
      <c r="G3" s="620"/>
      <c r="L3" s="17"/>
      <c r="M3" s="25" t="s">
        <v>57</v>
      </c>
      <c r="Q3" s="25"/>
      <c r="R3" s="25"/>
      <c r="S3" s="396"/>
      <c r="T3" s="396"/>
      <c r="U3" s="396"/>
      <c r="V3" s="396"/>
      <c r="W3" s="396"/>
      <c r="X3" s="396"/>
      <c r="Y3" s="396"/>
      <c r="Z3" s="396"/>
      <c r="AA3" s="396"/>
      <c r="AB3" s="396"/>
      <c r="AC3" s="396"/>
      <c r="AD3" s="396"/>
      <c r="AE3" s="396"/>
      <c r="AF3" s="396"/>
      <c r="AG3" s="396"/>
    </row>
    <row r="4" spans="1:33" ht="17.25" customHeight="1" x14ac:dyDescent="0.2">
      <c r="A4" s="396"/>
      <c r="C4" s="619"/>
      <c r="D4" s="619"/>
      <c r="E4" s="620"/>
      <c r="F4" s="620"/>
      <c r="G4" s="620"/>
      <c r="L4" s="122"/>
      <c r="M4" s="33" t="s">
        <v>56</v>
      </c>
      <c r="Q4" s="26"/>
      <c r="R4" s="26"/>
      <c r="S4" s="396"/>
      <c r="T4" s="396"/>
      <c r="U4" s="396"/>
      <c r="V4" s="396"/>
      <c r="W4" s="396"/>
      <c r="X4" s="396"/>
      <c r="Y4" s="396"/>
      <c r="Z4" s="396"/>
      <c r="AA4" s="396"/>
      <c r="AB4" s="396"/>
      <c r="AC4" s="396"/>
      <c r="AD4" s="396"/>
      <c r="AE4" s="396"/>
      <c r="AF4" s="396"/>
      <c r="AG4" s="396"/>
    </row>
    <row r="5" spans="1:33" ht="17.25" customHeight="1" x14ac:dyDescent="0.2">
      <c r="A5" s="396"/>
      <c r="C5" s="516"/>
      <c r="D5" s="516"/>
      <c r="E5" s="516"/>
      <c r="F5" s="516"/>
      <c r="G5" s="516"/>
      <c r="L5" s="19"/>
      <c r="M5" s="33" t="s">
        <v>387</v>
      </c>
      <c r="Q5" s="25"/>
      <c r="R5" s="25"/>
      <c r="S5" s="396"/>
      <c r="T5" s="411"/>
      <c r="U5" s="396"/>
      <c r="V5" s="396"/>
      <c r="W5" s="396"/>
      <c r="X5" s="396"/>
      <c r="Y5" s="396"/>
      <c r="Z5" s="396"/>
      <c r="AA5" s="396"/>
      <c r="AB5" s="396"/>
      <c r="AC5" s="396"/>
      <c r="AD5" s="396"/>
      <c r="AE5" s="396"/>
      <c r="AF5" s="396"/>
      <c r="AG5" s="396"/>
    </row>
    <row r="6" spans="1:33" ht="17.25" customHeight="1" x14ac:dyDescent="0.2">
      <c r="A6" s="396"/>
      <c r="C6" s="516"/>
      <c r="D6" s="516"/>
      <c r="E6" s="516"/>
      <c r="F6" s="516"/>
      <c r="G6" s="516"/>
      <c r="L6" s="20"/>
      <c r="M6" s="33" t="s">
        <v>42</v>
      </c>
      <c r="Q6" s="25"/>
      <c r="R6" s="25"/>
      <c r="S6" s="408"/>
      <c r="T6" s="412"/>
      <c r="U6" s="396"/>
      <c r="V6" s="396"/>
      <c r="W6" s="396"/>
      <c r="X6" s="396"/>
      <c r="Y6" s="396"/>
      <c r="Z6" s="396"/>
      <c r="AA6" s="396"/>
      <c r="AB6" s="396"/>
      <c r="AC6" s="396"/>
      <c r="AD6" s="396"/>
      <c r="AE6" s="396"/>
      <c r="AF6" s="396"/>
      <c r="AG6" s="396"/>
    </row>
    <row r="7" spans="1:33" ht="17.25" customHeight="1" thickBot="1" x14ac:dyDescent="0.25">
      <c r="A7" s="396"/>
      <c r="C7" s="625" t="s">
        <v>435</v>
      </c>
      <c r="D7" s="625"/>
      <c r="E7" s="625"/>
      <c r="L7" s="21"/>
      <c r="M7" s="33" t="s">
        <v>43</v>
      </c>
      <c r="Q7" s="25"/>
      <c r="R7" s="25"/>
      <c r="S7" s="408"/>
      <c r="T7" s="412"/>
      <c r="U7" s="396"/>
      <c r="V7" s="396"/>
      <c r="W7" s="396"/>
      <c r="X7" s="396"/>
      <c r="Y7" s="396"/>
      <c r="Z7" s="396"/>
      <c r="AA7" s="396"/>
      <c r="AB7" s="396"/>
      <c r="AC7" s="396"/>
      <c r="AD7" s="396"/>
      <c r="AE7" s="396"/>
      <c r="AF7" s="396"/>
      <c r="AG7" s="396"/>
    </row>
    <row r="8" spans="1:33" ht="16.5" customHeight="1" thickBot="1" x14ac:dyDescent="0.25">
      <c r="A8" s="396"/>
      <c r="C8" s="623" t="s">
        <v>54</v>
      </c>
      <c r="D8" s="624"/>
      <c r="E8" s="310" t="str">
        <f>IF(Basisdaten!I37&lt;&gt;0,Basisdaten!I37," ")</f>
        <v xml:space="preserve"> </v>
      </c>
      <c r="F8" s="31" t="s">
        <v>58</v>
      </c>
      <c r="G8" s="34" t="str">
        <f>IF(Basisdaten!L37&lt;&gt;0,Basisdaten!L37," ")</f>
        <v/>
      </c>
      <c r="H8" s="628" t="str">
        <f>IF(OR(Basisdaten!I37=""),"Bitte füllen Sie das Blatt 'Basisdaten' aus.","")</f>
        <v>Bitte füllen Sie das Blatt 'Basisdaten' aus.</v>
      </c>
      <c r="I8" s="629"/>
      <c r="J8" s="629"/>
      <c r="K8" s="629"/>
      <c r="L8" s="629"/>
      <c r="M8" s="629"/>
      <c r="N8" s="629"/>
      <c r="O8" s="629"/>
      <c r="P8" s="629"/>
      <c r="S8" s="408"/>
      <c r="T8" s="408"/>
      <c r="U8" s="396"/>
      <c r="V8" s="396"/>
      <c r="W8" s="396"/>
      <c r="X8" s="396"/>
      <c r="Y8" s="396"/>
      <c r="Z8" s="396"/>
      <c r="AA8" s="396"/>
      <c r="AB8" s="396"/>
      <c r="AC8" s="396"/>
      <c r="AD8" s="396"/>
      <c r="AE8" s="396"/>
      <c r="AF8" s="396"/>
      <c r="AG8" s="396"/>
    </row>
    <row r="9" spans="1:33" ht="4.9000000000000004" customHeight="1" thickBot="1" x14ac:dyDescent="0.25">
      <c r="A9" s="396"/>
      <c r="C9" s="9"/>
      <c r="D9" s="9"/>
      <c r="E9" s="110"/>
      <c r="F9" s="10"/>
      <c r="G9" s="100"/>
      <c r="J9" s="39"/>
      <c r="K9" s="33"/>
      <c r="N9" s="25"/>
      <c r="O9" s="25"/>
      <c r="S9" s="408"/>
      <c r="T9" s="408"/>
      <c r="U9" s="396"/>
      <c r="V9" s="396"/>
      <c r="W9" s="396"/>
      <c r="X9" s="396"/>
      <c r="Y9" s="396"/>
      <c r="Z9" s="396"/>
      <c r="AA9" s="396"/>
      <c r="AB9" s="396"/>
      <c r="AC9" s="396"/>
      <c r="AD9" s="396"/>
      <c r="AE9" s="396"/>
      <c r="AF9" s="396"/>
      <c r="AG9" s="396"/>
    </row>
    <row r="10" spans="1:33" ht="16.5" customHeight="1" thickBot="1" x14ac:dyDescent="0.25">
      <c r="A10" s="396"/>
      <c r="C10" s="623" t="s">
        <v>436</v>
      </c>
      <c r="D10" s="624"/>
      <c r="E10" s="621" t="s">
        <v>62</v>
      </c>
      <c r="F10" s="621"/>
      <c r="G10" s="622"/>
      <c r="J10" s="39"/>
      <c r="K10" s="33"/>
      <c r="N10" s="25"/>
      <c r="O10" s="25"/>
      <c r="Q10" s="109">
        <f>IF(AND(menu!U4=TRUE,E10="bitte auswählen"),1,0)</f>
        <v>1</v>
      </c>
      <c r="S10" s="412"/>
      <c r="T10" s="717"/>
      <c r="U10" s="717"/>
      <c r="V10" s="717"/>
      <c r="W10" s="717"/>
      <c r="X10" s="717"/>
      <c r="Y10" s="396"/>
      <c r="Z10" s="396"/>
      <c r="AA10" s="396"/>
      <c r="AB10" s="396"/>
      <c r="AC10" s="396"/>
      <c r="AD10" s="396"/>
      <c r="AE10" s="396"/>
      <c r="AF10" s="396"/>
      <c r="AG10" s="396"/>
    </row>
    <row r="11" spans="1:33" ht="5.0999999999999996" customHeight="1" thickBot="1" x14ac:dyDescent="0.25">
      <c r="A11" s="396"/>
      <c r="C11" s="9"/>
      <c r="D11" s="9"/>
      <c r="E11" s="110"/>
      <c r="F11" s="10"/>
      <c r="G11" s="100"/>
      <c r="J11" s="39"/>
      <c r="K11" s="33"/>
      <c r="N11" s="25"/>
      <c r="O11" s="25"/>
      <c r="S11" s="408"/>
      <c r="T11" s="717"/>
      <c r="U11" s="717"/>
      <c r="V11" s="717"/>
      <c r="W11" s="717"/>
      <c r="X11" s="717"/>
      <c r="Y11" s="396"/>
      <c r="Z11" s="396"/>
      <c r="AA11" s="396"/>
      <c r="AB11" s="396"/>
      <c r="AC11" s="396"/>
      <c r="AD11" s="396"/>
      <c r="AE11" s="396"/>
      <c r="AF11" s="396"/>
      <c r="AG11" s="396"/>
    </row>
    <row r="12" spans="1:33" ht="67.5" customHeight="1" thickBot="1" x14ac:dyDescent="0.25">
      <c r="A12" s="396"/>
      <c r="C12" s="308"/>
      <c r="D12" s="630" t="str">
        <f>IF(Personal!E10=menu!A126,Texte!B33,Texte!B34)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2" s="630"/>
      <c r="F12" s="630"/>
      <c r="G12" s="630"/>
      <c r="H12" s="630"/>
      <c r="I12" s="630"/>
      <c r="J12" s="630"/>
      <c r="K12" s="630"/>
      <c r="L12" s="630"/>
      <c r="M12" s="630"/>
      <c r="N12" s="630"/>
      <c r="O12" s="630"/>
      <c r="P12" s="631"/>
      <c r="Q12" s="359">
        <f>IF(AND(E8&lt;&gt;"",menu!B46=FALSE),1,0)</f>
        <v>1</v>
      </c>
      <c r="S12" s="396"/>
      <c r="T12" s="717"/>
      <c r="U12" s="717"/>
      <c r="V12" s="717"/>
      <c r="W12" s="717"/>
      <c r="X12" s="717"/>
      <c r="Y12" s="396"/>
      <c r="Z12" s="396"/>
      <c r="AA12" s="396"/>
      <c r="AB12" s="396"/>
      <c r="AC12" s="396"/>
      <c r="AD12" s="396"/>
      <c r="AE12" s="396"/>
      <c r="AF12" s="396"/>
      <c r="AG12" s="396"/>
    </row>
    <row r="13" spans="1:33" ht="4.9000000000000004" customHeight="1" thickBot="1" x14ac:dyDescent="0.25">
      <c r="A13" s="396"/>
      <c r="S13" s="396"/>
      <c r="T13" s="396"/>
      <c r="U13" s="396"/>
      <c r="V13" s="396"/>
      <c r="W13" s="396"/>
      <c r="X13" s="396"/>
      <c r="Y13" s="396"/>
      <c r="Z13" s="396"/>
      <c r="AA13" s="396"/>
      <c r="AB13" s="396"/>
      <c r="AC13" s="396"/>
      <c r="AD13" s="396"/>
      <c r="AE13" s="396"/>
      <c r="AF13" s="396"/>
      <c r="AG13" s="396"/>
    </row>
    <row r="14" spans="1:33" ht="16.5" customHeight="1" thickBot="1" x14ac:dyDescent="0.25">
      <c r="A14" s="396"/>
      <c r="C14" s="626" t="s">
        <v>107</v>
      </c>
      <c r="D14" s="627"/>
      <c r="E14" s="621" t="s">
        <v>62</v>
      </c>
      <c r="F14" s="621"/>
      <c r="G14" s="622"/>
      <c r="J14" s="39"/>
      <c r="K14" s="33"/>
      <c r="N14" s="25"/>
      <c r="O14" s="25"/>
      <c r="Q14" s="109">
        <f>IF(AND(menu!U4=TRUE,E14="bitte auswählen"),1,0)</f>
        <v>1</v>
      </c>
      <c r="S14" s="408"/>
      <c r="T14" s="408"/>
      <c r="U14" s="396"/>
      <c r="V14" s="396"/>
      <c r="W14" s="396"/>
      <c r="X14" s="396"/>
      <c r="Y14" s="396"/>
      <c r="Z14" s="396"/>
      <c r="AA14" s="396"/>
      <c r="AB14" s="396"/>
      <c r="AC14" s="396"/>
      <c r="AD14" s="396"/>
      <c r="AE14" s="396"/>
      <c r="AF14" s="396"/>
      <c r="AG14" s="396"/>
    </row>
    <row r="15" spans="1:33" ht="4.9000000000000004" customHeight="1" x14ac:dyDescent="0.2">
      <c r="A15" s="396"/>
      <c r="C15" s="38"/>
      <c r="D15" s="38"/>
      <c r="E15" s="38"/>
      <c r="G15" s="3"/>
      <c r="J15" s="39"/>
      <c r="K15" s="33"/>
      <c r="N15" s="25"/>
      <c r="O15" s="25"/>
      <c r="S15" s="408"/>
      <c r="T15" s="408"/>
      <c r="U15" s="396"/>
      <c r="V15" s="396"/>
      <c r="W15" s="396"/>
      <c r="X15" s="396"/>
      <c r="Y15" s="396"/>
      <c r="Z15" s="396"/>
      <c r="AA15" s="396"/>
      <c r="AB15" s="396"/>
      <c r="AC15" s="396"/>
      <c r="AD15" s="396"/>
      <c r="AE15" s="396"/>
      <c r="AF15" s="396"/>
      <c r="AG15" s="396"/>
    </row>
    <row r="16" spans="1:33" ht="13.5" thickBot="1" x14ac:dyDescent="0.25">
      <c r="A16" s="396"/>
      <c r="C16" s="681" t="s">
        <v>176</v>
      </c>
      <c r="D16" s="681"/>
      <c r="E16" s="681"/>
      <c r="G16" s="3"/>
      <c r="H16" s="3"/>
      <c r="I16" s="3"/>
      <c r="J16" s="3"/>
      <c r="K16" s="3"/>
      <c r="L16" s="3"/>
      <c r="M16" s="3"/>
      <c r="N16" s="3"/>
      <c r="O16" s="3"/>
      <c r="P16" s="18"/>
      <c r="S16" s="408"/>
      <c r="T16" s="408"/>
      <c r="U16" s="396"/>
      <c r="V16" s="396"/>
      <c r="W16" s="396"/>
      <c r="X16" s="396"/>
      <c r="Y16" s="396"/>
      <c r="Z16" s="396"/>
      <c r="AA16" s="396"/>
      <c r="AB16" s="396"/>
      <c r="AC16" s="396"/>
      <c r="AD16" s="396"/>
      <c r="AE16" s="396"/>
      <c r="AF16" s="396"/>
      <c r="AG16" s="396"/>
    </row>
    <row r="17" spans="1:33" ht="16.5" customHeight="1" x14ac:dyDescent="0.2">
      <c r="A17" s="396"/>
      <c r="C17" s="676" t="s">
        <v>612</v>
      </c>
      <c r="D17" s="687"/>
      <c r="E17" s="23" t="s">
        <v>0</v>
      </c>
      <c r="F17" s="23" t="s">
        <v>175</v>
      </c>
      <c r="G17" s="23" t="s">
        <v>1</v>
      </c>
      <c r="H17" s="682" t="s">
        <v>275</v>
      </c>
      <c r="I17" s="683"/>
      <c r="J17" s="683"/>
      <c r="K17" s="683"/>
      <c r="L17" s="682" t="s">
        <v>2</v>
      </c>
      <c r="M17" s="719"/>
      <c r="N17" s="722" t="s">
        <v>29</v>
      </c>
      <c r="O17" s="722"/>
      <c r="P17" s="723"/>
      <c r="Q17" s="5"/>
      <c r="R17" s="5"/>
      <c r="S17" s="408"/>
      <c r="T17" s="413"/>
      <c r="U17" s="402"/>
      <c r="V17" s="402"/>
      <c r="W17" s="402"/>
      <c r="X17" s="402"/>
      <c r="Y17" s="402"/>
      <c r="Z17" s="402"/>
      <c r="AA17" s="402"/>
      <c r="AB17" s="402"/>
      <c r="AC17" s="402"/>
      <c r="AD17" s="402"/>
      <c r="AE17" s="402"/>
      <c r="AF17" s="402"/>
      <c r="AG17" s="402"/>
    </row>
    <row r="18" spans="1:33" ht="16.5" customHeight="1" x14ac:dyDescent="0.2">
      <c r="A18" s="396"/>
      <c r="C18" s="667" t="s">
        <v>3</v>
      </c>
      <c r="D18" s="668"/>
      <c r="E18" s="338" t="s">
        <v>62</v>
      </c>
      <c r="F18" s="338" t="s">
        <v>62</v>
      </c>
      <c r="G18" s="337"/>
      <c r="H18" s="684"/>
      <c r="I18" s="685"/>
      <c r="J18" s="685"/>
      <c r="K18" s="686"/>
      <c r="L18" s="684"/>
      <c r="M18" s="686"/>
      <c r="N18" s="720">
        <f>H18+L18</f>
        <v>0</v>
      </c>
      <c r="O18" s="720"/>
      <c r="P18" s="721"/>
      <c r="Q18" s="109">
        <f>IF(AND(menu!$U$4=TRUE,OR(E18="bitte auswählen",F18="bitte auswählen",G18=0,H18=0,L18="")),1,0)</f>
        <v>1</v>
      </c>
      <c r="R18" s="6"/>
      <c r="S18" s="408"/>
      <c r="T18" s="718" t="s">
        <v>488</v>
      </c>
      <c r="U18" s="718"/>
      <c r="V18" s="718"/>
      <c r="W18" s="718"/>
      <c r="X18" s="718"/>
      <c r="Y18" s="718"/>
      <c r="Z18" s="402"/>
      <c r="AA18" s="402"/>
      <c r="AB18" s="402"/>
      <c r="AC18" s="402"/>
      <c r="AD18" s="402"/>
      <c r="AE18" s="402"/>
      <c r="AF18" s="402"/>
      <c r="AG18" s="402"/>
    </row>
    <row r="19" spans="1:33" ht="16.5" customHeight="1" thickBot="1" x14ac:dyDescent="0.25">
      <c r="A19" s="396"/>
      <c r="C19" s="678" t="s">
        <v>4</v>
      </c>
      <c r="D19" s="679"/>
      <c r="E19" s="487" t="s">
        <v>62</v>
      </c>
      <c r="F19" s="44" t="s">
        <v>62</v>
      </c>
      <c r="G19" s="28"/>
      <c r="H19" s="663"/>
      <c r="I19" s="680"/>
      <c r="J19" s="680"/>
      <c r="K19" s="680"/>
      <c r="L19" s="663"/>
      <c r="M19" s="664"/>
      <c r="N19" s="665">
        <f>H19+L19</f>
        <v>0</v>
      </c>
      <c r="O19" s="665"/>
      <c r="P19" s="666"/>
      <c r="Q19" s="109">
        <f>IF(AND(menu!$U$4=TRUE,N19&lt;&gt;0,OR(E19="bitte auswählen",F19="bitte auswählen",G19=0,H19=0,menu!$I$21=0,L19="")),1,0)</f>
        <v>0</v>
      </c>
      <c r="R19" s="6"/>
      <c r="S19" s="408"/>
      <c r="T19" s="718"/>
      <c r="U19" s="718"/>
      <c r="V19" s="718"/>
      <c r="W19" s="718"/>
      <c r="X19" s="718"/>
      <c r="Y19" s="718"/>
      <c r="Z19" s="402"/>
      <c r="AA19" s="402"/>
      <c r="AB19" s="402"/>
      <c r="AC19" s="402"/>
      <c r="AD19" s="402"/>
      <c r="AE19" s="402"/>
      <c r="AF19" s="402"/>
      <c r="AG19" s="402"/>
    </row>
    <row r="20" spans="1:33" ht="4.9000000000000004" customHeight="1" x14ac:dyDescent="0.2">
      <c r="A20" s="396"/>
      <c r="C20" s="9"/>
      <c r="D20" s="9"/>
      <c r="E20" s="194"/>
      <c r="F20" s="195"/>
      <c r="G20" s="46"/>
      <c r="H20" s="190"/>
      <c r="I20" s="190"/>
      <c r="J20" s="190"/>
      <c r="K20" s="190"/>
      <c r="L20" s="190"/>
      <c r="M20" s="190"/>
      <c r="N20" s="190"/>
      <c r="O20" s="190"/>
      <c r="P20" s="190"/>
      <c r="Q20" s="109"/>
      <c r="R20" s="6"/>
      <c r="S20" s="408"/>
      <c r="T20" s="718"/>
      <c r="U20" s="718"/>
      <c r="V20" s="718"/>
      <c r="W20" s="718"/>
      <c r="X20" s="718"/>
      <c r="Y20" s="718"/>
      <c r="Z20" s="402"/>
      <c r="AA20" s="402"/>
      <c r="AB20" s="402"/>
      <c r="AC20" s="402"/>
      <c r="AD20" s="402"/>
      <c r="AE20" s="402"/>
      <c r="AF20" s="402"/>
      <c r="AG20" s="402"/>
    </row>
    <row r="21" spans="1:33" ht="9.9499999999999993" customHeight="1" thickBot="1" x14ac:dyDescent="0.25">
      <c r="A21" s="396"/>
      <c r="C21" s="9"/>
      <c r="D21" s="9"/>
      <c r="E21" s="194"/>
      <c r="F21" s="195"/>
      <c r="G21" s="46"/>
      <c r="H21" s="190"/>
      <c r="I21" s="190"/>
      <c r="J21" s="190"/>
      <c r="K21" s="190"/>
      <c r="L21" s="190"/>
      <c r="M21" s="190"/>
      <c r="N21" s="190"/>
      <c r="O21" s="190"/>
      <c r="P21" s="190"/>
      <c r="Q21" s="459"/>
      <c r="R21" s="6"/>
      <c r="S21" s="408"/>
      <c r="T21" s="718"/>
      <c r="U21" s="718"/>
      <c r="V21" s="718"/>
      <c r="W21" s="718"/>
      <c r="X21" s="718"/>
      <c r="Y21" s="718"/>
      <c r="Z21" s="402"/>
      <c r="AA21" s="402"/>
      <c r="AB21" s="402"/>
      <c r="AC21" s="402"/>
      <c r="AD21" s="402"/>
      <c r="AE21" s="402"/>
      <c r="AF21" s="402"/>
      <c r="AG21" s="402"/>
    </row>
    <row r="22" spans="1:33" ht="16.5" customHeight="1" thickBot="1" x14ac:dyDescent="0.25">
      <c r="A22" s="396"/>
      <c r="C22" s="676" t="s">
        <v>280</v>
      </c>
      <c r="D22" s="677"/>
      <c r="E22" s="191"/>
      <c r="F22" s="192"/>
      <c r="G22" s="192"/>
      <c r="H22" s="193"/>
      <c r="I22" s="192"/>
      <c r="J22" s="193"/>
      <c r="K22" s="193"/>
      <c r="L22" s="193"/>
      <c r="M22" s="193"/>
      <c r="N22" s="193"/>
      <c r="O22" s="193"/>
      <c r="P22" s="193"/>
      <c r="Q22" s="109"/>
      <c r="R22" s="6"/>
      <c r="S22" s="408"/>
      <c r="T22" s="718"/>
      <c r="U22" s="718"/>
      <c r="V22" s="718"/>
      <c r="W22" s="718"/>
      <c r="X22" s="718"/>
      <c r="Y22" s="718"/>
      <c r="Z22" s="402"/>
      <c r="AA22" s="402"/>
      <c r="AB22" s="402"/>
      <c r="AC22" s="402"/>
      <c r="AD22" s="402"/>
      <c r="AE22" s="402"/>
      <c r="AF22" s="402"/>
      <c r="AG22" s="402"/>
    </row>
    <row r="23" spans="1:33" ht="16.5" customHeight="1" x14ac:dyDescent="0.2">
      <c r="A23" s="396"/>
      <c r="C23" s="667" t="s">
        <v>3</v>
      </c>
      <c r="D23" s="668"/>
      <c r="E23" s="153" t="str">
        <f>IF(E18="bitte auswählen","",E18)</f>
        <v/>
      </c>
      <c r="F23" s="43" t="s">
        <v>62</v>
      </c>
      <c r="G23" s="27"/>
      <c r="H23" s="669"/>
      <c r="I23" s="670"/>
      <c r="J23" s="670"/>
      <c r="K23" s="671"/>
      <c r="L23" s="672"/>
      <c r="M23" s="673"/>
      <c r="N23" s="674">
        <f>H23+L23</f>
        <v>0</v>
      </c>
      <c r="O23" s="674"/>
      <c r="P23" s="675"/>
      <c r="Q23" s="109">
        <f>IF(AND(menu!$U$4=TRUE,OR(G23=0,H23=0,menu!$I$21=0,L23="")),IF(AND(Basisdaten!I37&lt;&gt;"",menu!$I$47&gt;1),1,0),0)</f>
        <v>0</v>
      </c>
      <c r="R23" s="6"/>
      <c r="S23" s="408"/>
      <c r="T23" s="718"/>
      <c r="U23" s="718"/>
      <c r="V23" s="718"/>
      <c r="W23" s="718"/>
      <c r="X23" s="718"/>
      <c r="Y23" s="718"/>
      <c r="Z23" s="402"/>
      <c r="AA23" s="402"/>
      <c r="AB23" s="402"/>
      <c r="AC23" s="402"/>
      <c r="AD23" s="402"/>
      <c r="AE23" s="402"/>
      <c r="AF23" s="402"/>
      <c r="AG23" s="402"/>
    </row>
    <row r="24" spans="1:33" ht="16.5" customHeight="1" thickBot="1" x14ac:dyDescent="0.25">
      <c r="A24" s="396"/>
      <c r="C24" s="678" t="s">
        <v>4</v>
      </c>
      <c r="D24" s="679"/>
      <c r="E24" s="154" t="str">
        <f>IF(E19="bitte auswählen","",E19)</f>
        <v/>
      </c>
      <c r="F24" s="44" t="s">
        <v>62</v>
      </c>
      <c r="G24" s="28"/>
      <c r="H24" s="663"/>
      <c r="I24" s="680"/>
      <c r="J24" s="680"/>
      <c r="K24" s="664"/>
      <c r="L24" s="663"/>
      <c r="M24" s="664"/>
      <c r="N24" s="665">
        <f>H24+L24</f>
        <v>0</v>
      </c>
      <c r="O24" s="665"/>
      <c r="P24" s="666"/>
      <c r="Q24" s="109">
        <f>IF(AND(menu!$U$4=TRUE,E24&lt;&gt;"",OR(G24=0,H24=0,L24="")),1,0)</f>
        <v>0</v>
      </c>
      <c r="R24" s="6"/>
      <c r="S24" s="408"/>
      <c r="T24" s="402"/>
      <c r="U24" s="402"/>
      <c r="V24" s="408"/>
      <c r="W24" s="402"/>
      <c r="X24" s="402"/>
      <c r="Y24" s="402"/>
      <c r="Z24" s="402"/>
      <c r="AA24" s="402"/>
      <c r="AB24" s="402"/>
      <c r="AC24" s="402"/>
      <c r="AD24" s="402"/>
      <c r="AE24" s="402"/>
      <c r="AF24" s="402"/>
      <c r="AG24" s="402"/>
    </row>
    <row r="25" spans="1:33" ht="4.9000000000000004" customHeight="1" x14ac:dyDescent="0.2">
      <c r="A25" s="396"/>
      <c r="C25" s="9"/>
      <c r="D25" s="9"/>
      <c r="E25" s="194"/>
      <c r="F25" s="195"/>
      <c r="G25" s="46"/>
      <c r="H25" s="190"/>
      <c r="I25" s="190"/>
      <c r="J25" s="190"/>
      <c r="K25" s="190"/>
      <c r="L25" s="190"/>
      <c r="M25" s="190"/>
      <c r="N25" s="190"/>
      <c r="O25" s="190"/>
      <c r="P25" s="190"/>
      <c r="Q25" s="109"/>
      <c r="R25" s="6"/>
      <c r="S25" s="408"/>
      <c r="T25" s="401"/>
      <c r="U25" s="414"/>
      <c r="V25" s="396"/>
      <c r="W25" s="396"/>
      <c r="X25" s="396"/>
      <c r="Y25" s="396"/>
      <c r="Z25" s="396"/>
      <c r="AA25" s="396"/>
      <c r="AB25" s="396"/>
      <c r="AC25" s="396"/>
      <c r="AD25" s="396"/>
      <c r="AE25" s="396"/>
      <c r="AF25" s="396"/>
      <c r="AG25" s="396"/>
    </row>
    <row r="26" spans="1:33" ht="9.9499999999999993" customHeight="1" thickBot="1" x14ac:dyDescent="0.25">
      <c r="A26" s="396"/>
      <c r="C26" s="9"/>
      <c r="D26" s="9"/>
      <c r="E26" s="194"/>
      <c r="F26" s="195"/>
      <c r="G26" s="46"/>
      <c r="H26" s="190"/>
      <c r="I26" s="190"/>
      <c r="J26" s="190"/>
      <c r="K26" s="190"/>
      <c r="L26" s="190"/>
      <c r="M26" s="190"/>
      <c r="N26" s="190"/>
      <c r="O26" s="190"/>
      <c r="P26" s="190"/>
      <c r="Q26" s="459"/>
      <c r="R26" s="6"/>
      <c r="S26" s="408"/>
      <c r="T26" s="401"/>
      <c r="U26" s="414"/>
      <c r="V26" s="396"/>
      <c r="W26" s="396"/>
      <c r="X26" s="396"/>
      <c r="Y26" s="396"/>
      <c r="Z26" s="396"/>
      <c r="AA26" s="396"/>
      <c r="AB26" s="396"/>
      <c r="AC26" s="396"/>
      <c r="AD26" s="396"/>
      <c r="AE26" s="396"/>
      <c r="AF26" s="396"/>
      <c r="AG26" s="396"/>
    </row>
    <row r="27" spans="1:33" ht="16.5" customHeight="1" thickBot="1" x14ac:dyDescent="0.25">
      <c r="A27" s="396"/>
      <c r="C27" s="676" t="s">
        <v>281</v>
      </c>
      <c r="D27" s="677"/>
      <c r="E27" s="191"/>
      <c r="F27" s="192"/>
      <c r="G27" s="192"/>
      <c r="H27" s="193"/>
      <c r="I27" s="192"/>
      <c r="J27" s="193"/>
      <c r="K27" s="193"/>
      <c r="L27" s="193"/>
      <c r="M27" s="193"/>
      <c r="N27" s="193"/>
      <c r="O27" s="193"/>
      <c r="P27" s="196"/>
      <c r="Q27" s="109"/>
      <c r="R27" s="6"/>
      <c r="S27" s="408"/>
      <c r="T27" s="401"/>
      <c r="U27" s="414"/>
      <c r="V27" s="396"/>
      <c r="W27" s="396"/>
      <c r="X27" s="396"/>
      <c r="Y27" s="396"/>
      <c r="Z27" s="396"/>
      <c r="AA27" s="396"/>
      <c r="AB27" s="396"/>
      <c r="AC27" s="396"/>
      <c r="AD27" s="396"/>
      <c r="AE27" s="396"/>
      <c r="AF27" s="396"/>
      <c r="AG27" s="396"/>
    </row>
    <row r="28" spans="1:33" ht="16.5" customHeight="1" x14ac:dyDescent="0.2">
      <c r="A28" s="396"/>
      <c r="C28" s="667" t="s">
        <v>3</v>
      </c>
      <c r="D28" s="668"/>
      <c r="E28" s="153" t="str">
        <f>E23</f>
        <v/>
      </c>
      <c r="F28" s="43" t="s">
        <v>62</v>
      </c>
      <c r="G28" s="27"/>
      <c r="H28" s="669"/>
      <c r="I28" s="670"/>
      <c r="J28" s="670"/>
      <c r="K28" s="671"/>
      <c r="L28" s="672"/>
      <c r="M28" s="673"/>
      <c r="N28" s="674">
        <f>H28+L28</f>
        <v>0</v>
      </c>
      <c r="O28" s="674"/>
      <c r="P28" s="675"/>
      <c r="Q28" s="109">
        <f>IF(AND(menu!$U$4=TRUE,OR(F28="bitte auswählen",G28=0,H28=0,L28="")),1,0)</f>
        <v>1</v>
      </c>
      <c r="R28" s="6"/>
      <c r="S28" s="408"/>
      <c r="T28" s="401"/>
      <c r="U28" s="414"/>
      <c r="V28" s="396"/>
      <c r="W28" s="396"/>
      <c r="X28" s="396"/>
      <c r="Y28" s="396"/>
      <c r="Z28" s="396"/>
      <c r="AA28" s="396"/>
      <c r="AB28" s="396"/>
      <c r="AC28" s="396"/>
      <c r="AD28" s="396"/>
      <c r="AE28" s="396"/>
      <c r="AF28" s="396"/>
      <c r="AG28" s="396"/>
    </row>
    <row r="29" spans="1:33" ht="16.5" customHeight="1" thickBot="1" x14ac:dyDescent="0.25">
      <c r="A29" s="396"/>
      <c r="C29" s="678" t="s">
        <v>4</v>
      </c>
      <c r="D29" s="679"/>
      <c r="E29" s="154" t="str">
        <f>E24</f>
        <v/>
      </c>
      <c r="F29" s="44" t="s">
        <v>62</v>
      </c>
      <c r="G29" s="28"/>
      <c r="H29" s="663"/>
      <c r="I29" s="680"/>
      <c r="J29" s="680"/>
      <c r="K29" s="664"/>
      <c r="L29" s="663"/>
      <c r="M29" s="664"/>
      <c r="N29" s="665">
        <f>H29+L29</f>
        <v>0</v>
      </c>
      <c r="O29" s="665"/>
      <c r="P29" s="666"/>
      <c r="Q29" s="459">
        <f>IF(AND(menu!$U$4=TRUE,E29&lt;&gt;"",OR(G29=0,H29=0,L29="")),1,0)</f>
        <v>0</v>
      </c>
      <c r="R29" s="6"/>
      <c r="S29" s="408"/>
      <c r="T29" s="401"/>
      <c r="U29" s="414"/>
      <c r="V29" s="396"/>
      <c r="W29" s="396"/>
      <c r="X29" s="396"/>
      <c r="Y29" s="396"/>
      <c r="Z29" s="396"/>
      <c r="AA29" s="396"/>
      <c r="AB29" s="396"/>
      <c r="AC29" s="396"/>
      <c r="AD29" s="396"/>
      <c r="AE29" s="396"/>
      <c r="AF29" s="396"/>
      <c r="AG29" s="396"/>
    </row>
    <row r="30" spans="1:33" ht="12.6" customHeight="1" thickBot="1" x14ac:dyDescent="0.25">
      <c r="A30" s="396"/>
      <c r="C30" s="9"/>
      <c r="D30" s="9"/>
      <c r="E30" s="45"/>
      <c r="F30" s="46"/>
      <c r="G30" s="46"/>
      <c r="H30" s="47"/>
      <c r="I30" s="47"/>
      <c r="J30" s="47"/>
      <c r="K30" s="47"/>
      <c r="L30" s="47"/>
      <c r="M30" s="47"/>
      <c r="N30" s="47"/>
      <c r="O30" s="47"/>
      <c r="P30" s="40"/>
      <c r="Q30" s="6"/>
      <c r="R30" s="6"/>
      <c r="S30" s="408"/>
      <c r="T30" s="688"/>
      <c r="U30" s="688"/>
      <c r="V30" s="688"/>
      <c r="W30" s="688"/>
      <c r="X30" s="688"/>
      <c r="Y30" s="688"/>
      <c r="Z30" s="688"/>
      <c r="AA30" s="402"/>
      <c r="AB30" s="402"/>
      <c r="AC30" s="402"/>
      <c r="AD30" s="402"/>
      <c r="AE30" s="402"/>
      <c r="AF30" s="402"/>
      <c r="AG30" s="402"/>
    </row>
    <row r="31" spans="1:33" ht="17.45" customHeight="1" x14ac:dyDescent="0.25">
      <c r="A31" s="396"/>
      <c r="C31" s="689" t="s">
        <v>3</v>
      </c>
      <c r="D31" s="690"/>
      <c r="E31" s="691"/>
      <c r="F31" s="486" t="s">
        <v>279</v>
      </c>
      <c r="G31" s="486" t="s">
        <v>280</v>
      </c>
      <c r="H31" s="698" t="s">
        <v>281</v>
      </c>
      <c r="I31" s="699"/>
      <c r="J31" s="699"/>
      <c r="K31" s="699"/>
      <c r="L31" s="698" t="s">
        <v>5</v>
      </c>
      <c r="M31" s="702"/>
      <c r="N31" s="47"/>
      <c r="O31" s="47"/>
      <c r="P31" s="40"/>
      <c r="Q31" s="6"/>
      <c r="R31" s="6"/>
      <c r="S31" s="408"/>
      <c r="T31" s="688"/>
      <c r="U31" s="688"/>
      <c r="V31" s="688"/>
      <c r="W31" s="688"/>
      <c r="X31" s="688"/>
      <c r="Y31" s="688"/>
      <c r="Z31" s="688"/>
      <c r="AA31" s="402"/>
      <c r="AB31" s="402"/>
      <c r="AC31" s="402"/>
      <c r="AD31" s="402"/>
      <c r="AE31" s="402"/>
      <c r="AF31" s="402"/>
      <c r="AG31" s="402"/>
    </row>
    <row r="32" spans="1:33" ht="17.45" customHeight="1" x14ac:dyDescent="0.25">
      <c r="A32" s="396"/>
      <c r="C32" s="692"/>
      <c r="D32" s="693"/>
      <c r="E32" s="694"/>
      <c r="F32" s="488">
        <f>12*N18</f>
        <v>0</v>
      </c>
      <c r="G32" s="488">
        <f>12*N23</f>
        <v>0</v>
      </c>
      <c r="H32" s="700">
        <f>12*N28</f>
        <v>0</v>
      </c>
      <c r="I32" s="701"/>
      <c r="J32" s="701"/>
      <c r="K32" s="701"/>
      <c r="L32" s="703">
        <f>SUM(F32:K32)</f>
        <v>0</v>
      </c>
      <c r="M32" s="704"/>
      <c r="N32" s="47"/>
      <c r="O32" s="47"/>
      <c r="P32" s="40"/>
      <c r="Q32" s="6"/>
      <c r="R32" s="6"/>
      <c r="S32" s="408"/>
      <c r="T32" s="688"/>
      <c r="U32" s="688"/>
      <c r="V32" s="688"/>
      <c r="W32" s="688"/>
      <c r="X32" s="688"/>
      <c r="Y32" s="688"/>
      <c r="Z32" s="688"/>
      <c r="AA32" s="402"/>
      <c r="AB32" s="402"/>
      <c r="AC32" s="402"/>
      <c r="AD32" s="402"/>
      <c r="AE32" s="402"/>
      <c r="AF32" s="402"/>
      <c r="AG32" s="402"/>
    </row>
    <row r="33" spans="1:33" ht="17.45" customHeight="1" thickBot="1" x14ac:dyDescent="0.3">
      <c r="A33" s="396"/>
      <c r="C33" s="695" t="s">
        <v>127</v>
      </c>
      <c r="D33" s="696"/>
      <c r="E33" s="697"/>
      <c r="F33" s="488">
        <f>12*N19</f>
        <v>0</v>
      </c>
      <c r="G33" s="488">
        <f>12*N24</f>
        <v>0</v>
      </c>
      <c r="H33" s="700">
        <f>12*N29</f>
        <v>0</v>
      </c>
      <c r="I33" s="701"/>
      <c r="J33" s="701"/>
      <c r="K33" s="701"/>
      <c r="L33" s="705">
        <f>SUM(F33:K33)</f>
        <v>0</v>
      </c>
      <c r="M33" s="706"/>
      <c r="N33" s="47"/>
      <c r="O33" s="47"/>
      <c r="P33" s="40"/>
      <c r="Q33" s="6"/>
      <c r="R33" s="6"/>
      <c r="S33" s="408"/>
      <c r="T33" s="688"/>
      <c r="U33" s="688"/>
      <c r="V33" s="688"/>
      <c r="W33" s="688"/>
      <c r="X33" s="688"/>
      <c r="Y33" s="688"/>
      <c r="Z33" s="688"/>
      <c r="AA33" s="402"/>
      <c r="AB33" s="402"/>
      <c r="AC33" s="402"/>
      <c r="AD33" s="402"/>
      <c r="AE33" s="402"/>
      <c r="AF33" s="402"/>
      <c r="AG33" s="402"/>
    </row>
    <row r="34" spans="1:33" ht="17.45" customHeight="1" thickBot="1" x14ac:dyDescent="0.3">
      <c r="A34" s="396"/>
      <c r="C34" s="707" t="s">
        <v>594</v>
      </c>
      <c r="D34" s="708"/>
      <c r="E34" s="708"/>
      <c r="F34" s="489">
        <f>SUM(F32:F33)</f>
        <v>0</v>
      </c>
      <c r="G34" s="490">
        <f>SUM(G32:G33)</f>
        <v>0</v>
      </c>
      <c r="H34" s="709">
        <f>SUM(H32:K33)</f>
        <v>0</v>
      </c>
      <c r="I34" s="710"/>
      <c r="J34" s="710"/>
      <c r="K34" s="710"/>
      <c r="L34" s="711">
        <f>SUM(F34:K34)</f>
        <v>0</v>
      </c>
      <c r="M34" s="712"/>
      <c r="N34" s="47"/>
      <c r="O34" s="47"/>
      <c r="P34" s="40"/>
      <c r="Q34" s="6"/>
      <c r="R34" s="6"/>
      <c r="S34" s="408"/>
      <c r="T34" s="688"/>
      <c r="U34" s="688"/>
      <c r="V34" s="688"/>
      <c r="W34" s="688"/>
      <c r="X34" s="688"/>
      <c r="Y34" s="688"/>
      <c r="Z34" s="688"/>
      <c r="AA34" s="402"/>
      <c r="AB34" s="402"/>
      <c r="AC34" s="402"/>
      <c r="AD34" s="402"/>
      <c r="AE34" s="402"/>
      <c r="AF34" s="402"/>
      <c r="AG34" s="402"/>
    </row>
    <row r="35" spans="1:33" ht="17.45" customHeight="1" thickBot="1" x14ac:dyDescent="0.25">
      <c r="A35" s="396"/>
      <c r="C35" s="9"/>
      <c r="D35" s="9"/>
      <c r="E35" s="45"/>
      <c r="F35" s="46"/>
      <c r="G35" s="46"/>
      <c r="H35" s="47"/>
      <c r="I35" s="47"/>
      <c r="J35" s="47"/>
      <c r="K35" s="47"/>
      <c r="L35" s="47"/>
      <c r="M35" s="47"/>
      <c r="N35" s="47"/>
      <c r="O35" s="47"/>
      <c r="P35" s="40"/>
      <c r="Q35" s="6"/>
      <c r="R35" s="6"/>
      <c r="S35" s="408"/>
      <c r="T35" s="688"/>
      <c r="U35" s="688"/>
      <c r="V35" s="688"/>
      <c r="W35" s="688"/>
      <c r="X35" s="688"/>
      <c r="Y35" s="688"/>
      <c r="Z35" s="688"/>
      <c r="AA35" s="402"/>
      <c r="AB35" s="402"/>
      <c r="AC35" s="402"/>
      <c r="AD35" s="402"/>
      <c r="AE35" s="402"/>
      <c r="AF35" s="402"/>
      <c r="AG35" s="402"/>
    </row>
    <row r="36" spans="1:33" ht="16.5" customHeight="1" x14ac:dyDescent="0.2">
      <c r="A36" s="396"/>
      <c r="C36" s="159"/>
      <c r="D36" s="632" t="s">
        <v>489</v>
      </c>
      <c r="E36" s="632"/>
      <c r="F36" s="632"/>
      <c r="G36" s="632"/>
      <c r="H36" s="632"/>
      <c r="I36" s="632"/>
      <c r="J36" s="632"/>
      <c r="K36" s="632"/>
      <c r="L36" s="632"/>
      <c r="M36" s="632"/>
      <c r="N36" s="632"/>
      <c r="O36" s="632"/>
      <c r="P36" s="633"/>
      <c r="Q36" s="359">
        <f>IF(AND(E8&lt;&gt;"",menu!B44=FALSE),1,0)</f>
        <v>1</v>
      </c>
      <c r="R36" s="6"/>
      <c r="S36" s="408"/>
      <c r="T36" s="688"/>
      <c r="U36" s="688"/>
      <c r="V36" s="688"/>
      <c r="W36" s="688"/>
      <c r="X36" s="688"/>
      <c r="Y36" s="688"/>
      <c r="Z36" s="688"/>
      <c r="AA36" s="402"/>
      <c r="AB36" s="402"/>
      <c r="AC36" s="402"/>
      <c r="AD36" s="402"/>
      <c r="AE36" s="402"/>
      <c r="AF36" s="402"/>
      <c r="AG36" s="402"/>
    </row>
    <row r="37" spans="1:33" ht="16.5" customHeight="1" thickBot="1" x14ac:dyDescent="0.25">
      <c r="A37" s="396"/>
      <c r="C37" s="160"/>
      <c r="D37" s="634"/>
      <c r="E37" s="634"/>
      <c r="F37" s="634"/>
      <c r="G37" s="634"/>
      <c r="H37" s="634"/>
      <c r="I37" s="634"/>
      <c r="J37" s="634"/>
      <c r="K37" s="634"/>
      <c r="L37" s="634"/>
      <c r="M37" s="634"/>
      <c r="N37" s="634"/>
      <c r="O37" s="634"/>
      <c r="P37" s="635"/>
      <c r="Q37" s="359"/>
      <c r="R37" s="6"/>
      <c r="S37" s="408"/>
      <c r="T37" s="688"/>
      <c r="U37" s="688"/>
      <c r="V37" s="688"/>
      <c r="W37" s="688"/>
      <c r="X37" s="688"/>
      <c r="Y37" s="688"/>
      <c r="Z37" s="688"/>
      <c r="AA37" s="396"/>
      <c r="AB37" s="396"/>
      <c r="AC37" s="396"/>
      <c r="AD37" s="396"/>
      <c r="AE37" s="396"/>
      <c r="AF37" s="396"/>
      <c r="AG37" s="396"/>
    </row>
    <row r="38" spans="1:33" ht="12.6" customHeight="1" thickBot="1" x14ac:dyDescent="0.25">
      <c r="A38" s="396"/>
      <c r="C38" s="9"/>
      <c r="D38" s="9"/>
      <c r="E38" s="45"/>
      <c r="F38" s="46"/>
      <c r="G38" s="46"/>
      <c r="H38" s="47"/>
      <c r="I38" s="47"/>
      <c r="J38" s="47"/>
      <c r="K38" s="47"/>
      <c r="L38" s="47"/>
      <c r="M38" s="47"/>
      <c r="N38" s="47"/>
      <c r="O38" s="47"/>
      <c r="P38" s="40"/>
      <c r="Q38" s="6"/>
      <c r="R38" s="6"/>
      <c r="S38" s="408"/>
      <c r="T38" s="688"/>
      <c r="U38" s="688"/>
      <c r="V38" s="688"/>
      <c r="W38" s="688"/>
      <c r="X38" s="688"/>
      <c r="Y38" s="688"/>
      <c r="Z38" s="688"/>
      <c r="AA38" s="396"/>
      <c r="AB38" s="396"/>
      <c r="AC38" s="396"/>
      <c r="AD38" s="396"/>
      <c r="AE38" s="396"/>
      <c r="AF38" s="396"/>
      <c r="AG38" s="396"/>
    </row>
    <row r="39" spans="1:33" ht="40.5" customHeight="1" x14ac:dyDescent="0.2">
      <c r="A39" s="396"/>
      <c r="C39" s="562" t="s">
        <v>619</v>
      </c>
      <c r="D39" s="713"/>
      <c r="E39" s="713"/>
      <c r="F39" s="713"/>
      <c r="G39" s="713"/>
      <c r="H39" s="713"/>
      <c r="I39" s="713"/>
      <c r="J39" s="713"/>
      <c r="K39" s="713"/>
      <c r="L39" s="713"/>
      <c r="M39" s="713"/>
      <c r="N39" s="713"/>
      <c r="O39" s="713"/>
      <c r="P39" s="713"/>
      <c r="Q39" s="497"/>
      <c r="R39" s="6"/>
      <c r="S39" s="408"/>
      <c r="T39" s="688"/>
      <c r="U39" s="688"/>
      <c r="V39" s="688"/>
      <c r="W39" s="688"/>
      <c r="X39" s="688"/>
      <c r="Y39" s="688"/>
      <c r="Z39" s="688"/>
      <c r="AA39" s="396"/>
      <c r="AB39" s="396"/>
      <c r="AC39" s="396"/>
      <c r="AD39" s="396"/>
      <c r="AE39" s="396"/>
      <c r="AF39" s="396"/>
      <c r="AG39" s="396"/>
    </row>
    <row r="40" spans="1:33" ht="15" customHeight="1" x14ac:dyDescent="0.2">
      <c r="A40" s="396"/>
      <c r="C40" s="714"/>
      <c r="D40" s="715"/>
      <c r="E40" s="715"/>
      <c r="F40" s="715"/>
      <c r="G40" s="715"/>
      <c r="H40" s="715"/>
      <c r="I40" s="715"/>
      <c r="J40" s="715"/>
      <c r="K40" s="715"/>
      <c r="L40" s="715"/>
      <c r="M40" s="715"/>
      <c r="N40" s="715"/>
      <c r="O40" s="715"/>
      <c r="P40" s="715"/>
      <c r="Q40" s="491"/>
      <c r="R40" s="6"/>
      <c r="S40" s="408"/>
      <c r="T40" s="688"/>
      <c r="U40" s="688"/>
      <c r="V40" s="688"/>
      <c r="W40" s="688"/>
      <c r="X40" s="688"/>
      <c r="Y40" s="688"/>
      <c r="Z40" s="688"/>
      <c r="AA40" s="396"/>
      <c r="AB40" s="396"/>
      <c r="AC40" s="396"/>
      <c r="AD40" s="396"/>
      <c r="AE40" s="396"/>
      <c r="AF40" s="396"/>
      <c r="AG40" s="396"/>
    </row>
    <row r="41" spans="1:33" ht="15" customHeight="1" x14ac:dyDescent="0.2">
      <c r="A41" s="396"/>
      <c r="C41" s="600"/>
      <c r="D41" s="716"/>
      <c r="E41" s="716"/>
      <c r="F41" s="716"/>
      <c r="G41" s="716"/>
      <c r="H41" s="716"/>
      <c r="I41" s="716"/>
      <c r="J41" s="716"/>
      <c r="K41" s="716"/>
      <c r="L41" s="716"/>
      <c r="M41" s="716"/>
      <c r="N41" s="716"/>
      <c r="O41" s="716"/>
      <c r="P41" s="716"/>
      <c r="Q41" s="491"/>
      <c r="R41" s="6"/>
      <c r="S41" s="408"/>
      <c r="T41" s="688"/>
      <c r="U41" s="688"/>
      <c r="V41" s="688"/>
      <c r="W41" s="688"/>
      <c r="X41" s="688"/>
      <c r="Y41" s="688"/>
      <c r="Z41" s="688"/>
      <c r="AA41" s="396"/>
      <c r="AB41" s="396"/>
      <c r="AC41" s="396"/>
      <c r="AD41" s="396"/>
      <c r="AE41" s="396"/>
      <c r="AF41" s="396"/>
      <c r="AG41" s="396"/>
    </row>
    <row r="42" spans="1:33" ht="15" customHeight="1" x14ac:dyDescent="0.2">
      <c r="A42" s="396"/>
      <c r="C42" s="600"/>
      <c r="D42" s="716"/>
      <c r="E42" s="716"/>
      <c r="F42" s="716"/>
      <c r="G42" s="716"/>
      <c r="H42" s="716"/>
      <c r="I42" s="716"/>
      <c r="J42" s="716"/>
      <c r="K42" s="716"/>
      <c r="L42" s="716"/>
      <c r="M42" s="716"/>
      <c r="N42" s="716"/>
      <c r="O42" s="716"/>
      <c r="P42" s="716"/>
      <c r="Q42" s="491"/>
      <c r="R42" s="6"/>
      <c r="S42" s="408"/>
      <c r="T42" s="688"/>
      <c r="U42" s="688"/>
      <c r="V42" s="688"/>
      <c r="W42" s="688"/>
      <c r="X42" s="688"/>
      <c r="Y42" s="688"/>
      <c r="Z42" s="688"/>
      <c r="AA42" s="396"/>
      <c r="AB42" s="396"/>
      <c r="AC42" s="396"/>
      <c r="AD42" s="396"/>
      <c r="AE42" s="396"/>
      <c r="AF42" s="396"/>
      <c r="AG42" s="396"/>
    </row>
    <row r="43" spans="1:33" ht="15" customHeight="1" x14ac:dyDescent="0.2">
      <c r="A43" s="396"/>
      <c r="C43" s="600"/>
      <c r="D43" s="716"/>
      <c r="E43" s="716"/>
      <c r="F43" s="716"/>
      <c r="G43" s="716"/>
      <c r="H43" s="716"/>
      <c r="I43" s="716"/>
      <c r="J43" s="716"/>
      <c r="K43" s="716"/>
      <c r="L43" s="716"/>
      <c r="M43" s="716"/>
      <c r="N43" s="716"/>
      <c r="O43" s="716"/>
      <c r="P43" s="716"/>
      <c r="Q43" s="491"/>
      <c r="R43" s="6"/>
      <c r="S43" s="408"/>
      <c r="T43" s="688"/>
      <c r="U43" s="688"/>
      <c r="V43" s="688"/>
      <c r="W43" s="688"/>
      <c r="X43" s="688"/>
      <c r="Y43" s="688"/>
      <c r="Z43" s="688"/>
      <c r="AA43" s="396"/>
      <c r="AB43" s="396"/>
      <c r="AC43" s="396"/>
      <c r="AD43" s="396"/>
      <c r="AE43" s="396"/>
      <c r="AF43" s="396"/>
      <c r="AG43" s="396"/>
    </row>
    <row r="44" spans="1:33" ht="15" customHeight="1" x14ac:dyDescent="0.2">
      <c r="A44" s="396"/>
      <c r="C44" s="600"/>
      <c r="D44" s="716"/>
      <c r="E44" s="716"/>
      <c r="F44" s="716"/>
      <c r="G44" s="716"/>
      <c r="H44" s="716"/>
      <c r="I44" s="716"/>
      <c r="J44" s="716"/>
      <c r="K44" s="716"/>
      <c r="L44" s="716"/>
      <c r="M44" s="716"/>
      <c r="N44" s="716"/>
      <c r="O44" s="716"/>
      <c r="P44" s="716"/>
      <c r="Q44" s="491"/>
      <c r="R44" s="6"/>
      <c r="S44" s="408"/>
      <c r="T44" s="688"/>
      <c r="U44" s="688"/>
      <c r="V44" s="688"/>
      <c r="W44" s="688"/>
      <c r="X44" s="688"/>
      <c r="Y44" s="688"/>
      <c r="Z44" s="688"/>
      <c r="AA44" s="396"/>
      <c r="AB44" s="396"/>
      <c r="AC44" s="396"/>
      <c r="AD44" s="396"/>
      <c r="AE44" s="396"/>
      <c r="AF44" s="396"/>
      <c r="AG44" s="396"/>
    </row>
    <row r="45" spans="1:33" ht="15" customHeight="1" x14ac:dyDescent="0.2">
      <c r="A45" s="396"/>
      <c r="C45" s="600"/>
      <c r="D45" s="716"/>
      <c r="E45" s="716"/>
      <c r="F45" s="716"/>
      <c r="G45" s="716"/>
      <c r="H45" s="716"/>
      <c r="I45" s="716"/>
      <c r="J45" s="716"/>
      <c r="K45" s="716"/>
      <c r="L45" s="716"/>
      <c r="M45" s="716"/>
      <c r="N45" s="716"/>
      <c r="O45" s="716"/>
      <c r="P45" s="716"/>
      <c r="Q45" s="491"/>
      <c r="R45" s="6"/>
      <c r="S45" s="408"/>
      <c r="T45" s="688"/>
      <c r="U45" s="688"/>
      <c r="V45" s="688"/>
      <c r="W45" s="688"/>
      <c r="X45" s="688"/>
      <c r="Y45" s="688"/>
      <c r="Z45" s="688"/>
      <c r="AA45" s="396"/>
      <c r="AB45" s="396"/>
      <c r="AC45" s="396"/>
      <c r="AD45" s="396"/>
      <c r="AE45" s="396"/>
      <c r="AF45" s="396"/>
      <c r="AG45" s="396"/>
    </row>
    <row r="46" spans="1:33" ht="15" customHeight="1" thickBot="1" x14ac:dyDescent="0.25">
      <c r="A46" s="396"/>
      <c r="C46" s="601"/>
      <c r="D46" s="602"/>
      <c r="E46" s="602"/>
      <c r="F46" s="602"/>
      <c r="G46" s="602"/>
      <c r="H46" s="602"/>
      <c r="I46" s="602"/>
      <c r="J46" s="602"/>
      <c r="K46" s="602"/>
      <c r="L46" s="602"/>
      <c r="M46" s="602"/>
      <c r="N46" s="602"/>
      <c r="O46" s="602"/>
      <c r="P46" s="602"/>
      <c r="Q46" s="491"/>
      <c r="R46" s="6"/>
      <c r="S46" s="408"/>
      <c r="T46" s="688"/>
      <c r="U46" s="688"/>
      <c r="V46" s="688"/>
      <c r="W46" s="688"/>
      <c r="X46" s="688"/>
      <c r="Y46" s="688"/>
      <c r="Z46" s="688"/>
      <c r="AA46" s="396"/>
      <c r="AB46" s="396"/>
      <c r="AC46" s="396"/>
      <c r="AD46" s="396"/>
      <c r="AE46" s="396"/>
      <c r="AF46" s="396"/>
      <c r="AG46" s="396"/>
    </row>
    <row r="47" spans="1:33" ht="16.5" customHeight="1" x14ac:dyDescent="0.2">
      <c r="A47" s="396"/>
      <c r="C47" s="613"/>
      <c r="D47" s="613"/>
      <c r="E47" s="613"/>
      <c r="F47" s="613"/>
      <c r="G47" s="613"/>
      <c r="H47" s="613"/>
      <c r="I47" s="613"/>
      <c r="J47" s="613"/>
      <c r="K47" s="613"/>
      <c r="L47" s="613"/>
      <c r="M47" s="613"/>
      <c r="N47" s="613"/>
      <c r="O47" s="613"/>
      <c r="P47" s="613"/>
      <c r="Q47" s="6"/>
      <c r="R47" s="6"/>
      <c r="S47" s="408"/>
      <c r="T47" s="688"/>
      <c r="U47" s="688"/>
      <c r="V47" s="688"/>
      <c r="W47" s="688"/>
      <c r="X47" s="688"/>
      <c r="Y47" s="688"/>
      <c r="Z47" s="688"/>
      <c r="AA47" s="396"/>
      <c r="AB47" s="396"/>
      <c r="AC47" s="396"/>
      <c r="AD47" s="396"/>
      <c r="AE47" s="396"/>
      <c r="AF47" s="396"/>
      <c r="AG47" s="396"/>
    </row>
    <row r="48" spans="1:33" ht="174" customHeight="1" x14ac:dyDescent="0.2">
      <c r="A48" s="396"/>
      <c r="C48" s="614" t="s">
        <v>561</v>
      </c>
      <c r="D48" s="615"/>
      <c r="E48" s="615"/>
      <c r="F48" s="615"/>
      <c r="G48" s="615"/>
      <c r="H48" s="615"/>
      <c r="I48" s="615"/>
      <c r="J48" s="615"/>
      <c r="K48" s="615"/>
      <c r="L48" s="615"/>
      <c r="M48" s="615"/>
      <c r="N48" s="615"/>
      <c r="O48" s="615"/>
      <c r="P48" s="616"/>
      <c r="Q48" s="5"/>
      <c r="R48" s="5"/>
      <c r="S48" s="688"/>
      <c r="T48" s="688"/>
      <c r="U48" s="688"/>
      <c r="V48" s="688"/>
      <c r="W48" s="688"/>
      <c r="X48" s="415"/>
      <c r="Y48" s="415"/>
      <c r="Z48" s="415"/>
      <c r="AA48" s="396"/>
      <c r="AB48" s="396"/>
      <c r="AC48" s="396"/>
      <c r="AD48" s="396"/>
      <c r="AE48" s="396"/>
      <c r="AF48" s="396"/>
      <c r="AG48" s="396"/>
    </row>
    <row r="49" spans="1:33" ht="19.5" customHeight="1" x14ac:dyDescent="0.2">
      <c r="A49" s="396"/>
      <c r="C49" s="617" t="str">
        <f>HYPERLINK("https://foerderportal.bund.de/easy/easy_index.php?auswahl=easy_formulare&amp;formularschrank=bmu#t1","Formularschrank des BMU")</f>
        <v>Formularschrank des BMU</v>
      </c>
      <c r="D49" s="618"/>
      <c r="E49" s="618"/>
      <c r="F49" s="120"/>
      <c r="G49" s="120"/>
      <c r="H49" s="120"/>
      <c r="I49" s="120"/>
      <c r="J49" s="120"/>
      <c r="K49" s="120"/>
      <c r="L49" s="120"/>
      <c r="M49" s="120"/>
      <c r="N49" s="120"/>
      <c r="O49" s="120"/>
      <c r="P49" s="121"/>
      <c r="S49" s="396"/>
      <c r="T49" s="408"/>
      <c r="U49" s="396"/>
      <c r="V49" s="396"/>
      <c r="W49" s="396"/>
      <c r="X49" s="396"/>
      <c r="Y49" s="396"/>
      <c r="Z49" s="396"/>
      <c r="AA49" s="396"/>
      <c r="AB49" s="396"/>
      <c r="AC49" s="396"/>
      <c r="AD49" s="396"/>
      <c r="AE49" s="396"/>
      <c r="AF49" s="396"/>
      <c r="AG49" s="396"/>
    </row>
    <row r="50" spans="1:33" ht="6" customHeight="1" x14ac:dyDescent="0.2">
      <c r="A50" s="396"/>
      <c r="C50" s="484"/>
      <c r="D50" s="485"/>
      <c r="E50" s="485"/>
      <c r="F50" s="485"/>
      <c r="G50" s="485"/>
      <c r="H50" s="485"/>
      <c r="I50" s="485"/>
      <c r="J50" s="485"/>
      <c r="K50" s="485"/>
      <c r="L50" s="3"/>
      <c r="M50" s="3"/>
      <c r="N50" s="3"/>
      <c r="O50" s="3"/>
      <c r="P50" s="3"/>
      <c r="Q50" s="4"/>
      <c r="R50" s="4"/>
      <c r="S50" s="408"/>
      <c r="T50" s="408"/>
      <c r="U50" s="415"/>
      <c r="V50" s="415"/>
      <c r="W50" s="396"/>
      <c r="X50" s="396"/>
      <c r="Y50" s="396"/>
      <c r="Z50" s="396"/>
      <c r="AA50" s="396"/>
      <c r="AB50" s="396"/>
      <c r="AC50" s="396"/>
      <c r="AD50" s="396"/>
      <c r="AE50" s="396"/>
      <c r="AF50" s="396"/>
      <c r="AG50" s="396"/>
    </row>
    <row r="51" spans="1:33" ht="6" customHeight="1" thickBot="1" x14ac:dyDescent="0.25">
      <c r="A51" s="396"/>
      <c r="C51" s="30"/>
      <c r="D51" s="35"/>
      <c r="E51" s="36"/>
      <c r="F51" s="36"/>
      <c r="G51" s="36"/>
      <c r="H51" s="37"/>
      <c r="I51" s="37"/>
      <c r="J51" s="37"/>
      <c r="K51" s="3"/>
      <c r="L51" s="24"/>
      <c r="M51" s="24"/>
      <c r="N51" s="29"/>
      <c r="O51" s="29"/>
      <c r="P51" s="29"/>
      <c r="S51" s="408"/>
      <c r="T51" s="408"/>
      <c r="U51" s="396"/>
      <c r="V51" s="396"/>
      <c r="W51" s="396"/>
      <c r="X51" s="396"/>
      <c r="Y51" s="396"/>
      <c r="Z51" s="396"/>
      <c r="AA51" s="396"/>
      <c r="AB51" s="396"/>
      <c r="AC51" s="396"/>
      <c r="AD51" s="396"/>
      <c r="AE51" s="396"/>
      <c r="AF51" s="396"/>
      <c r="AG51" s="396"/>
    </row>
    <row r="52" spans="1:33" ht="16.5" customHeight="1" x14ac:dyDescent="0.2">
      <c r="A52" s="396"/>
      <c r="C52" s="648" t="s">
        <v>63</v>
      </c>
      <c r="D52" s="649"/>
      <c r="E52" s="649"/>
      <c r="F52" s="649"/>
      <c r="G52" s="649"/>
      <c r="H52" s="644" t="s">
        <v>74</v>
      </c>
      <c r="I52" s="645"/>
      <c r="J52" s="645"/>
      <c r="K52" s="646"/>
      <c r="M52" s="660" t="s">
        <v>69</v>
      </c>
      <c r="N52" s="661"/>
      <c r="O52" s="661"/>
      <c r="P52" s="662"/>
      <c r="S52" s="408"/>
      <c r="T52" s="408"/>
      <c r="U52" s="396"/>
      <c r="V52" s="396"/>
      <c r="W52" s="396"/>
      <c r="X52" s="396"/>
      <c r="Y52" s="396"/>
      <c r="Z52" s="396"/>
      <c r="AA52" s="396"/>
      <c r="AB52" s="396"/>
      <c r="AC52" s="396"/>
      <c r="AD52" s="396"/>
      <c r="AE52" s="396"/>
      <c r="AF52" s="396"/>
      <c r="AG52" s="396"/>
    </row>
    <row r="53" spans="1:33" ht="16.5" customHeight="1" x14ac:dyDescent="0.2">
      <c r="A53" s="396"/>
      <c r="B53" s="3"/>
      <c r="C53" s="650"/>
      <c r="D53" s="651"/>
      <c r="E53" s="651"/>
      <c r="F53" s="651"/>
      <c r="G53" s="651"/>
      <c r="H53" s="638" t="s">
        <v>62</v>
      </c>
      <c r="I53" s="639"/>
      <c r="J53" s="639"/>
      <c r="K53" s="640"/>
      <c r="M53" s="654"/>
      <c r="N53" s="655"/>
      <c r="O53" s="655"/>
      <c r="P53" s="656"/>
      <c r="Q53" s="612">
        <f>IF(AND(menu!U4=TRUE,OR(H53="bitte auswählen",IF(H53="Sonstige",M53=""),IF(H53="Haustarifvertrag",M53=""))),1,0)</f>
        <v>1</v>
      </c>
      <c r="S53" s="408"/>
      <c r="T53" s="408"/>
      <c r="U53" s="396"/>
      <c r="V53" s="396"/>
      <c r="W53" s="396"/>
      <c r="X53" s="396"/>
      <c r="Y53" s="396"/>
      <c r="Z53" s="396"/>
      <c r="AA53" s="396"/>
      <c r="AB53" s="396"/>
      <c r="AC53" s="396"/>
      <c r="AD53" s="396"/>
      <c r="AE53" s="396"/>
      <c r="AF53" s="396"/>
      <c r="AG53" s="396"/>
    </row>
    <row r="54" spans="1:33" ht="6.75" customHeight="1" thickBot="1" x14ac:dyDescent="0.25">
      <c r="A54" s="396"/>
      <c r="B54" s="3"/>
      <c r="C54" s="652"/>
      <c r="D54" s="653"/>
      <c r="E54" s="653"/>
      <c r="F54" s="653"/>
      <c r="G54" s="653"/>
      <c r="H54" s="641"/>
      <c r="I54" s="642"/>
      <c r="J54" s="642"/>
      <c r="K54" s="643"/>
      <c r="L54" s="11"/>
      <c r="M54" s="657"/>
      <c r="N54" s="658"/>
      <c r="O54" s="658"/>
      <c r="P54" s="659"/>
      <c r="Q54" s="612"/>
      <c r="S54" s="408"/>
      <c r="T54" s="408"/>
      <c r="U54" s="396"/>
      <c r="V54" s="396"/>
      <c r="W54" s="396"/>
      <c r="X54" s="396"/>
      <c r="Y54" s="396"/>
      <c r="Z54" s="396"/>
      <c r="AA54" s="396"/>
      <c r="AB54" s="396"/>
      <c r="AC54" s="396"/>
      <c r="AD54" s="396"/>
      <c r="AE54" s="396"/>
      <c r="AF54" s="396"/>
      <c r="AG54" s="396"/>
    </row>
    <row r="55" spans="1:33" ht="6" customHeight="1" x14ac:dyDescent="0.2">
      <c r="A55" s="396"/>
      <c r="S55" s="396"/>
      <c r="T55" s="396"/>
      <c r="U55" s="396"/>
      <c r="V55" s="396"/>
      <c r="W55" s="396"/>
      <c r="X55" s="396"/>
      <c r="Y55" s="396"/>
      <c r="Z55" s="396"/>
      <c r="AA55" s="396"/>
      <c r="AB55" s="396"/>
      <c r="AC55" s="396"/>
      <c r="AD55" s="396"/>
      <c r="AE55" s="396"/>
      <c r="AF55" s="396"/>
      <c r="AG55" s="396"/>
    </row>
    <row r="56" spans="1:33" ht="12.75" x14ac:dyDescent="0.2">
      <c r="A56" s="396"/>
      <c r="C56" s="647" t="s">
        <v>167</v>
      </c>
      <c r="D56" s="647"/>
      <c r="E56" s="647"/>
      <c r="F56" s="647"/>
      <c r="G56" s="647"/>
      <c r="H56" s="647"/>
      <c r="I56" s="647"/>
      <c r="J56" s="647"/>
      <c r="K56" s="647"/>
      <c r="L56" s="647"/>
      <c r="M56" s="647"/>
      <c r="N56" s="647"/>
      <c r="O56" s="647"/>
      <c r="P56" s="647"/>
      <c r="S56" s="396"/>
      <c r="T56" s="396"/>
      <c r="U56" s="396"/>
      <c r="V56" s="396"/>
      <c r="W56" s="396"/>
      <c r="X56" s="396"/>
      <c r="Y56" s="396"/>
      <c r="Z56" s="396"/>
      <c r="AA56" s="396"/>
      <c r="AB56" s="396"/>
      <c r="AC56" s="396"/>
      <c r="AD56" s="396"/>
      <c r="AE56" s="396"/>
      <c r="AF56" s="396"/>
      <c r="AG56" s="396"/>
    </row>
    <row r="57" spans="1:33" ht="4.5" customHeight="1" x14ac:dyDescent="0.2">
      <c r="A57" s="396"/>
      <c r="C57" s="7"/>
      <c r="S57" s="396"/>
      <c r="T57" s="396"/>
      <c r="U57" s="396"/>
      <c r="V57" s="396"/>
      <c r="W57" s="396"/>
      <c r="X57" s="396"/>
      <c r="Y57" s="396"/>
      <c r="Z57" s="396"/>
      <c r="AA57" s="396"/>
      <c r="AB57" s="396"/>
      <c r="AC57" s="396"/>
      <c r="AD57" s="396"/>
      <c r="AE57" s="396"/>
      <c r="AF57" s="396"/>
      <c r="AG57" s="396"/>
    </row>
    <row r="58" spans="1:33" x14ac:dyDescent="0.2">
      <c r="A58" s="396"/>
      <c r="C58" s="636" t="str">
        <f ca="1">Basisdaten!C47</f>
        <v>Vorhabenbeschreibung - 4.1.2 Implementierung und Erweiterung eines Energiemanagements - Vers. 01/2023</v>
      </c>
      <c r="D58" s="637"/>
      <c r="E58" s="637"/>
      <c r="F58" s="637"/>
      <c r="G58" s="637"/>
      <c r="H58" s="637"/>
      <c r="I58" s="637"/>
      <c r="J58" s="637"/>
      <c r="K58" s="637"/>
      <c r="L58" s="637"/>
      <c r="M58" s="637"/>
      <c r="N58" s="637"/>
      <c r="O58" s="637"/>
      <c r="P58" s="637"/>
      <c r="S58" s="396"/>
      <c r="T58" s="396"/>
      <c r="U58" s="396"/>
      <c r="V58" s="396"/>
      <c r="W58" s="396"/>
      <c r="X58" s="396"/>
      <c r="Y58" s="396"/>
      <c r="Z58" s="396"/>
      <c r="AA58" s="396"/>
      <c r="AB58" s="396"/>
      <c r="AC58" s="396"/>
      <c r="AD58" s="396"/>
      <c r="AE58" s="396"/>
      <c r="AF58" s="396"/>
      <c r="AG58" s="396"/>
    </row>
    <row r="59" spans="1:33" ht="6.75" customHeight="1" x14ac:dyDescent="0.2">
      <c r="A59" s="396"/>
      <c r="P59" s="3"/>
      <c r="S59" s="396"/>
      <c r="T59" s="396"/>
      <c r="U59" s="396"/>
      <c r="V59" s="396"/>
      <c r="W59" s="396"/>
      <c r="X59" s="396"/>
      <c r="Y59" s="396"/>
      <c r="Z59" s="396"/>
      <c r="AA59" s="396"/>
      <c r="AB59" s="396"/>
      <c r="AC59" s="396"/>
      <c r="AD59" s="396"/>
      <c r="AE59" s="396"/>
      <c r="AF59" s="396"/>
      <c r="AG59" s="396"/>
    </row>
    <row r="60" spans="1:33" x14ac:dyDescent="0.2">
      <c r="A60" s="396"/>
      <c r="B60" s="396"/>
      <c r="C60" s="396"/>
      <c r="D60" s="396"/>
      <c r="E60" s="396"/>
      <c r="F60" s="396"/>
      <c r="G60" s="396"/>
      <c r="H60" s="396"/>
      <c r="I60" s="396"/>
      <c r="J60" s="396"/>
      <c r="K60" s="396"/>
      <c r="L60" s="396"/>
      <c r="M60" s="396"/>
      <c r="N60" s="396"/>
      <c r="O60" s="396"/>
      <c r="P60" s="416"/>
      <c r="Q60" s="408"/>
      <c r="R60" s="408"/>
      <c r="S60" s="396"/>
      <c r="T60" s="396"/>
      <c r="U60" s="396"/>
      <c r="V60" s="396"/>
      <c r="W60" s="396"/>
      <c r="X60" s="396"/>
      <c r="Y60" s="396"/>
      <c r="Z60" s="396"/>
      <c r="AA60" s="396"/>
      <c r="AB60" s="396"/>
      <c r="AC60" s="396"/>
      <c r="AD60" s="396"/>
      <c r="AE60" s="396"/>
      <c r="AF60" s="396"/>
      <c r="AG60" s="396"/>
    </row>
    <row r="61" spans="1:33" x14ac:dyDescent="0.2">
      <c r="A61" s="396"/>
      <c r="B61" s="396"/>
      <c r="C61" s="396"/>
      <c r="D61" s="396"/>
      <c r="E61" s="396"/>
      <c r="F61" s="396"/>
      <c r="G61" s="396"/>
      <c r="H61" s="396"/>
      <c r="I61" s="396"/>
      <c r="J61" s="396"/>
      <c r="K61" s="396"/>
      <c r="L61" s="396"/>
      <c r="M61" s="396"/>
      <c r="N61" s="396"/>
      <c r="O61" s="396"/>
      <c r="P61" s="416"/>
      <c r="Q61" s="408"/>
      <c r="R61" s="408"/>
      <c r="S61" s="396"/>
      <c r="T61" s="396"/>
      <c r="U61" s="396"/>
      <c r="V61" s="396"/>
      <c r="W61" s="396"/>
      <c r="X61" s="396"/>
      <c r="Y61" s="396"/>
      <c r="Z61" s="396"/>
      <c r="AA61" s="396"/>
      <c r="AB61" s="396"/>
      <c r="AC61" s="396"/>
      <c r="AD61" s="396"/>
      <c r="AE61" s="396"/>
      <c r="AF61" s="396"/>
      <c r="AG61" s="396"/>
    </row>
    <row r="62" spans="1:33" x14ac:dyDescent="0.2">
      <c r="A62" s="396"/>
      <c r="B62" s="396"/>
      <c r="C62" s="396"/>
      <c r="D62" s="396"/>
      <c r="E62" s="396"/>
      <c r="F62" s="396"/>
      <c r="G62" s="396"/>
      <c r="H62" s="396"/>
      <c r="I62" s="396"/>
      <c r="J62" s="396"/>
      <c r="K62" s="396"/>
      <c r="L62" s="396"/>
      <c r="M62" s="396"/>
      <c r="N62" s="396"/>
      <c r="O62" s="396"/>
      <c r="P62" s="417"/>
      <c r="Q62" s="408"/>
      <c r="R62" s="408"/>
      <c r="S62" s="396"/>
      <c r="T62" s="396"/>
      <c r="U62" s="396"/>
      <c r="V62" s="396"/>
      <c r="W62" s="396"/>
      <c r="X62" s="396"/>
      <c r="Y62" s="396"/>
      <c r="Z62" s="396"/>
      <c r="AA62" s="396"/>
      <c r="AB62" s="396"/>
      <c r="AC62" s="396"/>
      <c r="AD62" s="396"/>
      <c r="AE62" s="396"/>
      <c r="AF62" s="396"/>
      <c r="AG62" s="396"/>
    </row>
    <row r="63" spans="1:33" x14ac:dyDescent="0.2">
      <c r="A63" s="396"/>
      <c r="B63" s="396"/>
      <c r="C63" s="396"/>
      <c r="D63" s="396"/>
      <c r="E63" s="396"/>
      <c r="F63" s="396"/>
      <c r="G63" s="396"/>
      <c r="H63" s="396"/>
      <c r="I63" s="396"/>
      <c r="J63" s="396"/>
      <c r="K63" s="396"/>
      <c r="L63" s="396"/>
      <c r="M63" s="396"/>
      <c r="N63" s="396"/>
      <c r="O63" s="396"/>
      <c r="P63" s="417"/>
      <c r="Q63" s="408"/>
      <c r="R63" s="408"/>
      <c r="S63" s="396"/>
      <c r="T63" s="396"/>
      <c r="U63" s="396"/>
      <c r="V63" s="396"/>
      <c r="W63" s="396"/>
      <c r="X63" s="396"/>
      <c r="Y63" s="396"/>
      <c r="Z63" s="396"/>
      <c r="AA63" s="396"/>
      <c r="AB63" s="396"/>
      <c r="AC63" s="396"/>
      <c r="AD63" s="396"/>
      <c r="AE63" s="396"/>
      <c r="AF63" s="396"/>
      <c r="AG63" s="396"/>
    </row>
    <row r="64" spans="1:33" x14ac:dyDescent="0.2">
      <c r="A64" s="396"/>
      <c r="B64" s="396"/>
      <c r="C64" s="396"/>
      <c r="D64" s="396"/>
      <c r="E64" s="396"/>
      <c r="F64" s="396"/>
      <c r="G64" s="396"/>
      <c r="H64" s="396"/>
      <c r="I64" s="396"/>
      <c r="J64" s="396"/>
      <c r="K64" s="396"/>
      <c r="L64" s="396"/>
      <c r="M64" s="396"/>
      <c r="N64" s="396"/>
      <c r="O64" s="396"/>
      <c r="P64" s="408"/>
      <c r="Q64" s="408"/>
      <c r="R64" s="408"/>
      <c r="S64" s="396"/>
      <c r="T64" s="396"/>
      <c r="U64" s="396"/>
      <c r="V64" s="396"/>
      <c r="W64" s="396"/>
      <c r="X64" s="396"/>
      <c r="Y64" s="396"/>
      <c r="Z64" s="396"/>
      <c r="AA64" s="396"/>
      <c r="AB64" s="396"/>
      <c r="AC64" s="396"/>
      <c r="AD64" s="396"/>
      <c r="AE64" s="396"/>
      <c r="AF64" s="396"/>
      <c r="AG64" s="396"/>
    </row>
    <row r="65" spans="1:33" x14ac:dyDescent="0.2">
      <c r="A65" s="396"/>
      <c r="B65" s="396"/>
      <c r="C65" s="396"/>
      <c r="D65" s="396"/>
      <c r="E65" s="396"/>
      <c r="F65" s="396"/>
      <c r="G65" s="396"/>
      <c r="H65" s="396"/>
      <c r="I65" s="396"/>
      <c r="J65" s="396"/>
      <c r="K65" s="396"/>
      <c r="L65" s="396"/>
      <c r="M65" s="396"/>
      <c r="N65" s="396"/>
      <c r="O65" s="396"/>
      <c r="P65" s="396"/>
      <c r="Q65" s="408"/>
      <c r="R65" s="408"/>
      <c r="S65" s="396"/>
      <c r="T65" s="396"/>
      <c r="U65" s="396"/>
      <c r="V65" s="396"/>
      <c r="W65" s="396"/>
      <c r="X65" s="396"/>
      <c r="Y65" s="396"/>
      <c r="Z65" s="396"/>
      <c r="AA65" s="396"/>
      <c r="AB65" s="396"/>
      <c r="AC65" s="396"/>
      <c r="AD65" s="396"/>
      <c r="AE65" s="396"/>
      <c r="AF65" s="396"/>
      <c r="AG65" s="396"/>
    </row>
    <row r="66" spans="1:33" x14ac:dyDescent="0.2">
      <c r="A66" s="396"/>
      <c r="B66" s="396"/>
      <c r="C66" s="396"/>
      <c r="D66" s="396"/>
      <c r="E66" s="396"/>
      <c r="F66" s="396"/>
      <c r="G66" s="396"/>
      <c r="H66" s="396"/>
      <c r="I66" s="396"/>
      <c r="J66" s="396"/>
      <c r="K66" s="396"/>
      <c r="L66" s="396"/>
      <c r="M66" s="396"/>
      <c r="N66" s="396"/>
      <c r="O66" s="396"/>
      <c r="P66" s="396"/>
      <c r="Q66" s="408"/>
      <c r="R66" s="408"/>
      <c r="S66" s="396"/>
      <c r="T66" s="396"/>
      <c r="U66" s="396"/>
      <c r="V66" s="396"/>
      <c r="W66" s="396"/>
      <c r="X66" s="396"/>
      <c r="Y66" s="396"/>
      <c r="Z66" s="396"/>
      <c r="AA66" s="396"/>
      <c r="AB66" s="396"/>
      <c r="AC66" s="396"/>
      <c r="AD66" s="396"/>
      <c r="AE66" s="396"/>
      <c r="AF66" s="396"/>
      <c r="AG66" s="396"/>
    </row>
    <row r="67" spans="1:33" ht="12" customHeight="1" x14ac:dyDescent="0.2">
      <c r="A67" s="396"/>
      <c r="B67" s="396"/>
      <c r="C67" s="418"/>
      <c r="D67" s="419"/>
      <c r="E67" s="419"/>
      <c r="F67" s="419"/>
      <c r="G67" s="419"/>
      <c r="H67" s="419"/>
      <c r="I67" s="419"/>
      <c r="J67" s="419"/>
      <c r="K67" s="419"/>
      <c r="L67" s="419"/>
      <c r="M67" s="419"/>
      <c r="N67" s="419"/>
      <c r="O67" s="419"/>
      <c r="P67" s="419"/>
      <c r="Q67" s="408"/>
      <c r="R67" s="408"/>
      <c r="S67" s="396"/>
      <c r="T67" s="396"/>
      <c r="U67" s="396"/>
      <c r="V67" s="396"/>
      <c r="W67" s="396"/>
      <c r="X67" s="396"/>
      <c r="Y67" s="396"/>
      <c r="Z67" s="396"/>
      <c r="AA67" s="396"/>
      <c r="AB67" s="396"/>
      <c r="AC67" s="396"/>
      <c r="AD67" s="396"/>
      <c r="AE67" s="396"/>
      <c r="AF67" s="396"/>
      <c r="AG67" s="396"/>
    </row>
    <row r="68" spans="1:33" x14ac:dyDescent="0.2">
      <c r="A68" s="396"/>
      <c r="B68" s="396"/>
      <c r="C68" s="419"/>
      <c r="D68" s="419"/>
      <c r="E68" s="419"/>
      <c r="F68" s="419"/>
      <c r="G68" s="419"/>
      <c r="H68" s="419"/>
      <c r="I68" s="419"/>
      <c r="J68" s="419"/>
      <c r="K68" s="419"/>
      <c r="L68" s="419"/>
      <c r="M68" s="419"/>
      <c r="N68" s="419"/>
      <c r="O68" s="419"/>
      <c r="P68" s="419"/>
      <c r="Q68" s="408"/>
      <c r="R68" s="408"/>
      <c r="S68" s="396"/>
      <c r="T68" s="396"/>
      <c r="U68" s="396"/>
      <c r="V68" s="396"/>
      <c r="W68" s="396"/>
      <c r="X68" s="396"/>
      <c r="Y68" s="396"/>
      <c r="Z68" s="396"/>
      <c r="AA68" s="396"/>
      <c r="AB68" s="396"/>
      <c r="AC68" s="396"/>
      <c r="AD68" s="396"/>
      <c r="AE68" s="396"/>
      <c r="AF68" s="396"/>
      <c r="AG68" s="396"/>
    </row>
    <row r="69" spans="1:33" x14ac:dyDescent="0.2">
      <c r="A69" s="396"/>
      <c r="B69" s="396"/>
      <c r="C69" s="419"/>
      <c r="D69" s="419"/>
      <c r="E69" s="419"/>
      <c r="F69" s="419"/>
      <c r="G69" s="419"/>
      <c r="H69" s="419"/>
      <c r="I69" s="419"/>
      <c r="J69" s="419"/>
      <c r="K69" s="419"/>
      <c r="L69" s="419"/>
      <c r="M69" s="419"/>
      <c r="N69" s="419"/>
      <c r="O69" s="419"/>
      <c r="P69" s="419"/>
      <c r="Q69" s="408"/>
      <c r="R69" s="408"/>
      <c r="S69" s="396"/>
      <c r="T69" s="396"/>
      <c r="U69" s="396"/>
      <c r="V69" s="396"/>
      <c r="W69" s="396"/>
      <c r="X69" s="396"/>
      <c r="Y69" s="396"/>
      <c r="Z69" s="396"/>
      <c r="AA69" s="396"/>
      <c r="AB69" s="396"/>
      <c r="AC69" s="396"/>
      <c r="AD69" s="396"/>
      <c r="AE69" s="396"/>
      <c r="AF69" s="396"/>
      <c r="AG69" s="396"/>
    </row>
    <row r="70" spans="1:33" x14ac:dyDescent="0.2">
      <c r="A70" s="396"/>
      <c r="B70" s="396"/>
      <c r="C70" s="419"/>
      <c r="D70" s="419"/>
      <c r="E70" s="419"/>
      <c r="F70" s="419"/>
      <c r="G70" s="419"/>
      <c r="H70" s="419"/>
      <c r="I70" s="419"/>
      <c r="J70" s="419"/>
      <c r="K70" s="419"/>
      <c r="L70" s="419"/>
      <c r="M70" s="419"/>
      <c r="N70" s="419"/>
      <c r="O70" s="419"/>
      <c r="P70" s="419"/>
      <c r="Q70" s="408"/>
      <c r="R70" s="408"/>
      <c r="S70" s="396"/>
      <c r="T70" s="396"/>
      <c r="U70" s="396"/>
      <c r="V70" s="396"/>
      <c r="W70" s="396"/>
      <c r="X70" s="396"/>
      <c r="Y70" s="396"/>
      <c r="Z70" s="396"/>
      <c r="AA70" s="396"/>
      <c r="AB70" s="396"/>
      <c r="AC70" s="396"/>
      <c r="AD70" s="396"/>
      <c r="AE70" s="396"/>
      <c r="AF70" s="396"/>
      <c r="AG70" s="396"/>
    </row>
    <row r="71" spans="1:33" x14ac:dyDescent="0.2">
      <c r="A71" s="396"/>
      <c r="B71" s="396"/>
      <c r="C71" s="419"/>
      <c r="D71" s="419"/>
      <c r="E71" s="419"/>
      <c r="F71" s="419"/>
      <c r="G71" s="419"/>
      <c r="H71" s="419"/>
      <c r="I71" s="419"/>
      <c r="J71" s="419"/>
      <c r="K71" s="419"/>
      <c r="L71" s="419"/>
      <c r="M71" s="419"/>
      <c r="N71" s="419"/>
      <c r="O71" s="419"/>
      <c r="P71" s="419"/>
      <c r="Q71" s="408"/>
      <c r="R71" s="408"/>
      <c r="S71" s="396"/>
      <c r="T71" s="396"/>
      <c r="U71" s="396"/>
      <c r="V71" s="396"/>
      <c r="W71" s="396"/>
      <c r="X71" s="396"/>
      <c r="Y71" s="396"/>
      <c r="Z71" s="396"/>
      <c r="AA71" s="396"/>
      <c r="AB71" s="396"/>
      <c r="AC71" s="396"/>
      <c r="AD71" s="396"/>
      <c r="AE71" s="396"/>
      <c r="AF71" s="396"/>
      <c r="AG71" s="396"/>
    </row>
    <row r="72" spans="1:33" x14ac:dyDescent="0.2">
      <c r="A72" s="396"/>
      <c r="B72" s="396"/>
      <c r="C72" s="419"/>
      <c r="D72" s="419"/>
      <c r="E72" s="419"/>
      <c r="F72" s="419"/>
      <c r="G72" s="419"/>
      <c r="H72" s="419"/>
      <c r="I72" s="419"/>
      <c r="J72" s="419"/>
      <c r="K72" s="419"/>
      <c r="L72" s="419"/>
      <c r="M72" s="419"/>
      <c r="N72" s="419"/>
      <c r="O72" s="419"/>
      <c r="P72" s="419"/>
      <c r="Q72" s="408"/>
      <c r="R72" s="408"/>
      <c r="S72" s="396"/>
      <c r="T72" s="396"/>
      <c r="U72" s="396"/>
      <c r="V72" s="396"/>
      <c r="W72" s="396"/>
      <c r="X72" s="396"/>
      <c r="Y72" s="396"/>
      <c r="Z72" s="396"/>
      <c r="AA72" s="396"/>
      <c r="AB72" s="396"/>
      <c r="AC72" s="396"/>
      <c r="AD72" s="396"/>
      <c r="AE72" s="396"/>
      <c r="AF72" s="396"/>
      <c r="AG72" s="396"/>
    </row>
    <row r="73" spans="1:33" x14ac:dyDescent="0.2">
      <c r="A73" s="396"/>
      <c r="B73" s="396"/>
      <c r="C73" s="419"/>
      <c r="D73" s="419"/>
      <c r="E73" s="419"/>
      <c r="F73" s="419"/>
      <c r="G73" s="419"/>
      <c r="H73" s="419"/>
      <c r="I73" s="419"/>
      <c r="J73" s="419"/>
      <c r="K73" s="419"/>
      <c r="L73" s="419"/>
      <c r="M73" s="419"/>
      <c r="N73" s="419"/>
      <c r="O73" s="419"/>
      <c r="P73" s="419"/>
      <c r="Q73" s="408"/>
      <c r="R73" s="408"/>
      <c r="S73" s="396"/>
      <c r="T73" s="396"/>
      <c r="U73" s="396"/>
      <c r="V73" s="396"/>
      <c r="W73" s="396"/>
      <c r="X73" s="396"/>
      <c r="Y73" s="396"/>
      <c r="Z73" s="396"/>
      <c r="AA73" s="396"/>
      <c r="AB73" s="396"/>
      <c r="AC73" s="396"/>
      <c r="AD73" s="396"/>
      <c r="AE73" s="396"/>
      <c r="AF73" s="396"/>
      <c r="AG73" s="396"/>
    </row>
    <row r="74" spans="1:33" x14ac:dyDescent="0.2">
      <c r="A74" s="396"/>
      <c r="B74" s="396"/>
      <c r="C74" s="419"/>
      <c r="D74" s="419"/>
      <c r="E74" s="419"/>
      <c r="F74" s="419"/>
      <c r="G74" s="419"/>
      <c r="H74" s="419"/>
      <c r="I74" s="419"/>
      <c r="J74" s="419"/>
      <c r="K74" s="419"/>
      <c r="L74" s="419"/>
      <c r="M74" s="419"/>
      <c r="N74" s="419"/>
      <c r="O74" s="419"/>
      <c r="P74" s="419"/>
      <c r="Q74" s="408"/>
      <c r="R74" s="408"/>
      <c r="S74" s="396"/>
      <c r="T74" s="396"/>
      <c r="U74" s="396"/>
      <c r="V74" s="396"/>
      <c r="W74" s="396"/>
      <c r="X74" s="396"/>
      <c r="Y74" s="396"/>
      <c r="Z74" s="396"/>
      <c r="AA74" s="396"/>
      <c r="AB74" s="396"/>
      <c r="AC74" s="396"/>
      <c r="AD74" s="396"/>
      <c r="AE74" s="396"/>
      <c r="AF74" s="396"/>
      <c r="AG74" s="396"/>
    </row>
    <row r="75" spans="1:33" x14ac:dyDescent="0.2">
      <c r="A75" s="396"/>
      <c r="B75" s="396"/>
      <c r="C75" s="419"/>
      <c r="D75" s="419"/>
      <c r="E75" s="419"/>
      <c r="F75" s="419"/>
      <c r="G75" s="419"/>
      <c r="H75" s="419"/>
      <c r="I75" s="419"/>
      <c r="J75" s="419"/>
      <c r="K75" s="419"/>
      <c r="L75" s="419"/>
      <c r="M75" s="419"/>
      <c r="N75" s="419"/>
      <c r="O75" s="419"/>
      <c r="P75" s="419"/>
      <c r="Q75" s="408"/>
      <c r="R75" s="408"/>
      <c r="S75" s="396"/>
      <c r="T75" s="396"/>
      <c r="U75" s="396"/>
      <c r="V75" s="396"/>
      <c r="W75" s="396"/>
      <c r="X75" s="396"/>
      <c r="Y75" s="396"/>
      <c r="Z75" s="396"/>
      <c r="AA75" s="396"/>
      <c r="AB75" s="396"/>
      <c r="AC75" s="396"/>
      <c r="AD75" s="396"/>
      <c r="AE75" s="396"/>
      <c r="AF75" s="396"/>
      <c r="AG75" s="396"/>
    </row>
    <row r="76" spans="1:33" x14ac:dyDescent="0.2">
      <c r="A76" s="396"/>
      <c r="B76" s="396"/>
      <c r="C76" s="419"/>
      <c r="D76" s="419"/>
      <c r="E76" s="419"/>
      <c r="F76" s="419"/>
      <c r="G76" s="419"/>
      <c r="H76" s="419"/>
      <c r="I76" s="419"/>
      <c r="J76" s="419"/>
      <c r="K76" s="419"/>
      <c r="L76" s="419"/>
      <c r="M76" s="419"/>
      <c r="N76" s="419"/>
      <c r="O76" s="419"/>
      <c r="P76" s="419"/>
      <c r="Q76" s="408"/>
      <c r="R76" s="408"/>
      <c r="S76" s="396"/>
      <c r="T76" s="396"/>
      <c r="U76" s="396"/>
      <c r="V76" s="396"/>
      <c r="W76" s="396"/>
      <c r="X76" s="396"/>
      <c r="Y76" s="396"/>
      <c r="Z76" s="396"/>
      <c r="AA76" s="396"/>
      <c r="AB76" s="396"/>
      <c r="AC76" s="396"/>
      <c r="AD76" s="396"/>
      <c r="AE76" s="396"/>
      <c r="AF76" s="396"/>
      <c r="AG76" s="396"/>
    </row>
    <row r="77" spans="1:33" x14ac:dyDescent="0.2">
      <c r="A77" s="396"/>
      <c r="B77" s="396"/>
      <c r="C77" s="396"/>
      <c r="D77" s="396"/>
      <c r="E77" s="396"/>
      <c r="F77" s="396"/>
      <c r="G77" s="396"/>
      <c r="H77" s="396"/>
      <c r="I77" s="396"/>
      <c r="J77" s="396"/>
      <c r="K77" s="396"/>
      <c r="L77" s="396"/>
      <c r="M77" s="396"/>
      <c r="N77" s="396"/>
      <c r="O77" s="396"/>
      <c r="P77" s="396"/>
      <c r="Q77" s="408"/>
      <c r="R77" s="408"/>
      <c r="S77" s="396"/>
      <c r="T77" s="396"/>
      <c r="U77" s="396"/>
      <c r="V77" s="396"/>
      <c r="W77" s="396"/>
      <c r="X77" s="396"/>
      <c r="Y77" s="396"/>
      <c r="Z77" s="396"/>
      <c r="AA77" s="396"/>
      <c r="AB77" s="396"/>
      <c r="AC77" s="396"/>
      <c r="AD77" s="396"/>
      <c r="AE77" s="396"/>
      <c r="AF77" s="396"/>
      <c r="AG77" s="396"/>
    </row>
    <row r="78" spans="1:33" x14ac:dyDescent="0.2">
      <c r="A78" s="396"/>
      <c r="B78" s="396"/>
      <c r="C78" s="396"/>
      <c r="D78" s="396"/>
      <c r="E78" s="396"/>
      <c r="F78" s="396"/>
      <c r="G78" s="396"/>
      <c r="H78" s="396"/>
      <c r="I78" s="396"/>
      <c r="J78" s="396"/>
      <c r="K78" s="396"/>
      <c r="L78" s="396"/>
      <c r="M78" s="396"/>
      <c r="N78" s="396"/>
      <c r="O78" s="396"/>
      <c r="P78" s="396"/>
      <c r="Q78" s="408"/>
      <c r="R78" s="408"/>
      <c r="S78" s="396"/>
      <c r="T78" s="396"/>
      <c r="U78" s="396"/>
      <c r="V78" s="396"/>
      <c r="W78" s="396"/>
      <c r="X78" s="396"/>
      <c r="Y78" s="396"/>
      <c r="Z78" s="396"/>
      <c r="AA78" s="396"/>
      <c r="AB78" s="396"/>
      <c r="AC78" s="396"/>
      <c r="AD78" s="396"/>
      <c r="AE78" s="396"/>
      <c r="AF78" s="396"/>
      <c r="AG78" s="396"/>
    </row>
    <row r="79" spans="1:33" x14ac:dyDescent="0.2">
      <c r="A79" s="396"/>
      <c r="B79" s="396"/>
      <c r="C79" s="396"/>
      <c r="D79" s="396"/>
      <c r="E79" s="396"/>
      <c r="F79" s="396"/>
      <c r="G79" s="396"/>
      <c r="H79" s="396"/>
      <c r="I79" s="396"/>
      <c r="J79" s="396"/>
      <c r="K79" s="396"/>
      <c r="L79" s="396"/>
      <c r="M79" s="396"/>
      <c r="N79" s="396"/>
      <c r="O79" s="396"/>
      <c r="P79" s="396"/>
      <c r="Q79" s="408"/>
      <c r="R79" s="408"/>
      <c r="S79" s="396"/>
      <c r="T79" s="396"/>
      <c r="U79" s="396"/>
      <c r="V79" s="396"/>
      <c r="W79" s="396"/>
      <c r="X79" s="396"/>
      <c r="Y79" s="396"/>
      <c r="Z79" s="396"/>
      <c r="AA79" s="396"/>
      <c r="AB79" s="396"/>
      <c r="AC79" s="396"/>
      <c r="AD79" s="396"/>
      <c r="AE79" s="396"/>
      <c r="AF79" s="396"/>
      <c r="AG79" s="396"/>
    </row>
    <row r="80" spans="1:33" x14ac:dyDescent="0.2">
      <c r="A80" s="396"/>
      <c r="B80" s="396"/>
      <c r="C80" s="396"/>
      <c r="D80" s="396"/>
      <c r="E80" s="396"/>
      <c r="F80" s="396"/>
      <c r="G80" s="396"/>
      <c r="H80" s="396"/>
      <c r="I80" s="396"/>
      <c r="J80" s="396"/>
      <c r="K80" s="396"/>
      <c r="L80" s="396"/>
      <c r="M80" s="396"/>
      <c r="N80" s="396"/>
      <c r="O80" s="396"/>
      <c r="P80" s="396"/>
      <c r="Q80" s="408"/>
      <c r="R80" s="408"/>
      <c r="S80" s="396"/>
      <c r="T80" s="396"/>
      <c r="U80" s="396"/>
      <c r="V80" s="396"/>
      <c r="W80" s="396"/>
      <c r="X80" s="396"/>
      <c r="Y80" s="396"/>
      <c r="Z80" s="396"/>
      <c r="AA80" s="396"/>
      <c r="AB80" s="396"/>
      <c r="AC80" s="396"/>
      <c r="AD80" s="396"/>
      <c r="AE80" s="396"/>
      <c r="AF80" s="396"/>
      <c r="AG80" s="396"/>
    </row>
    <row r="81" spans="1:33" x14ac:dyDescent="0.2">
      <c r="A81" s="396"/>
      <c r="B81" s="396"/>
      <c r="C81" s="396"/>
      <c r="D81" s="396"/>
      <c r="E81" s="396"/>
      <c r="F81" s="396"/>
      <c r="G81" s="396"/>
      <c r="H81" s="396"/>
      <c r="I81" s="396"/>
      <c r="J81" s="396"/>
      <c r="K81" s="396"/>
      <c r="L81" s="396"/>
      <c r="M81" s="396"/>
      <c r="N81" s="396"/>
      <c r="O81" s="396"/>
      <c r="P81" s="396"/>
      <c r="Q81" s="408"/>
      <c r="R81" s="408"/>
      <c r="S81" s="396"/>
      <c r="T81" s="396"/>
      <c r="U81" s="396"/>
      <c r="V81" s="396"/>
      <c r="W81" s="396"/>
      <c r="X81" s="396"/>
      <c r="Y81" s="396"/>
      <c r="Z81" s="396"/>
      <c r="AA81" s="396"/>
      <c r="AB81" s="396"/>
      <c r="AC81" s="396"/>
      <c r="AD81" s="396"/>
      <c r="AE81" s="396"/>
      <c r="AF81" s="396"/>
      <c r="AG81" s="396"/>
    </row>
    <row r="82" spans="1:33" x14ac:dyDescent="0.2">
      <c r="A82" s="396"/>
      <c r="B82" s="396"/>
      <c r="C82" s="396"/>
      <c r="D82" s="396"/>
      <c r="E82" s="396"/>
      <c r="F82" s="396"/>
      <c r="G82" s="396"/>
      <c r="H82" s="396"/>
      <c r="I82" s="396"/>
      <c r="J82" s="396"/>
      <c r="K82" s="396"/>
      <c r="L82" s="396"/>
      <c r="M82" s="396"/>
      <c r="N82" s="396"/>
      <c r="O82" s="396"/>
      <c r="P82" s="396"/>
      <c r="Q82" s="408"/>
      <c r="R82" s="408"/>
      <c r="S82" s="396"/>
      <c r="T82" s="396"/>
      <c r="U82" s="396"/>
      <c r="V82" s="396"/>
      <c r="W82" s="396"/>
      <c r="X82" s="396"/>
      <c r="Y82" s="396"/>
      <c r="Z82" s="396"/>
      <c r="AA82" s="396"/>
      <c r="AB82" s="396"/>
      <c r="AC82" s="396"/>
      <c r="AD82" s="396"/>
      <c r="AE82" s="396"/>
      <c r="AF82" s="396"/>
      <c r="AG82" s="396"/>
    </row>
    <row r="83" spans="1:33" x14ac:dyDescent="0.2">
      <c r="A83" s="396"/>
      <c r="B83" s="396"/>
      <c r="C83" s="396"/>
      <c r="D83" s="396"/>
      <c r="E83" s="396"/>
      <c r="F83" s="396"/>
      <c r="G83" s="396"/>
      <c r="H83" s="396"/>
      <c r="I83" s="396"/>
      <c r="J83" s="396"/>
      <c r="K83" s="396"/>
      <c r="L83" s="396"/>
      <c r="M83" s="396"/>
      <c r="N83" s="396"/>
      <c r="O83" s="396"/>
      <c r="P83" s="396"/>
      <c r="Q83" s="408"/>
      <c r="R83" s="408"/>
      <c r="S83" s="396"/>
      <c r="T83" s="396"/>
      <c r="U83" s="396"/>
      <c r="V83" s="396"/>
      <c r="W83" s="396"/>
      <c r="X83" s="396"/>
      <c r="Y83" s="396"/>
      <c r="Z83" s="396"/>
      <c r="AA83" s="396"/>
      <c r="AB83" s="396"/>
      <c r="AC83" s="396"/>
      <c r="AD83" s="396"/>
      <c r="AE83" s="396"/>
      <c r="AF83" s="396"/>
      <c r="AG83" s="396"/>
    </row>
    <row r="84" spans="1:33" x14ac:dyDescent="0.2">
      <c r="A84" s="396"/>
      <c r="B84" s="396"/>
      <c r="C84" s="396"/>
      <c r="D84" s="396"/>
      <c r="E84" s="396"/>
      <c r="F84" s="396"/>
      <c r="G84" s="396"/>
      <c r="H84" s="396"/>
      <c r="I84" s="396"/>
      <c r="J84" s="396"/>
      <c r="K84" s="396"/>
      <c r="L84" s="396"/>
      <c r="M84" s="396"/>
      <c r="N84" s="396"/>
      <c r="O84" s="396"/>
      <c r="P84" s="396"/>
      <c r="Q84" s="408"/>
      <c r="R84" s="408"/>
      <c r="S84" s="396"/>
      <c r="T84" s="396"/>
      <c r="U84" s="396"/>
      <c r="V84" s="396"/>
      <c r="W84" s="396"/>
      <c r="X84" s="396"/>
      <c r="Y84" s="396"/>
      <c r="Z84" s="396"/>
      <c r="AA84" s="396"/>
      <c r="AB84" s="396"/>
      <c r="AC84" s="396"/>
      <c r="AD84" s="396"/>
      <c r="AE84" s="396"/>
      <c r="AF84" s="396"/>
      <c r="AG84" s="396"/>
    </row>
    <row r="85" spans="1:33" x14ac:dyDescent="0.2">
      <c r="A85" s="396"/>
      <c r="B85" s="396"/>
      <c r="C85" s="396"/>
      <c r="D85" s="396"/>
      <c r="E85" s="396"/>
      <c r="F85" s="396"/>
      <c r="G85" s="396"/>
      <c r="H85" s="396"/>
      <c r="I85" s="396"/>
      <c r="J85" s="396"/>
      <c r="K85" s="396"/>
      <c r="L85" s="396"/>
      <c r="M85" s="396"/>
      <c r="N85" s="396"/>
      <c r="O85" s="396"/>
      <c r="P85" s="396"/>
      <c r="Q85" s="408"/>
      <c r="R85" s="408"/>
      <c r="S85" s="396"/>
      <c r="T85" s="396"/>
      <c r="U85" s="396"/>
      <c r="V85" s="396"/>
      <c r="W85" s="396"/>
      <c r="X85" s="396"/>
      <c r="Y85" s="396"/>
      <c r="Z85" s="396"/>
      <c r="AA85" s="396"/>
      <c r="AB85" s="396"/>
      <c r="AC85" s="396"/>
      <c r="AD85" s="396"/>
      <c r="AE85" s="396"/>
      <c r="AF85" s="396"/>
      <c r="AG85" s="396"/>
    </row>
    <row r="86" spans="1:33" x14ac:dyDescent="0.2">
      <c r="A86" s="396"/>
      <c r="B86" s="396"/>
      <c r="C86" s="396"/>
      <c r="D86" s="396"/>
      <c r="E86" s="396"/>
      <c r="F86" s="396"/>
      <c r="G86" s="396"/>
      <c r="H86" s="396"/>
      <c r="I86" s="396"/>
      <c r="J86" s="396"/>
      <c r="K86" s="396"/>
      <c r="L86" s="396"/>
      <c r="M86" s="396"/>
      <c r="N86" s="396"/>
      <c r="O86" s="396"/>
      <c r="P86" s="396"/>
      <c r="Q86" s="408"/>
      <c r="R86" s="408"/>
      <c r="S86" s="396"/>
      <c r="T86" s="396"/>
      <c r="U86" s="396"/>
      <c r="V86" s="396"/>
      <c r="W86" s="396"/>
      <c r="X86" s="396"/>
      <c r="Y86" s="396"/>
      <c r="Z86" s="396"/>
      <c r="AA86" s="396"/>
      <c r="AB86" s="396"/>
      <c r="AC86" s="396"/>
      <c r="AD86" s="396"/>
      <c r="AE86" s="396"/>
      <c r="AF86" s="396"/>
      <c r="AG86" s="396"/>
    </row>
    <row r="87" spans="1:33" x14ac:dyDescent="0.2">
      <c r="A87" s="396"/>
      <c r="B87" s="396"/>
      <c r="C87" s="396"/>
      <c r="D87" s="396"/>
      <c r="E87" s="396"/>
      <c r="F87" s="396"/>
      <c r="G87" s="396"/>
      <c r="H87" s="396"/>
      <c r="I87" s="396"/>
      <c r="J87" s="396"/>
      <c r="K87" s="396"/>
      <c r="L87" s="396"/>
      <c r="M87" s="396"/>
      <c r="N87" s="396"/>
      <c r="O87" s="396"/>
      <c r="P87" s="396"/>
      <c r="Q87" s="408"/>
      <c r="R87" s="408"/>
      <c r="S87" s="396"/>
      <c r="T87" s="396"/>
      <c r="U87" s="396"/>
      <c r="V87" s="396"/>
      <c r="W87" s="396"/>
      <c r="X87" s="396"/>
      <c r="Y87" s="396"/>
      <c r="Z87" s="396"/>
      <c r="AA87" s="396"/>
      <c r="AB87" s="396"/>
      <c r="AC87" s="396"/>
      <c r="AD87" s="396"/>
      <c r="AE87" s="396"/>
      <c r="AF87" s="396"/>
      <c r="AG87" s="396"/>
    </row>
    <row r="88" spans="1:33" x14ac:dyDescent="0.2">
      <c r="A88" s="396"/>
      <c r="B88" s="396"/>
      <c r="C88" s="396"/>
      <c r="D88" s="396"/>
      <c r="E88" s="396"/>
      <c r="F88" s="396"/>
      <c r="G88" s="396"/>
      <c r="H88" s="396"/>
      <c r="I88" s="396"/>
      <c r="J88" s="396"/>
      <c r="K88" s="396"/>
      <c r="L88" s="396"/>
      <c r="M88" s="396"/>
      <c r="N88" s="396"/>
      <c r="O88" s="396"/>
      <c r="P88" s="396"/>
      <c r="Q88" s="408"/>
      <c r="R88" s="408"/>
      <c r="S88" s="396"/>
      <c r="T88" s="396"/>
      <c r="U88" s="396"/>
      <c r="V88" s="396"/>
      <c r="W88" s="396"/>
      <c r="X88" s="396"/>
      <c r="Y88" s="396"/>
      <c r="Z88" s="396"/>
      <c r="AA88" s="396"/>
      <c r="AB88" s="396"/>
      <c r="AC88" s="396"/>
      <c r="AD88" s="396"/>
      <c r="AE88" s="396"/>
      <c r="AF88" s="396"/>
      <c r="AG88" s="396"/>
    </row>
    <row r="89" spans="1:33" x14ac:dyDescent="0.2">
      <c r="A89" s="396"/>
      <c r="B89" s="396"/>
      <c r="C89" s="396"/>
      <c r="D89" s="396"/>
      <c r="E89" s="396"/>
      <c r="F89" s="396"/>
      <c r="G89" s="396"/>
      <c r="H89" s="396"/>
      <c r="I89" s="396"/>
      <c r="J89" s="396"/>
      <c r="K89" s="396"/>
      <c r="L89" s="396"/>
      <c r="M89" s="396"/>
      <c r="N89" s="396"/>
      <c r="O89" s="396"/>
      <c r="P89" s="396"/>
      <c r="Q89" s="408"/>
      <c r="R89" s="408"/>
      <c r="S89" s="396"/>
      <c r="T89" s="396"/>
      <c r="U89" s="396"/>
      <c r="V89" s="396"/>
      <c r="W89" s="396"/>
      <c r="X89" s="396"/>
      <c r="Y89" s="396"/>
      <c r="Z89" s="396"/>
      <c r="AA89" s="396"/>
      <c r="AB89" s="396"/>
      <c r="AC89" s="396"/>
      <c r="AD89" s="396"/>
      <c r="AE89" s="396"/>
      <c r="AF89" s="396"/>
      <c r="AG89" s="396"/>
    </row>
    <row r="90" spans="1:33" x14ac:dyDescent="0.2">
      <c r="A90" s="396"/>
      <c r="B90" s="396"/>
      <c r="C90" s="396"/>
      <c r="D90" s="396"/>
      <c r="E90" s="396"/>
      <c r="F90" s="396"/>
      <c r="G90" s="396"/>
      <c r="H90" s="396"/>
      <c r="I90" s="396"/>
      <c r="J90" s="396"/>
      <c r="K90" s="396"/>
      <c r="L90" s="396"/>
      <c r="M90" s="396"/>
      <c r="N90" s="396"/>
      <c r="O90" s="396"/>
      <c r="P90" s="396"/>
      <c r="Q90" s="408"/>
      <c r="R90" s="408"/>
      <c r="S90" s="396"/>
      <c r="T90" s="396"/>
      <c r="U90" s="396"/>
      <c r="V90" s="396"/>
      <c r="W90" s="396"/>
      <c r="X90" s="396"/>
      <c r="Y90" s="396"/>
      <c r="Z90" s="396"/>
      <c r="AA90" s="396"/>
      <c r="AB90" s="396"/>
      <c r="AC90" s="396"/>
      <c r="AD90" s="396"/>
      <c r="AE90" s="396"/>
      <c r="AF90" s="396"/>
      <c r="AG90" s="396"/>
    </row>
    <row r="91" spans="1:33" x14ac:dyDescent="0.2">
      <c r="A91" s="396"/>
      <c r="B91" s="396"/>
      <c r="C91" s="396"/>
      <c r="D91" s="396"/>
      <c r="E91" s="396"/>
      <c r="F91" s="396"/>
      <c r="G91" s="396"/>
      <c r="H91" s="396"/>
      <c r="I91" s="396"/>
      <c r="J91" s="396"/>
      <c r="K91" s="396"/>
      <c r="L91" s="396"/>
      <c r="M91" s="396"/>
      <c r="N91" s="396"/>
      <c r="O91" s="396"/>
      <c r="P91" s="396"/>
      <c r="Q91" s="408"/>
      <c r="R91" s="408"/>
      <c r="S91" s="396"/>
      <c r="T91" s="396"/>
      <c r="U91" s="396"/>
      <c r="V91" s="396"/>
      <c r="W91" s="396"/>
      <c r="X91" s="396"/>
      <c r="Y91" s="396"/>
      <c r="Z91" s="396"/>
      <c r="AA91" s="396"/>
      <c r="AB91" s="396"/>
      <c r="AC91" s="396"/>
      <c r="AD91" s="396"/>
      <c r="AE91" s="396"/>
      <c r="AF91" s="396"/>
      <c r="AG91" s="396"/>
    </row>
    <row r="92" spans="1:33" x14ac:dyDescent="0.2">
      <c r="A92" s="396"/>
      <c r="B92" s="396"/>
      <c r="C92" s="396"/>
      <c r="D92" s="396"/>
      <c r="E92" s="396"/>
      <c r="F92" s="396"/>
      <c r="G92" s="396"/>
      <c r="H92" s="396"/>
      <c r="I92" s="396"/>
      <c r="J92" s="396"/>
      <c r="K92" s="396"/>
      <c r="L92" s="396"/>
      <c r="M92" s="396"/>
      <c r="N92" s="396"/>
      <c r="O92" s="396"/>
      <c r="P92" s="396"/>
      <c r="Q92" s="408"/>
      <c r="R92" s="408"/>
      <c r="S92" s="396"/>
      <c r="T92" s="396"/>
      <c r="U92" s="396"/>
      <c r="V92" s="396"/>
      <c r="W92" s="396"/>
      <c r="X92" s="396"/>
      <c r="Y92" s="396"/>
      <c r="Z92" s="396"/>
      <c r="AA92" s="396"/>
      <c r="AB92" s="396"/>
      <c r="AC92" s="396"/>
      <c r="AD92" s="396"/>
      <c r="AE92" s="396"/>
      <c r="AF92" s="396"/>
      <c r="AG92" s="396"/>
    </row>
    <row r="93" spans="1:33" x14ac:dyDescent="0.2">
      <c r="A93" s="396"/>
      <c r="B93" s="396"/>
      <c r="C93" s="396"/>
      <c r="D93" s="396"/>
      <c r="E93" s="396"/>
      <c r="F93" s="396"/>
      <c r="G93" s="396"/>
      <c r="H93" s="396"/>
      <c r="I93" s="396"/>
      <c r="J93" s="396"/>
      <c r="K93" s="396"/>
      <c r="L93" s="396"/>
      <c r="M93" s="396"/>
      <c r="N93" s="396"/>
      <c r="O93" s="396"/>
      <c r="P93" s="396"/>
      <c r="Q93" s="408"/>
      <c r="R93" s="408"/>
      <c r="S93" s="396"/>
      <c r="T93" s="396"/>
      <c r="U93" s="396"/>
      <c r="V93" s="396"/>
      <c r="W93" s="396"/>
      <c r="X93" s="396"/>
      <c r="Y93" s="396"/>
      <c r="Z93" s="396"/>
      <c r="AA93" s="396"/>
      <c r="AB93" s="396"/>
      <c r="AC93" s="396"/>
      <c r="AD93" s="396"/>
      <c r="AE93" s="396"/>
      <c r="AF93" s="396"/>
      <c r="AG93" s="396"/>
    </row>
    <row r="94" spans="1:33" x14ac:dyDescent="0.2">
      <c r="A94" s="396"/>
      <c r="B94" s="396"/>
      <c r="C94" s="396"/>
      <c r="D94" s="396"/>
      <c r="E94" s="396"/>
      <c r="F94" s="396"/>
      <c r="G94" s="396"/>
      <c r="H94" s="396"/>
      <c r="I94" s="396"/>
      <c r="J94" s="396"/>
      <c r="K94" s="396"/>
      <c r="L94" s="396"/>
      <c r="M94" s="396"/>
      <c r="N94" s="396"/>
      <c r="O94" s="396"/>
      <c r="P94" s="396"/>
      <c r="Q94" s="408"/>
      <c r="R94" s="408"/>
      <c r="S94" s="396"/>
      <c r="T94" s="396"/>
      <c r="U94" s="396"/>
      <c r="V94" s="396"/>
      <c r="W94" s="396"/>
      <c r="X94" s="396"/>
      <c r="Y94" s="396"/>
      <c r="Z94" s="396"/>
      <c r="AA94" s="396"/>
      <c r="AB94" s="396"/>
      <c r="AC94" s="396"/>
      <c r="AD94" s="396"/>
      <c r="AE94" s="396"/>
      <c r="AF94" s="396"/>
      <c r="AG94" s="396"/>
    </row>
    <row r="95" spans="1:33" x14ac:dyDescent="0.2">
      <c r="A95" s="396"/>
      <c r="B95" s="396"/>
      <c r="C95" s="396"/>
      <c r="D95" s="396"/>
      <c r="E95" s="396"/>
      <c r="F95" s="396"/>
      <c r="G95" s="396"/>
      <c r="H95" s="396"/>
      <c r="I95" s="396"/>
      <c r="J95" s="396"/>
      <c r="K95" s="396"/>
      <c r="L95" s="396"/>
      <c r="M95" s="396"/>
      <c r="N95" s="396"/>
      <c r="O95" s="396"/>
      <c r="P95" s="396"/>
      <c r="Q95" s="408"/>
      <c r="R95" s="408"/>
      <c r="S95" s="396"/>
      <c r="T95" s="396"/>
      <c r="U95" s="396"/>
      <c r="V95" s="396"/>
      <c r="W95" s="396"/>
      <c r="X95" s="396"/>
      <c r="Y95" s="396"/>
      <c r="Z95" s="396"/>
      <c r="AA95" s="396"/>
      <c r="AB95" s="396"/>
      <c r="AC95" s="396"/>
      <c r="AD95" s="396"/>
      <c r="AE95" s="396"/>
      <c r="AF95" s="396"/>
      <c r="AG95" s="396"/>
    </row>
    <row r="96" spans="1:33" x14ac:dyDescent="0.2">
      <c r="A96" s="396"/>
      <c r="B96" s="396"/>
      <c r="C96" s="396"/>
      <c r="D96" s="396"/>
      <c r="E96" s="396"/>
      <c r="F96" s="396"/>
      <c r="G96" s="396"/>
      <c r="H96" s="396"/>
      <c r="I96" s="396"/>
      <c r="J96" s="396"/>
      <c r="K96" s="396"/>
      <c r="L96" s="396"/>
      <c r="M96" s="396"/>
      <c r="N96" s="396"/>
      <c r="O96" s="396"/>
      <c r="P96" s="396"/>
      <c r="Q96" s="408"/>
      <c r="R96" s="408"/>
      <c r="S96" s="396"/>
      <c r="T96" s="396"/>
      <c r="U96" s="396"/>
      <c r="V96" s="396"/>
      <c r="W96" s="396"/>
      <c r="X96" s="396"/>
      <c r="Y96" s="396"/>
      <c r="Z96" s="396"/>
      <c r="AA96" s="396"/>
      <c r="AB96" s="396"/>
      <c r="AC96" s="396"/>
      <c r="AD96" s="396"/>
      <c r="AE96" s="396"/>
      <c r="AF96" s="396"/>
      <c r="AG96" s="396"/>
    </row>
    <row r="97" spans="1:33" x14ac:dyDescent="0.2">
      <c r="A97" s="396"/>
      <c r="B97" s="396"/>
      <c r="C97" s="396"/>
      <c r="D97" s="396"/>
      <c r="E97" s="396"/>
      <c r="F97" s="396"/>
      <c r="G97" s="396"/>
      <c r="H97" s="396"/>
      <c r="I97" s="396"/>
      <c r="J97" s="396"/>
      <c r="K97" s="396"/>
      <c r="L97" s="396"/>
      <c r="M97" s="396"/>
      <c r="N97" s="396"/>
      <c r="O97" s="396"/>
      <c r="P97" s="396"/>
      <c r="Q97" s="408"/>
      <c r="R97" s="408"/>
      <c r="S97" s="396"/>
      <c r="T97" s="396"/>
      <c r="U97" s="396"/>
      <c r="V97" s="396"/>
      <c r="W97" s="396"/>
      <c r="X97" s="396"/>
      <c r="Y97" s="396"/>
      <c r="Z97" s="396"/>
      <c r="AA97" s="396"/>
      <c r="AB97" s="396"/>
      <c r="AC97" s="396" t="s">
        <v>201</v>
      </c>
      <c r="AD97" s="396"/>
      <c r="AE97" s="396"/>
      <c r="AF97" s="396"/>
      <c r="AG97" s="396"/>
    </row>
  </sheetData>
  <sheetProtection password="C730" sheet="1" objects="1" scenarios="1"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71">
    <mergeCell ref="T10:X12"/>
    <mergeCell ref="T18:Y23"/>
    <mergeCell ref="L17:M17"/>
    <mergeCell ref="N23:P23"/>
    <mergeCell ref="N18:P18"/>
    <mergeCell ref="N19:P19"/>
    <mergeCell ref="N17:P17"/>
    <mergeCell ref="L23:M23"/>
    <mergeCell ref="L18:M18"/>
    <mergeCell ref="L19:M19"/>
    <mergeCell ref="L29:M29"/>
    <mergeCell ref="H34:K34"/>
    <mergeCell ref="L34:M34"/>
    <mergeCell ref="C39:P39"/>
    <mergeCell ref="C40:P46"/>
    <mergeCell ref="C23:D23"/>
    <mergeCell ref="H23:K23"/>
    <mergeCell ref="S48:W48"/>
    <mergeCell ref="N29:P29"/>
    <mergeCell ref="T30:Z47"/>
    <mergeCell ref="C31:E32"/>
    <mergeCell ref="C33:E33"/>
    <mergeCell ref="H31:K31"/>
    <mergeCell ref="H32:K32"/>
    <mergeCell ref="H33:K33"/>
    <mergeCell ref="L31:M31"/>
    <mergeCell ref="L32:M32"/>
    <mergeCell ref="L33:M33"/>
    <mergeCell ref="C34:E34"/>
    <mergeCell ref="C29:D29"/>
    <mergeCell ref="H29:K29"/>
    <mergeCell ref="C16:E16"/>
    <mergeCell ref="C22:D22"/>
    <mergeCell ref="H17:K17"/>
    <mergeCell ref="H18:K18"/>
    <mergeCell ref="H19:K19"/>
    <mergeCell ref="C19:D19"/>
    <mergeCell ref="C17:D17"/>
    <mergeCell ref="C18:D18"/>
    <mergeCell ref="L24:M24"/>
    <mergeCell ref="N24:P24"/>
    <mergeCell ref="C28:D28"/>
    <mergeCell ref="H28:K28"/>
    <mergeCell ref="L28:M28"/>
    <mergeCell ref="N28:P28"/>
    <mergeCell ref="C27:D27"/>
    <mergeCell ref="C24:D24"/>
    <mergeCell ref="H24:K24"/>
    <mergeCell ref="C58:P58"/>
    <mergeCell ref="H53:K54"/>
    <mergeCell ref="H52:K52"/>
    <mergeCell ref="C56:P56"/>
    <mergeCell ref="C52:G54"/>
    <mergeCell ref="M53:P54"/>
    <mergeCell ref="M52:P52"/>
    <mergeCell ref="Q53:Q54"/>
    <mergeCell ref="C47:P47"/>
    <mergeCell ref="C48:P48"/>
    <mergeCell ref="C49:E49"/>
    <mergeCell ref="C3:D4"/>
    <mergeCell ref="E3:G4"/>
    <mergeCell ref="E14:G14"/>
    <mergeCell ref="C8:D8"/>
    <mergeCell ref="C7:E7"/>
    <mergeCell ref="C14:D14"/>
    <mergeCell ref="C10:D10"/>
    <mergeCell ref="E10:G10"/>
    <mergeCell ref="C5:G6"/>
    <mergeCell ref="H8:P8"/>
    <mergeCell ref="D12:P12"/>
    <mergeCell ref="D36:P37"/>
  </mergeCells>
  <conditionalFormatting sqref="E14">
    <cfRule type="expression" dxfId="206" priority="467" stopIfTrue="1">
      <formula>AND($E$8&gt;TODAY(),DAY(E14)=1)</formula>
    </cfRule>
  </conditionalFormatting>
  <conditionalFormatting sqref="G18">
    <cfRule type="expression" dxfId="205" priority="404">
      <formula>AND($G$18&lt;=40, $G$18&gt;0)</formula>
    </cfRule>
  </conditionalFormatting>
  <conditionalFormatting sqref="H53:K54">
    <cfRule type="expression" dxfId="204" priority="432">
      <formula>$H$53&lt;&gt;"bitte auswählen"</formula>
    </cfRule>
  </conditionalFormatting>
  <conditionalFormatting sqref="E14:G14">
    <cfRule type="expression" dxfId="203" priority="402">
      <formula>$E$14&lt;&gt;"bitte auswählen"</formula>
    </cfRule>
  </conditionalFormatting>
  <conditionalFormatting sqref="E19">
    <cfRule type="expression" dxfId="202" priority="77">
      <formula>AND(N19&gt;0,E19="bitte auswählen")</formula>
    </cfRule>
    <cfRule type="expression" dxfId="201" priority="78">
      <formula>E19&lt;&gt;"bitte auswählen"</formula>
    </cfRule>
  </conditionalFormatting>
  <conditionalFormatting sqref="F19">
    <cfRule type="expression" dxfId="200" priority="73">
      <formula>F19&lt;&gt;"bitte auswählen"</formula>
    </cfRule>
    <cfRule type="expression" dxfId="199" priority="76">
      <formula>E19&lt;&gt;"bitte auswählen"</formula>
    </cfRule>
  </conditionalFormatting>
  <conditionalFormatting sqref="F28:F29">
    <cfRule type="expression" dxfId="198" priority="57">
      <formula>F28&lt;&gt;"bitte auswählen"</formula>
    </cfRule>
    <cfRule type="expression" dxfId="197" priority="84">
      <formula>E28&lt;&gt;""</formula>
    </cfRule>
  </conditionalFormatting>
  <conditionalFormatting sqref="M53:P54">
    <cfRule type="expression" dxfId="196" priority="26">
      <formula>$M$53&lt;&gt;""</formula>
    </cfRule>
  </conditionalFormatting>
  <conditionalFormatting sqref="F23">
    <cfRule type="expression" dxfId="195" priority="16">
      <formula>F23&lt;&gt;"bitte auswählen"</formula>
    </cfRule>
    <cfRule type="expression" dxfId="194" priority="17">
      <formula>E23&lt;&gt;""</formula>
    </cfRule>
  </conditionalFormatting>
  <conditionalFormatting sqref="F24">
    <cfRule type="expression" dxfId="193" priority="14">
      <formula>F24&lt;&gt;"bitte auswählen"</formula>
    </cfRule>
    <cfRule type="expression" dxfId="192" priority="15">
      <formula>E24&lt;&gt;""</formula>
    </cfRule>
  </conditionalFormatting>
  <conditionalFormatting sqref="L18:M18">
    <cfRule type="expression" dxfId="191" priority="10">
      <formula>L18&lt;&gt;""</formula>
    </cfRule>
  </conditionalFormatting>
  <conditionalFormatting sqref="H18:K18">
    <cfRule type="expression" dxfId="190" priority="9">
      <formula>$H$18&lt;&gt;""</formula>
    </cfRule>
  </conditionalFormatting>
  <conditionalFormatting sqref="E18">
    <cfRule type="expression" dxfId="189" priority="8">
      <formula>E18&lt;&gt;"bitte auswählen"</formula>
    </cfRule>
  </conditionalFormatting>
  <conditionalFormatting sqref="G23:G24">
    <cfRule type="expression" dxfId="188" priority="7">
      <formula>G23&lt;&gt;""</formula>
    </cfRule>
  </conditionalFormatting>
  <conditionalFormatting sqref="H23:K24">
    <cfRule type="expression" dxfId="187" priority="5">
      <formula>H23&lt;&gt;""</formula>
    </cfRule>
  </conditionalFormatting>
  <conditionalFormatting sqref="L23:M24">
    <cfRule type="expression" dxfId="186" priority="4">
      <formula>L23&lt;&gt;""</formula>
    </cfRule>
  </conditionalFormatting>
  <conditionalFormatting sqref="G28:G29">
    <cfRule type="expression" dxfId="185" priority="3">
      <formula>G28&lt;&gt;""</formula>
    </cfRule>
  </conditionalFormatting>
  <conditionalFormatting sqref="H28:K29">
    <cfRule type="expression" dxfId="184" priority="2">
      <formula>H28&lt;&gt;""</formula>
    </cfRule>
  </conditionalFormatting>
  <conditionalFormatting sqref="L28:M29">
    <cfRule type="expression" dxfId="183" priority="1">
      <formula>L28&lt;&gt;""</formula>
    </cfRule>
  </conditionalFormatting>
  <dataValidations xWindow="544" yWindow="657" count="11">
    <dataValidation type="whole" allowBlank="1" showInputMessage="1" showErrorMessage="1" errorTitle="Fehler" error="Ungültige Eingabe. Maximal 40 Wochenstunden." sqref="G38 G35 G32">
      <formula1>0</formula1>
      <formula2>40</formula2>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8:K29 H18:K19 H23:K24">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dataValidation type="textLength" operator="lessThan" allowBlank="1" showInputMessage="1" showErrorMessage="1" errorTitle="Achtung:" error="Bitte maximal 20 Zeichen eingeben" sqref="M53:P54">
      <formula1>20</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18:M19">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8:M29 L23:M24">
      <formula1>0</formula1>
    </dataValidation>
    <dataValidation type="decimal" allowBlank="1" showInputMessage="1" showErrorMessage="1" errorTitle="Fehler" error="Ungültige Eingabe. Maximal 40 Wochenstunden." sqref="G28:G29 G18:G19 G23:G24">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28:E29"/>
    <dataValidation type="textLength" operator="lessThan" allowBlank="1" showInputMessage="1" showErrorMessage="1" errorTitle="Achtung:" error="Maximale Textlänge überschritten" sqref="C39:C40">
      <formula1>2100</formula1>
    </dataValidation>
    <dataValidation allowBlank="1" sqref="B25:R26 E22:P22 B20:R21 E27:R27 C30:Q30"/>
  </dataValidations>
  <printOptions horizontalCentered="1"/>
  <pageMargins left="0" right="0" top="0" bottom="0" header="0" footer="0"/>
  <pageSetup paperSize="9" scale="83" orientation="portrait" r:id="rId2"/>
  <ignoredErrors>
    <ignoredError sqref="C49"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35</xdr:row>
                    <xdr:rowOff>114300</xdr:rowOff>
                  </from>
                  <to>
                    <xdr:col>2</xdr:col>
                    <xdr:colOff>352425</xdr:colOff>
                    <xdr:row>36</xdr:row>
                    <xdr:rowOff>66675</xdr:rowOff>
                  </to>
                </anchor>
              </controlPr>
            </control>
          </mc:Choice>
        </mc:AlternateContent>
        <mc:AlternateContent xmlns:mc="http://schemas.openxmlformats.org/markup-compatibility/2006">
          <mc:Choice Requires="x14">
            <control shapeId="6205" r:id="rId6" name="Check Box 61">
              <controlPr defaultSize="0" autoFill="0" autoLine="0" autoPict="0">
                <anchor moveWithCells="1">
                  <from>
                    <xdr:col>2</xdr:col>
                    <xdr:colOff>180975</xdr:colOff>
                    <xdr:row>11</xdr:row>
                    <xdr:rowOff>323850</xdr:rowOff>
                  </from>
                  <to>
                    <xdr:col>2</xdr:col>
                    <xdr:colOff>361950</xdr:colOff>
                    <xdr:row>11</xdr:row>
                    <xdr:rowOff>495300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68" id="{BD9123E6-790A-4C74-873F-32FD53CED95D}">
            <xm:f>menu!$U$4=FALSE</xm:f>
            <x14:dxf>
              <font>
                <color theme="0"/>
              </font>
              <fill>
                <patternFill>
                  <fgColor theme="0"/>
                  <bgColor theme="0"/>
                </patternFill>
              </fill>
              <border>
                <left/>
                <right/>
                <top/>
                <bottom/>
                <vertical/>
                <horizontal/>
              </border>
            </x14:dxf>
          </x14:cfRule>
          <xm:sqref>C56:P58 Q22 Q27 C25:Q26 C27:E27 N23:Q24 C22:F22 C30:Q30 C14:Q18 C10:D10 H10:Q10 C11:Q11 C9:Q9 C20:Q21 C19:D19 C23:D24 C28:D29 N19:Q19 C36:P37 C7:H8 L3:R7 H6 Q12 C38:Q38 C35:Q35 C31 C33:C34 AA30:AG36 F31:H32 N31:Q34 C47:Q55 N28:Q29</xm:sqref>
        </x14:conditionalFormatting>
        <x14:conditionalFormatting xmlns:xm="http://schemas.microsoft.com/office/excel/2006/main">
          <x14:cfRule type="iconSet" priority="401"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400"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Q14</xm:sqref>
        </x14:conditionalFormatting>
        <x14:conditionalFormatting xmlns:xm="http://schemas.microsoft.com/office/excel/2006/main">
          <x14:cfRule type="iconSet" priority="399"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98"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expression" priority="395" id="{D0E5AC34-E2D0-4A75-8DAA-9260C57C05C7}">
            <xm:f>menu!$U$4=FALSE</xm:f>
            <x14:dxf>
              <font>
                <color theme="0"/>
              </font>
              <fill>
                <patternFill>
                  <fgColor theme="0"/>
                  <bgColor theme="0"/>
                </patternFill>
              </fill>
              <border>
                <left/>
                <right/>
                <top/>
                <bottom/>
                <vertical/>
                <horizontal/>
              </border>
            </x14:dxf>
          </x14:cfRule>
          <xm:sqref>Q53</xm:sqref>
        </x14:conditionalFormatting>
        <x14:conditionalFormatting xmlns:xm="http://schemas.microsoft.com/office/excel/2006/main">
          <x14:cfRule type="iconSet" priority="394"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Q53</xm:sqref>
        </x14:conditionalFormatting>
        <x14:conditionalFormatting xmlns:xm="http://schemas.microsoft.com/office/excel/2006/main">
          <x14:cfRule type="expression" priority="463" id="{8D7E839C-99ED-43F7-9ABD-6C3E7D4D03DF}">
            <xm:f>AND(menu!$I$21&gt;0,$F$18&lt;&gt;"bitte auswählen")</xm:f>
            <x14:dxf>
              <font>
                <color theme="1"/>
              </font>
              <fill>
                <patternFill>
                  <bgColor rgb="FFEBF1DE"/>
                </patternFill>
              </fill>
            </x14:dxf>
          </x14:cfRule>
          <x14:cfRule type="expression" priority="1610" id="{92153068-7055-47C5-A438-6892350F9711}">
            <xm:f>(AND(menu!$I$21=2,$F$18&lt;&gt;"bitte auswählen"))</xm:f>
            <x14:dxf>
              <font>
                <color theme="1"/>
              </font>
              <fill>
                <patternFill>
                  <bgColor rgb="FFEBF1DE"/>
                </patternFill>
              </fill>
            </x14:dxf>
          </x14:cfRule>
          <xm:sqref>F18</xm:sqref>
        </x14:conditionalFormatting>
        <x14:conditionalFormatting xmlns:xm="http://schemas.microsoft.com/office/excel/2006/main">
          <x14:cfRule type="iconSet" priority="319"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xm:sqref>
        </x14:conditionalFormatting>
        <x14:conditionalFormatting xmlns:xm="http://schemas.microsoft.com/office/excel/2006/main">
          <x14:cfRule type="iconSet" priority="316"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Q28:Q29</xm:sqref>
        </x14:conditionalFormatting>
        <x14:conditionalFormatting xmlns:xm="http://schemas.microsoft.com/office/excel/2006/main">
          <x14:cfRule type="expression" priority="27" id="{0FA4BA84-AE8C-4F02-A1BA-E779683E5439}">
            <xm:f>menu!$B$46=TRUE</xm:f>
            <x14:dxf>
              <fill>
                <patternFill>
                  <fgColor rgb="FFEBF1DE"/>
                  <bgColor rgb="FFEBF1DE"/>
                </patternFill>
              </fill>
            </x14:dxf>
          </x14:cfRule>
          <x14:cfRule type="expression" priority="91" id="{5818D7D2-7E80-44A1-AD15-A62615C7012D}">
            <xm:f>menu!$U$4=FALSE</xm:f>
            <x14:dxf>
              <font>
                <color theme="0"/>
              </font>
              <fill>
                <patternFill>
                  <fgColor theme="0"/>
                  <bgColor theme="0"/>
                </patternFill>
              </fill>
              <border>
                <left/>
                <right/>
                <top/>
                <bottom/>
                <vertical/>
                <horizontal/>
              </border>
            </x14:dxf>
          </x14:cfRule>
          <xm:sqref>C12:P12</xm:sqref>
        </x14:conditionalFormatting>
        <x14:conditionalFormatting xmlns:xm="http://schemas.microsoft.com/office/excel/2006/main">
          <x14:cfRule type="expression" priority="80" id="{2EF805E1-4E5D-46A6-B636-9C4F28782B01}">
            <xm:f>$E$10&lt;&gt;menu!$A$124</xm:f>
            <x14:dxf>
              <font>
                <color theme="1"/>
              </font>
              <fill>
                <patternFill>
                  <bgColor rgb="FFEBF1DE"/>
                </patternFill>
              </fill>
            </x14:dxf>
          </x14:cfRule>
          <xm:sqref>E10:G10</xm:sqref>
        </x14:conditionalFormatting>
        <x14:conditionalFormatting xmlns:xm="http://schemas.microsoft.com/office/excel/2006/main">
          <x14:cfRule type="expression" priority="79"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iconSet" priority="37"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Q12</xm:sqref>
        </x14:conditionalFormatting>
        <x14:conditionalFormatting xmlns:xm="http://schemas.microsoft.com/office/excel/2006/main">
          <x14:cfRule type="expression" priority="36" id="{79EEF3AF-0621-45E9-A586-8E507DD82E4C}">
            <xm:f>menu!$U$4=FALSE</xm:f>
            <x14:dxf>
              <font>
                <color theme="0"/>
              </font>
              <fill>
                <patternFill>
                  <fgColor theme="0"/>
                  <bgColor theme="0"/>
                </patternFill>
              </fill>
              <border>
                <left/>
                <right/>
                <top/>
                <bottom/>
                <vertical/>
                <horizontal/>
              </border>
            </x14:dxf>
          </x14:cfRule>
          <xm:sqref>Q36:Q37</xm:sqref>
        </x14:conditionalFormatting>
        <x14:conditionalFormatting xmlns:xm="http://schemas.microsoft.com/office/excel/2006/main">
          <x14:cfRule type="iconSet" priority="35"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Q36:Q37</xm:sqref>
        </x14:conditionalFormatting>
        <x14:conditionalFormatting xmlns:xm="http://schemas.microsoft.com/office/excel/2006/main">
          <x14:cfRule type="iconSet" priority="2152"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Q19</xm:sqref>
        </x14:conditionalFormatting>
        <x14:conditionalFormatting xmlns:xm="http://schemas.microsoft.com/office/excel/2006/main">
          <x14:cfRule type="iconSet" priority="2155"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Q18:Q19</xm:sqref>
        </x14:conditionalFormatting>
        <x14:conditionalFormatting xmlns:xm="http://schemas.microsoft.com/office/excel/2006/main">
          <x14:cfRule type="iconSet" priority="2156"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Q23:Q24</xm:sqref>
        </x14:conditionalFormatting>
        <x14:conditionalFormatting xmlns:xm="http://schemas.microsoft.com/office/excel/2006/main">
          <x14:cfRule type="iconSet" priority="2157"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xm:sqref>
        </x14:conditionalFormatting>
        <x14:conditionalFormatting xmlns:xm="http://schemas.microsoft.com/office/excel/2006/main">
          <x14:cfRule type="iconSet" priority="2162"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Q28:Q29</xm:sqref>
        </x14:conditionalFormatting>
        <x14:conditionalFormatting xmlns:xm="http://schemas.microsoft.com/office/excel/2006/main">
          <x14:cfRule type="iconSet" priority="2163"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164"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Q20:Q29</xm:sqref>
        </x14:conditionalFormatting>
        <x14:conditionalFormatting xmlns:xm="http://schemas.microsoft.com/office/excel/2006/main">
          <x14:cfRule type="expression" priority="34" id="{19A005F1-C48F-470E-92C0-66A6495226E0}">
            <xm:f>menu!$U$4=FALSE</xm:f>
            <x14:dxf>
              <font>
                <color theme="0"/>
              </font>
              <fill>
                <patternFill>
                  <fgColor theme="0"/>
                  <bgColor theme="0"/>
                </patternFill>
              </fill>
              <border>
                <left/>
                <right/>
                <top/>
                <bottom/>
                <vertical/>
                <horizontal/>
              </border>
            </x14:dxf>
          </x14:cfRule>
          <xm:sqref>L31:L34</xm:sqref>
        </x14:conditionalFormatting>
        <x14:conditionalFormatting xmlns:xm="http://schemas.microsoft.com/office/excel/2006/main">
          <x14:cfRule type="expression" priority="33" id="{9A7CBB86-B966-4A3E-9E5C-A71D81D0BC3C}">
            <xm:f>menu!$U$4=FALSE</xm:f>
            <x14:dxf>
              <font>
                <color theme="0"/>
              </font>
              <fill>
                <patternFill>
                  <fgColor theme="0"/>
                  <bgColor theme="0"/>
                </patternFill>
              </fill>
              <border>
                <left/>
                <right/>
                <top/>
                <bottom/>
                <vertical/>
                <horizontal/>
              </border>
            </x14:dxf>
          </x14:cfRule>
          <xm:sqref>F33</xm:sqref>
        </x14:conditionalFormatting>
        <x14:conditionalFormatting xmlns:xm="http://schemas.microsoft.com/office/excel/2006/main">
          <x14:cfRule type="expression" priority="32" id="{214B893E-CC01-4362-BBA0-CD72015D83CF}">
            <xm:f>menu!$U$4=FALSE</xm:f>
            <x14:dxf>
              <font>
                <color theme="0"/>
              </font>
              <fill>
                <patternFill>
                  <fgColor theme="0"/>
                  <bgColor theme="0"/>
                </patternFill>
              </fill>
              <border>
                <left/>
                <right/>
                <top/>
                <bottom/>
                <vertical/>
                <horizontal/>
              </border>
            </x14:dxf>
          </x14:cfRule>
          <xm:sqref>G33</xm:sqref>
        </x14:conditionalFormatting>
        <x14:conditionalFormatting xmlns:xm="http://schemas.microsoft.com/office/excel/2006/main">
          <x14:cfRule type="expression" priority="31" id="{67CF3FD2-9050-47AF-AF7F-CD0DF53B2E38}">
            <xm:f>menu!$U$4=FALSE</xm:f>
            <x14:dxf>
              <font>
                <color theme="0"/>
              </font>
              <fill>
                <patternFill>
                  <fgColor theme="0"/>
                  <bgColor theme="0"/>
                </patternFill>
              </fill>
              <border>
                <left/>
                <right/>
                <top/>
                <bottom/>
                <vertical/>
                <horizontal/>
              </border>
            </x14:dxf>
          </x14:cfRule>
          <xm:sqref>H33</xm:sqref>
        </x14:conditionalFormatting>
        <x14:conditionalFormatting xmlns:xm="http://schemas.microsoft.com/office/excel/2006/main">
          <x14:cfRule type="expression" priority="30" id="{7B4901DF-1A9A-4F9C-8AD0-7E83F976E8D9}">
            <xm:f>menu!$U$4=FALSE</xm:f>
            <x14:dxf>
              <font>
                <color theme="0"/>
              </font>
              <fill>
                <patternFill>
                  <fgColor theme="0"/>
                  <bgColor theme="0"/>
                </patternFill>
              </fill>
              <border>
                <left/>
                <right/>
                <top/>
                <bottom/>
                <vertical/>
                <horizontal/>
              </border>
            </x14:dxf>
          </x14:cfRule>
          <xm:sqref>F34</xm:sqref>
        </x14:conditionalFormatting>
        <x14:conditionalFormatting xmlns:xm="http://schemas.microsoft.com/office/excel/2006/main">
          <x14:cfRule type="expression" priority="29" id="{4C737DDE-8C78-4C80-92CC-051D858327E9}">
            <xm:f>menu!$U$4=FALSE</xm:f>
            <x14:dxf>
              <font>
                <color theme="0"/>
              </font>
              <fill>
                <patternFill>
                  <fgColor theme="0"/>
                  <bgColor theme="0"/>
                </patternFill>
              </fill>
              <border>
                <left/>
                <right/>
                <top/>
                <bottom/>
                <vertical/>
                <horizontal/>
              </border>
            </x14:dxf>
          </x14:cfRule>
          <xm:sqref>G34</xm:sqref>
        </x14:conditionalFormatting>
        <x14:conditionalFormatting xmlns:xm="http://schemas.microsoft.com/office/excel/2006/main">
          <x14:cfRule type="expression" priority="28" id="{E2572AB5-C17A-4ADC-AEBA-D4F8E78BCE54}">
            <xm:f>menu!$U$4=FALSE</xm:f>
            <x14:dxf>
              <font>
                <color theme="0"/>
              </font>
              <fill>
                <patternFill>
                  <fgColor theme="0"/>
                  <bgColor theme="0"/>
                </patternFill>
              </fill>
              <border>
                <left/>
                <right/>
                <top/>
                <bottom/>
                <vertical/>
                <horizontal/>
              </border>
            </x14:dxf>
          </x14:cfRule>
          <xm:sqref>H34</xm:sqref>
        </x14:conditionalFormatting>
        <x14:conditionalFormatting xmlns:xm="http://schemas.microsoft.com/office/excel/2006/main">
          <x14:cfRule type="iconSet" priority="12" id="{3D7339D6-7F26-4041-B511-9B67C82CB49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13" id="{E38B30E8-22DF-42E1-A323-08D7734CF3A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expression" priority="11" id="{434734D7-53A7-4AE1-B6DE-75966FE64020}">
            <xm:f>menu!$B$44=TRUE</xm:f>
            <x14:dxf>
              <fill>
                <patternFill>
                  <bgColor rgb="FFEBF1DE"/>
                </patternFill>
              </fill>
            </x14:dxf>
          </x14:cfRule>
          <xm:sqref>C36:P37</xm:sqref>
        </x14:conditionalFormatting>
      </x14:conditionalFormattings>
    </ext>
    <ext xmlns:x14="http://schemas.microsoft.com/office/spreadsheetml/2009/9/main" uri="{CCE6A557-97BC-4b89-ADB6-D9C93CAAB3DF}">
      <x14:dataValidations xmlns:xm="http://schemas.microsoft.com/office/excel/2006/main" xWindow="544" yWindow="657" count="10">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menu!$A$17:$A$26</xm:f>
          </x14:formula1>
          <xm:sqref>E24</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E14:G14</xm:sqref>
        </x14:dataValidation>
        <x14:dataValidation type="list" allowBlank="1" showInputMessage="1" showErrorMessage="1">
          <x14:formula1>
            <xm:f>menu!$Q$18:$Q$23</xm:f>
          </x14:formula1>
          <xm:sqref>H53:K54</xm:sqref>
        </x14:dataValidation>
        <x14:dataValidation type="list" allowBlank="1" showInputMessage="1" showErrorMessage="1">
          <x14:formula1>
            <xm:f>menu!$K$18:$K$21</xm:f>
          </x14:formula1>
          <xm:sqref>F29</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menu!$A$17:$A$26</xm:f>
          </x14:formula1>
          <xm:sqref>E19</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menu!$A$124:$A$126</xm:f>
          </x14:formula1>
          <xm:sqref>E10:G10</xm:sqref>
        </x14:dataValidation>
        <x14:dataValidation type="list" allowBlank="1" showInputMessage="1" showErrorMessage="1">
          <x14:formula1>
            <xm:f>IF(menu!$I$21=2,menu!$K$18:$K$24,menu!$K$18:$K$20)</xm:f>
          </x14:formula1>
          <xm:sqref>F19</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menu!$A$17:$A$26</xm:f>
          </x14:formula1>
          <xm:sqref>E18 E23</xm:sqref>
        </x14:dataValidation>
        <x14:dataValidation type="list" allowBlank="1" showInputMessage="1" showErrorMessage="1">
          <x14:formula1>
            <xm:f>menu!$K$18:$K$20</xm:f>
          </x14:formula1>
          <xm:sqref>F18 F23:F24</xm:sqref>
        </x14:dataValidation>
        <x14:dataValidation type="list" allowBlank="1" showInputMessage="1" showErrorMessage="1">
          <x14:formula1>
            <xm:f>menu!$K$18:$K$21</xm:f>
          </x14:formula1>
          <xm:sqref>F28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14</vt:i4>
      </vt:variant>
    </vt:vector>
  </HeadingPairs>
  <TitlesOfParts>
    <vt:vector size="31" baseType="lpstr">
      <vt:lpstr>Basisdaten</vt:lpstr>
      <vt:lpstr>menu</vt:lpstr>
      <vt:lpstr>Texte</vt:lpstr>
      <vt:lpstr>Fördervoraussetzungen</vt:lpstr>
      <vt:lpstr>Vorhabenbeschreibung</vt:lpstr>
      <vt:lpstr>TVÖD_Obergrenzen</vt:lpstr>
      <vt:lpstr>Dashboard</vt:lpstr>
      <vt:lpstr>Personalausgaben</vt:lpstr>
      <vt:lpstr>Personal</vt:lpstr>
      <vt:lpstr>Arbeitsplanung</vt:lpstr>
      <vt:lpstr>Tabelle1</vt:lpstr>
      <vt:lpstr>ausgabenexport</vt:lpstr>
      <vt:lpstr>technische Ausgaben</vt:lpstr>
      <vt:lpstr>weitere Sachausgaben</vt:lpstr>
      <vt:lpstr>Dienstreisen und Qualifizierung</vt:lpstr>
      <vt:lpstr>Ausgabenübersicht</vt:lpstr>
      <vt:lpstr>Anmerkungen</vt:lpstr>
      <vt:lpstr>bahncard100</vt:lpstr>
      <vt:lpstr>bahncard25</vt:lpstr>
      <vt:lpstr>Anmerkungen!Druckbereich</vt:lpstr>
      <vt:lpstr>Arbeitsplanung!Druckbereich</vt:lpstr>
      <vt:lpstr>Ausgabenübersicht!Druckbereich</vt:lpstr>
      <vt:lpstr>Basisdaten!Druckbereich</vt:lpstr>
      <vt:lpstr>'Dienstreisen und Qualifizierung'!Druckbereich</vt:lpstr>
      <vt:lpstr>Fördervoraussetzungen!Druckbereich</vt:lpstr>
      <vt:lpstr>Personal!Druckbereich</vt:lpstr>
      <vt:lpstr>Personalausgaben!Druckbereich</vt:lpstr>
      <vt:lpstr>Tabelle1!Druckbereich</vt:lpstr>
      <vt:lpstr>'technische Ausgaben'!Druckbereich</vt:lpstr>
      <vt:lpstr>Vorhabenbeschreibung!Druckbereich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4.1.2 Energiemanagement</dc:title>
  <dc:subject>Nationale Klimaschutzinitiative - Kommunalrichtlinie</dc:subject>
  <cp:keywords>Klimaschutz; NKI; Kommunalrichtlinie; Kommune; Projektförderung; Förderschwerpunkt; Energiemanagement; PDCA-Zyklus; Energieeinsparung; Messtechnik; Personalförderung, Dienstleister</cp:keywords>
  <cp:lastModifiedBy>Daniela Franz</cp:lastModifiedBy>
  <cp:lastPrinted>2022-09-13T15:09:46Z</cp:lastPrinted>
  <dcterms:created xsi:type="dcterms:W3CDTF">2019-01-14T11:03:48Z</dcterms:created>
  <dcterms:modified xsi:type="dcterms:W3CDTF">2023-01-19T08:45:48Z</dcterms:modified>
</cp:coreProperties>
</file>