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updateLinks="never" codeName="DieseArbeitsmappe" defaultThemeVersion="124226"/>
  <mc:AlternateContent xmlns:mc="http://schemas.openxmlformats.org/markup-compatibility/2006">
    <mc:Choice Requires="x15">
      <x15ac:absPath xmlns:x15ac="http://schemas.microsoft.com/office/spreadsheetml/2010/11/ac" url="H:\KRL2024_ohneMinLogo\"/>
    </mc:Choice>
  </mc:AlternateContent>
  <xr:revisionPtr revIDLastSave="0" documentId="8_{05831D6D-2380-49DD-A25D-2771EF3E284B}" xr6:coauthVersionLast="47" xr6:coauthVersionMax="47" xr10:uidLastSave="{00000000-0000-0000-0000-000000000000}"/>
  <workbookProtection workbookPassword="C730" lockStructure="1"/>
  <bookViews>
    <workbookView xWindow="-120" yWindow="-120" windowWidth="29040" windowHeight="15720" tabRatio="909" xr2:uid="{00000000-000D-0000-FFFF-FFFF00000000}"/>
  </bookViews>
  <sheets>
    <sheet name="Leitfaden" sheetId="41" r:id="rId1"/>
    <sheet name="Basisdaten" sheetId="26" r:id="rId2"/>
    <sheet name="TVÖD_Obergrenzen" sheetId="18" state="hidden" r:id="rId3"/>
    <sheet name="Dashboard" sheetId="33" state="hidden" r:id="rId4"/>
    <sheet name="Personalausgaben" sheetId="38" state="hidden" r:id="rId5"/>
    <sheet name="Texte" sheetId="27" state="hidden" r:id="rId6"/>
    <sheet name="Liste der OE" sheetId="44" state="hidden" r:id="rId7"/>
    <sheet name="Vorhabenbeschreibung" sheetId="36" r:id="rId8"/>
    <sheet name="Personal" sheetId="2" r:id="rId9"/>
    <sheet name="Arbeitsplan" sheetId="42" state="hidden" r:id="rId10"/>
    <sheet name="menu" sheetId="10" state="hidden" r:id="rId11"/>
    <sheet name="Bilanzerstellung" sheetId="14" r:id="rId12"/>
    <sheet name="Tabelle1" sheetId="39" state="hidden" r:id="rId13"/>
    <sheet name="Arbeitsplanung" sheetId="45" r:id="rId14"/>
    <sheet name="Erfolgskontrollplan" sheetId="43" r:id="rId15"/>
    <sheet name="Begl_Öffentlichkeitsarbeit" sheetId="11" r:id="rId16"/>
    <sheet name="Prof_Prozessunterstützung" sheetId="13" r:id="rId17"/>
    <sheet name="Dienstreisen" sheetId="4" r:id="rId18"/>
    <sheet name="ausgabenexport" sheetId="34" state="hidden" r:id="rId19"/>
    <sheet name="Ausgabenübersicht" sheetId="35" r:id="rId20"/>
    <sheet name="Anmerkungen" sheetId="17" r:id="rId21"/>
  </sheets>
  <externalReferences>
    <externalReference r:id="rId22"/>
  </externalReferences>
  <definedNames>
    <definedName name="bahncard100">menu!$B$5</definedName>
    <definedName name="bahncard25">menu!$B$3</definedName>
    <definedName name="_xlnm.Print_Area" localSheetId="20">Anmerkungen!$B$2:$K$45</definedName>
    <definedName name="_xlnm.Print_Area" localSheetId="9">Arbeitsplan!$B$2:$M$147</definedName>
    <definedName name="_xlnm.Print_Area" localSheetId="13">Arbeitsplanung!$B$2:$N$30</definedName>
    <definedName name="_xlnm.Print_Area" localSheetId="19">Ausgabenübersicht!$B$2:$R$31</definedName>
    <definedName name="_xlnm.Print_Area" localSheetId="1">Basisdaten!$B$3:$R$42</definedName>
    <definedName name="_xlnm.Print_Area" localSheetId="15">Begl_Öffentlichkeitsarbeit!$B$2:$N$55</definedName>
    <definedName name="_xlnm.Print_Area" localSheetId="11">Bilanzerstellung!$B$2:$N$24</definedName>
    <definedName name="_xlnm.Print_Area" localSheetId="17">Dienstreisen!$B$2:$P$47</definedName>
    <definedName name="_xlnm.Print_Area" localSheetId="14">Erfolgskontrollplan!$B$2:$L$26</definedName>
    <definedName name="_xlnm.Print_Area" localSheetId="0">Leitfaden!$B$3:$R$22</definedName>
    <definedName name="_xlnm.Print_Area" localSheetId="6">'Liste der OE'!$B$2:$J$125</definedName>
    <definedName name="_xlnm.Print_Area" localSheetId="8">Personal!$B$2:$R$59</definedName>
    <definedName name="_xlnm.Print_Area" localSheetId="4">Personalausgaben!$A$1:$H$54</definedName>
    <definedName name="_xlnm.Print_Area" localSheetId="16">Prof_Prozessunterstützung!$B$2:$N$26</definedName>
    <definedName name="_xlnm.Print_Area" localSheetId="12">Tabelle1!$B$2:$AO$44</definedName>
    <definedName name="_xlnm.Print_Area" localSheetId="7">Vorhabenbeschreibung!$B$3:$R$31</definedName>
    <definedName name="Navi">INDIRECT(ADDRESS(1,1,,,INDIRECT("Basisdaten!U4")))</definedName>
    <definedName name="Z_68ABA936_E0C3_4F62_AA1D_4FD1F5462098_.wvu.PrintArea" localSheetId="20" hidden="1">Anmerkungen!$B$2:$K$45</definedName>
    <definedName name="Z_68ABA936_E0C3_4F62_AA1D_4FD1F5462098_.wvu.PrintArea" localSheetId="9" hidden="1">Arbeitsplan!$B$2:$M$77</definedName>
    <definedName name="Z_68ABA936_E0C3_4F62_AA1D_4FD1F5462098_.wvu.PrintArea" localSheetId="13" hidden="1">Arbeitsplanung!$B$2:$N$30</definedName>
    <definedName name="Z_68ABA936_E0C3_4F62_AA1D_4FD1F5462098_.wvu.PrintArea" localSheetId="1" hidden="1">Basisdaten!$B$3:$R$35</definedName>
    <definedName name="Z_68ABA936_E0C3_4F62_AA1D_4FD1F5462098_.wvu.PrintArea" localSheetId="15" hidden="1">Begl_Öffentlichkeitsarbeit!$B$2:$N$55</definedName>
    <definedName name="Z_68ABA936_E0C3_4F62_AA1D_4FD1F5462098_.wvu.PrintArea" localSheetId="11" hidden="1">Bilanzerstellung!$B$2:$N$24</definedName>
    <definedName name="Z_68ABA936_E0C3_4F62_AA1D_4FD1F5462098_.wvu.PrintArea" localSheetId="17" hidden="1">Dienstreisen!$B$2:$R$47</definedName>
    <definedName name="Z_68ABA936_E0C3_4F62_AA1D_4FD1F5462098_.wvu.PrintArea" localSheetId="14" hidden="1">Erfolgskontrollplan!$B$2:$L$50</definedName>
    <definedName name="Z_68ABA936_E0C3_4F62_AA1D_4FD1F5462098_.wvu.PrintArea" localSheetId="0" hidden="1">Leitfaden!$B$3:$R$23</definedName>
    <definedName name="Z_68ABA936_E0C3_4F62_AA1D_4FD1F5462098_.wvu.PrintArea" localSheetId="6" hidden="1">'Liste der OE'!$B$2:$N$78</definedName>
    <definedName name="Z_68ABA936_E0C3_4F62_AA1D_4FD1F5462098_.wvu.PrintArea" localSheetId="8" hidden="1">Personal!$B$2:$R$59</definedName>
    <definedName name="Z_68ABA936_E0C3_4F62_AA1D_4FD1F5462098_.wvu.PrintArea" localSheetId="16" hidden="1">Prof_Prozessunterstützung!$B$2:$N$26</definedName>
    <definedName name="Z_68ABA936_E0C3_4F62_AA1D_4FD1F5462098_.wvu.Rows" localSheetId="1" hidden="1">Basisdaten!$2:$2</definedName>
    <definedName name="Z_68ABA936_E0C3_4F62_AA1D_4FD1F5462098_.wvu.Rows" localSheetId="0" hidden="1">Leitfaden!$2:$2</definedName>
  </definedNames>
  <calcPr calcId="191029"/>
  <customWorkbookViews>
    <customWorkbookView name="Barkowsky, Patrick - Persönliche Ansicht" guid="{68ABA936-E0C3-4F62-AA1D-4FD1F5462098}" mergeInterval="0" personalView="1" xWindow="845" yWindow="22" windowWidth="970" windowHeight="968" tabRatio="909"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26" l="1" a="1"/>
  <c r="C41" i="26" s="1"/>
  <c r="C23" i="26" l="1"/>
  <c r="F35" i="2" l="1"/>
  <c r="F25" i="2"/>
  <c r="E49" i="11" l="1"/>
  <c r="E50" i="11"/>
  <c r="L14" i="11" l="1"/>
  <c r="G14" i="14"/>
  <c r="I12" i="43"/>
  <c r="L22" i="13" l="1"/>
  <c r="L20" i="14"/>
  <c r="L49" i="11" l="1"/>
  <c r="I10" i="43" l="1"/>
  <c r="I14" i="43"/>
  <c r="C27" i="35" l="1"/>
  <c r="T25" i="26" l="1"/>
  <c r="F14" i="14" l="1"/>
  <c r="G6" i="4"/>
  <c r="M43" i="4"/>
  <c r="J5" i="44" l="1"/>
  <c r="J4" i="44"/>
  <c r="J3" i="44"/>
  <c r="E110" i="44"/>
  <c r="E93" i="44"/>
  <c r="E76" i="44"/>
  <c r="O18" i="35" l="1"/>
  <c r="N18" i="35"/>
  <c r="M18" i="35"/>
  <c r="L18" i="35"/>
  <c r="K17" i="43" l="1"/>
  <c r="K15" i="43"/>
  <c r="K13" i="43"/>
  <c r="K11" i="43"/>
  <c r="C45" i="2"/>
  <c r="O53" i="10"/>
  <c r="O47" i="10" s="1"/>
  <c r="E36" i="10"/>
  <c r="D36" i="10"/>
  <c r="C36" i="10"/>
  <c r="C258" i="10"/>
  <c r="C259" i="10"/>
  <c r="C257" i="10"/>
  <c r="B258" i="10"/>
  <c r="B259" i="10"/>
  <c r="B257" i="10"/>
  <c r="C253" i="10"/>
  <c r="C254" i="10"/>
  <c r="C252" i="10"/>
  <c r="B253" i="10"/>
  <c r="B254" i="10"/>
  <c r="B252" i="10"/>
  <c r="C247" i="10"/>
  <c r="C248" i="10"/>
  <c r="C246" i="10"/>
  <c r="B247" i="10"/>
  <c r="B248" i="10"/>
  <c r="B246" i="10"/>
  <c r="C241" i="10"/>
  <c r="C242" i="10"/>
  <c r="C240" i="10"/>
  <c r="D260" i="10" s="1"/>
  <c r="B241" i="10"/>
  <c r="B242" i="10"/>
  <c r="B240" i="10"/>
  <c r="E8" i="2"/>
  <c r="C260" i="10" l="1"/>
  <c r="P20" i="35" l="1"/>
  <c r="P19" i="35" s="1"/>
  <c r="P15" i="35"/>
  <c r="P16" i="35"/>
  <c r="P17" i="35"/>
  <c r="O17" i="35"/>
  <c r="P18" i="35"/>
  <c r="Q18" i="35" s="1"/>
  <c r="P13" i="35"/>
  <c r="P12" i="35" s="1"/>
  <c r="L14" i="4"/>
  <c r="L15" i="4"/>
  <c r="L16" i="4"/>
  <c r="L17" i="4"/>
  <c r="L18" i="4"/>
  <c r="L19" i="4"/>
  <c r="L20" i="4"/>
  <c r="L21" i="4"/>
  <c r="L22" i="4"/>
  <c r="L23" i="4"/>
  <c r="L24" i="4"/>
  <c r="L25" i="4"/>
  <c r="L26" i="4"/>
  <c r="L27" i="4"/>
  <c r="L28" i="4"/>
  <c r="L13" i="4"/>
  <c r="C16" i="13"/>
  <c r="L51" i="11"/>
  <c r="L50" i="11"/>
  <c r="B120" i="10"/>
  <c r="C7" i="14"/>
  <c r="F6" i="11" l="1"/>
  <c r="L29" i="4"/>
  <c r="P14" i="35"/>
  <c r="N37" i="2"/>
  <c r="Q21" i="38" s="1"/>
  <c r="N36" i="2"/>
  <c r="Q35" i="2"/>
  <c r="N35" i="2"/>
  <c r="Q19" i="38" s="1"/>
  <c r="D14" i="2"/>
  <c r="D12" i="2"/>
  <c r="E3" i="44"/>
  <c r="B26" i="44"/>
  <c r="E59" i="44"/>
  <c r="E42" i="44"/>
  <c r="E25" i="44"/>
  <c r="P21" i="4" l="1"/>
  <c r="P14" i="4"/>
  <c r="P22" i="4"/>
  <c r="P27" i="4"/>
  <c r="P15" i="4"/>
  <c r="P23" i="4"/>
  <c r="P16" i="4"/>
  <c r="P24" i="4"/>
  <c r="P19" i="4"/>
  <c r="P17" i="4"/>
  <c r="P25" i="4"/>
  <c r="P18" i="4"/>
  <c r="P26" i="4"/>
  <c r="P20" i="4"/>
  <c r="P28" i="4"/>
  <c r="P13" i="4"/>
  <c r="Q20" i="38"/>
  <c r="D215" i="10" l="1"/>
  <c r="H8" i="2" l="1"/>
  <c r="D147" i="42"/>
  <c r="D112" i="42"/>
  <c r="D77" i="42"/>
  <c r="D42" i="42"/>
  <c r="F3" i="42"/>
  <c r="D3" i="42"/>
  <c r="L147" i="42"/>
  <c r="L143" i="42"/>
  <c r="L140" i="42"/>
  <c r="L137" i="42"/>
  <c r="L134" i="42"/>
  <c r="L131" i="42"/>
  <c r="L128" i="42"/>
  <c r="L125" i="42"/>
  <c r="L122" i="42"/>
  <c r="L119" i="42"/>
  <c r="L116" i="42"/>
  <c r="L112" i="42"/>
  <c r="L108" i="42"/>
  <c r="L105" i="42"/>
  <c r="L102" i="42"/>
  <c r="L99" i="42"/>
  <c r="L96" i="42"/>
  <c r="L93" i="42"/>
  <c r="L90" i="42"/>
  <c r="L87" i="42"/>
  <c r="L84" i="42"/>
  <c r="L81" i="42"/>
  <c r="L77" i="42"/>
  <c r="L73" i="42"/>
  <c r="L70" i="42"/>
  <c r="L67" i="42"/>
  <c r="L64" i="42"/>
  <c r="L61" i="42"/>
  <c r="L58" i="42"/>
  <c r="L55" i="42"/>
  <c r="L52" i="42"/>
  <c r="L49" i="42"/>
  <c r="L46" i="42"/>
  <c r="L42" i="42"/>
  <c r="L38" i="42"/>
  <c r="L35" i="42"/>
  <c r="L32" i="42"/>
  <c r="L29" i="42"/>
  <c r="L26" i="42"/>
  <c r="L23" i="42"/>
  <c r="L20" i="42"/>
  <c r="L17" i="42"/>
  <c r="L14" i="42"/>
  <c r="L11" i="42"/>
  <c r="L10" i="42" l="1"/>
  <c r="D108" i="44"/>
  <c r="D125" i="44"/>
  <c r="C29" i="45"/>
  <c r="D91" i="44"/>
  <c r="H14" i="14"/>
  <c r="M14" i="14" s="1"/>
  <c r="D74" i="44"/>
  <c r="D19" i="43"/>
  <c r="D23" i="44"/>
  <c r="D40" i="44"/>
  <c r="D57" i="44"/>
  <c r="M20" i="14" l="1"/>
  <c r="O31" i="26"/>
  <c r="N18" i="26" l="1"/>
  <c r="B16" i="26"/>
  <c r="B18" i="26" s="1"/>
  <c r="B20" i="26" s="1"/>
  <c r="B25" i="26" s="1"/>
  <c r="B27" i="26" s="1"/>
  <c r="B31" i="26" s="1"/>
  <c r="N31" i="26" l="1"/>
  <c r="C22" i="26"/>
  <c r="G6" i="11"/>
  <c r="B180" i="10"/>
  <c r="C11" i="36" s="1"/>
  <c r="C120" i="10"/>
  <c r="C44" i="39" l="1"/>
  <c r="C43" i="39"/>
  <c r="C42" i="39"/>
  <c r="C41" i="39"/>
  <c r="C40" i="39"/>
  <c r="C39" i="39"/>
  <c r="C38" i="39"/>
  <c r="C37" i="39"/>
  <c r="C36" i="39"/>
  <c r="C35" i="39"/>
  <c r="C34" i="39"/>
  <c r="C33" i="39"/>
  <c r="C32" i="39"/>
  <c r="C31" i="39"/>
  <c r="C30" i="39"/>
  <c r="C29" i="39"/>
  <c r="C28" i="39"/>
  <c r="C27" i="39"/>
  <c r="C26" i="39"/>
  <c r="C25" i="39"/>
  <c r="C24" i="39"/>
  <c r="C23" i="39"/>
  <c r="C22" i="39"/>
  <c r="C21" i="39"/>
  <c r="C20" i="39"/>
  <c r="C19" i="39"/>
  <c r="C18" i="39"/>
  <c r="C17" i="39"/>
  <c r="C16" i="39"/>
  <c r="C15" i="39"/>
  <c r="C14" i="39"/>
  <c r="C13" i="39"/>
  <c r="C12" i="39"/>
  <c r="C11" i="39"/>
  <c r="C10" i="39"/>
  <c r="C9" i="39"/>
  <c r="C8" i="39"/>
  <c r="C7" i="39"/>
  <c r="C6" i="39"/>
  <c r="C5" i="39"/>
  <c r="B44" i="39"/>
  <c r="B43" i="39"/>
  <c r="B42" i="39"/>
  <c r="B41" i="39"/>
  <c r="B40" i="39"/>
  <c r="B39" i="39"/>
  <c r="B38" i="39"/>
  <c r="B37" i="39"/>
  <c r="B36" i="39"/>
  <c r="B35" i="39"/>
  <c r="B266" i="10"/>
  <c r="B265" i="10"/>
  <c r="B264" i="10"/>
  <c r="B263" i="10"/>
  <c r="B262" i="10"/>
  <c r="A266" i="10"/>
  <c r="A265" i="10"/>
  <c r="A264" i="10"/>
  <c r="R10" i="10" s="1"/>
  <c r="A263" i="10"/>
  <c r="A262" i="10"/>
  <c r="K150" i="10"/>
  <c r="K149" i="10"/>
  <c r="R7" i="10" l="1"/>
  <c r="R5" i="10"/>
  <c r="S5" i="10" s="1"/>
  <c r="R6" i="10"/>
  <c r="R4" i="10"/>
  <c r="R12" i="10"/>
  <c r="R11" i="10"/>
  <c r="R9" i="10"/>
  <c r="R8" i="10"/>
  <c r="J145" i="10" l="1"/>
  <c r="J146" i="10"/>
  <c r="J147" i="10"/>
  <c r="J144" i="10"/>
  <c r="H71" i="34" l="1"/>
  <c r="C71" i="34"/>
  <c r="F226" i="10"/>
  <c r="I228" i="10" l="1"/>
  <c r="B34" i="39" l="1"/>
  <c r="B33" i="39"/>
  <c r="B32" i="39"/>
  <c r="B31" i="39"/>
  <c r="B30" i="39"/>
  <c r="B29" i="39"/>
  <c r="B28" i="39"/>
  <c r="B27" i="39"/>
  <c r="B26" i="39"/>
  <c r="B25" i="39"/>
  <c r="B24" i="39"/>
  <c r="B23" i="39"/>
  <c r="B22" i="39"/>
  <c r="B21" i="39"/>
  <c r="B20" i="39"/>
  <c r="B19" i="39"/>
  <c r="B18" i="39"/>
  <c r="B17" i="39"/>
  <c r="B16" i="39"/>
  <c r="B15" i="39"/>
  <c r="B14" i="39"/>
  <c r="B13" i="39"/>
  <c r="B12" i="39"/>
  <c r="B11" i="39"/>
  <c r="B10" i="39"/>
  <c r="B9" i="39"/>
  <c r="B8" i="39"/>
  <c r="B7" i="39"/>
  <c r="B6" i="39"/>
  <c r="B5" i="39"/>
  <c r="B121" i="34" l="1"/>
  <c r="B120" i="34"/>
  <c r="B119" i="34"/>
  <c r="B118" i="34"/>
  <c r="B117" i="34"/>
  <c r="B116" i="34"/>
  <c r="B115" i="34"/>
  <c r="B114" i="34"/>
  <c r="B113" i="34"/>
  <c r="B112" i="34"/>
  <c r="H104" i="34"/>
  <c r="H84" i="34"/>
  <c r="H83" i="34"/>
  <c r="C72" i="34"/>
  <c r="H68" i="34"/>
  <c r="H69" i="34"/>
  <c r="H70" i="34"/>
  <c r="H72" i="34"/>
  <c r="H67" i="34"/>
  <c r="H75" i="34"/>
  <c r="H76" i="34"/>
  <c r="H77" i="34"/>
  <c r="H78" i="34"/>
  <c r="H79" i="34"/>
  <c r="H80" i="34"/>
  <c r="H74" i="34"/>
  <c r="B75" i="34"/>
  <c r="B76" i="34"/>
  <c r="B77" i="34"/>
  <c r="B78" i="34"/>
  <c r="B79" i="34"/>
  <c r="B80" i="34"/>
  <c r="B74" i="34"/>
  <c r="B3" i="34"/>
  <c r="B64" i="34"/>
  <c r="B63" i="34"/>
  <c r="B51" i="34"/>
  <c r="B52" i="34"/>
  <c r="B53" i="34"/>
  <c r="B54" i="34"/>
  <c r="B55" i="34"/>
  <c r="B56" i="34"/>
  <c r="B57" i="34"/>
  <c r="B58" i="34"/>
  <c r="B59" i="34"/>
  <c r="B50" i="34"/>
  <c r="F56" i="34"/>
  <c r="G56" i="34"/>
  <c r="F57" i="34"/>
  <c r="G57" i="34"/>
  <c r="F58" i="34"/>
  <c r="G58" i="34"/>
  <c r="F59" i="34"/>
  <c r="G59" i="34"/>
  <c r="B48" i="34"/>
  <c r="B47" i="34"/>
  <c r="B46" i="34"/>
  <c r="B15" i="34"/>
  <c r="B12" i="34"/>
  <c r="B9" i="34"/>
  <c r="B6" i="34"/>
  <c r="S2" i="38"/>
  <c r="I82" i="34" l="1"/>
  <c r="I66" i="34"/>
  <c r="I74" i="34"/>
  <c r="F4" i="34" l="1"/>
  <c r="F3" i="34"/>
  <c r="E30" i="10" l="1"/>
  <c r="D30" i="10"/>
  <c r="C30" i="10"/>
  <c r="E18" i="10"/>
  <c r="E19" i="10" s="1"/>
  <c r="D18" i="10"/>
  <c r="D19" i="10" s="1"/>
  <c r="C18" i="10"/>
  <c r="E17" i="10"/>
  <c r="D17" i="10"/>
  <c r="C17" i="10"/>
  <c r="I18" i="10" l="1"/>
  <c r="C19" i="10"/>
  <c r="C20" i="10" s="1"/>
  <c r="E25" i="10"/>
  <c r="D20" i="10"/>
  <c r="D25" i="10"/>
  <c r="D44" i="39"/>
  <c r="D43" i="39"/>
  <c r="D42" i="39"/>
  <c r="D41" i="39"/>
  <c r="D40" i="39"/>
  <c r="D39" i="39"/>
  <c r="D38" i="39"/>
  <c r="D37" i="39"/>
  <c r="D36" i="39"/>
  <c r="D35" i="39"/>
  <c r="D34" i="39"/>
  <c r="D33" i="39"/>
  <c r="D32" i="39"/>
  <c r="D31" i="39"/>
  <c r="D30" i="39"/>
  <c r="D29" i="39"/>
  <c r="D28" i="39"/>
  <c r="D27" i="39"/>
  <c r="D26" i="39"/>
  <c r="D25" i="39"/>
  <c r="D24" i="39"/>
  <c r="D23" i="39"/>
  <c r="D22" i="39"/>
  <c r="D21" i="39"/>
  <c r="D20" i="39"/>
  <c r="D19" i="39"/>
  <c r="D18" i="39"/>
  <c r="D17" i="39"/>
  <c r="D16" i="39"/>
  <c r="D15" i="39"/>
  <c r="D14" i="39"/>
  <c r="D13" i="39"/>
  <c r="D12" i="39"/>
  <c r="D11" i="39"/>
  <c r="D10" i="39"/>
  <c r="D8" i="39"/>
  <c r="D7" i="39"/>
  <c r="D6" i="39"/>
  <c r="D5" i="39"/>
  <c r="D26" i="10" l="1"/>
  <c r="D31" i="10"/>
  <c r="E26" i="10"/>
  <c r="E31" i="10"/>
  <c r="C25" i="10"/>
  <c r="E20" i="10"/>
  <c r="P3" i="38"/>
  <c r="P4" i="38"/>
  <c r="P2" i="38"/>
  <c r="D1" i="38"/>
  <c r="C3" i="38" s="1"/>
  <c r="E4" i="39" s="1"/>
  <c r="G58" i="10"/>
  <c r="H58" i="10" s="1"/>
  <c r="S4" i="38" l="1"/>
  <c r="G20" i="34" s="1"/>
  <c r="S6" i="38"/>
  <c r="G21" i="34" s="1"/>
  <c r="E32" i="10"/>
  <c r="E37" i="10"/>
  <c r="E38" i="10" s="1"/>
  <c r="D32" i="10"/>
  <c r="D37" i="10"/>
  <c r="D38" i="10" s="1"/>
  <c r="C26" i="10"/>
  <c r="C31" i="10"/>
  <c r="C4" i="38"/>
  <c r="G59" i="10"/>
  <c r="G60" i="10" s="1"/>
  <c r="E48" i="2" s="1"/>
  <c r="F4" i="38"/>
  <c r="F5" i="38"/>
  <c r="F6" i="38"/>
  <c r="F3" i="38"/>
  <c r="F7" i="38"/>
  <c r="C37" i="10" l="1"/>
  <c r="C38" i="10" s="1"/>
  <c r="C32" i="10"/>
  <c r="I3" i="38"/>
  <c r="F4" i="39"/>
  <c r="C5" i="38"/>
  <c r="Z75" i="10"/>
  <c r="Z74" i="10"/>
  <c r="Z72" i="10"/>
  <c r="Z71" i="10"/>
  <c r="Z69" i="10"/>
  <c r="Z67" i="10"/>
  <c r="Z63" i="10"/>
  <c r="Z61" i="10"/>
  <c r="Z60" i="10"/>
  <c r="C6" i="38" l="1"/>
  <c r="G4" i="39"/>
  <c r="F228" i="10"/>
  <c r="C7" i="38" l="1"/>
  <c r="H4" i="39"/>
  <c r="G228" i="10"/>
  <c r="H228" i="10"/>
  <c r="C8" i="38" l="1"/>
  <c r="I4" i="39"/>
  <c r="P32" i="4"/>
  <c r="C9" i="38" l="1"/>
  <c r="J4" i="39"/>
  <c r="B199" i="10"/>
  <c r="C10" i="38" l="1"/>
  <c r="K4" i="39"/>
  <c r="C215" i="10"/>
  <c r="C11" i="38" l="1"/>
  <c r="L4" i="39"/>
  <c r="C12" i="38" l="1"/>
  <c r="M4" i="39"/>
  <c r="C13" i="38" l="1"/>
  <c r="O4" i="39" s="1"/>
  <c r="N4" i="39"/>
  <c r="C200" i="10"/>
  <c r="C199" i="10"/>
  <c r="C34" i="26" s="1"/>
  <c r="A195" i="10"/>
  <c r="A194" i="10"/>
  <c r="A192" i="10" l="1"/>
  <c r="A191" i="10"/>
  <c r="O20" i="35" l="1"/>
  <c r="O19" i="35" s="1"/>
  <c r="N20" i="35"/>
  <c r="N19" i="35" s="1"/>
  <c r="M20" i="35"/>
  <c r="M19" i="35" s="1"/>
  <c r="L20" i="35"/>
  <c r="N17" i="35"/>
  <c r="M17" i="35"/>
  <c r="L17" i="35"/>
  <c r="O16" i="35"/>
  <c r="N16" i="35"/>
  <c r="M16" i="35"/>
  <c r="L16" i="35"/>
  <c r="O15" i="35"/>
  <c r="N15" i="35"/>
  <c r="M15" i="35"/>
  <c r="L15" i="35"/>
  <c r="O13" i="35"/>
  <c r="N13" i="35"/>
  <c r="M13" i="35"/>
  <c r="L13" i="35"/>
  <c r="B11" i="35"/>
  <c r="B12" i="35" s="1"/>
  <c r="Q15" i="35" l="1"/>
  <c r="Q17" i="35"/>
  <c r="Q16" i="35"/>
  <c r="Q13" i="35"/>
  <c r="Q20" i="35"/>
  <c r="L19" i="35"/>
  <c r="Q19" i="35" s="1"/>
  <c r="B13" i="35"/>
  <c r="B14" i="35" s="1"/>
  <c r="B15" i="35" s="1"/>
  <c r="B16" i="35" s="1"/>
  <c r="B17" i="35" s="1"/>
  <c r="L12" i="35"/>
  <c r="O14" i="35"/>
  <c r="L14" i="35"/>
  <c r="O12" i="35"/>
  <c r="M12" i="35"/>
  <c r="M14" i="35"/>
  <c r="N12" i="35"/>
  <c r="N14" i="35"/>
  <c r="Q14" i="35" l="1"/>
  <c r="Q12" i="35"/>
  <c r="B18" i="35"/>
  <c r="B20" i="35" s="1"/>
  <c r="B21" i="35" s="1"/>
  <c r="F17" i="34"/>
  <c r="F16" i="34"/>
  <c r="F15" i="34"/>
  <c r="F14" i="34"/>
  <c r="F13" i="34"/>
  <c r="F12" i="34"/>
  <c r="F11" i="34"/>
  <c r="F10" i="34"/>
  <c r="F9" i="34"/>
  <c r="F8" i="34"/>
  <c r="F7" i="34"/>
  <c r="F6" i="34"/>
  <c r="G17" i="34"/>
  <c r="G16" i="34"/>
  <c r="G15" i="34"/>
  <c r="G14" i="34"/>
  <c r="G13" i="34"/>
  <c r="G12" i="34"/>
  <c r="G11" i="34"/>
  <c r="G10" i="34"/>
  <c r="G9" i="34"/>
  <c r="G8" i="34"/>
  <c r="G7" i="34"/>
  <c r="G6" i="34"/>
  <c r="G5" i="34"/>
  <c r="G4" i="34"/>
  <c r="H4" i="34" s="1"/>
  <c r="G3" i="34"/>
  <c r="H3" i="34" s="1"/>
  <c r="F5" i="34"/>
  <c r="B25" i="34"/>
  <c r="B26" i="34"/>
  <c r="B27" i="34"/>
  <c r="B28" i="34"/>
  <c r="B24" i="34"/>
  <c r="F25" i="34"/>
  <c r="F26" i="34"/>
  <c r="F27" i="34"/>
  <c r="F28" i="34"/>
  <c r="F24" i="34"/>
  <c r="G25" i="34"/>
  <c r="G26" i="34"/>
  <c r="G27" i="34"/>
  <c r="G28" i="34"/>
  <c r="G24" i="34"/>
  <c r="G31" i="34"/>
  <c r="G32" i="34"/>
  <c r="G33" i="34"/>
  <c r="G34" i="34"/>
  <c r="G35" i="34"/>
  <c r="G30" i="34"/>
  <c r="B31" i="34"/>
  <c r="B32" i="34"/>
  <c r="B33" i="34"/>
  <c r="B34" i="34"/>
  <c r="B35" i="34"/>
  <c r="B30" i="34"/>
  <c r="F31" i="34"/>
  <c r="F32" i="34"/>
  <c r="F33" i="34"/>
  <c r="F34" i="34"/>
  <c r="F35" i="34"/>
  <c r="F30" i="34"/>
  <c r="H47" i="34"/>
  <c r="H48" i="34"/>
  <c r="H46" i="34"/>
  <c r="G39" i="34"/>
  <c r="G40" i="34"/>
  <c r="G41" i="34"/>
  <c r="G42" i="34"/>
  <c r="G43" i="34"/>
  <c r="G44" i="34"/>
  <c r="G38" i="34"/>
  <c r="F39" i="34"/>
  <c r="F40" i="34"/>
  <c r="F41" i="34"/>
  <c r="F42" i="34"/>
  <c r="F43" i="34"/>
  <c r="F44" i="34"/>
  <c r="F38" i="34"/>
  <c r="B39" i="34"/>
  <c r="B40" i="34"/>
  <c r="B41" i="34"/>
  <c r="B42" i="34"/>
  <c r="B43" i="34"/>
  <c r="B44" i="34"/>
  <c r="B38" i="34"/>
  <c r="G51" i="34"/>
  <c r="G52" i="34"/>
  <c r="G53" i="34"/>
  <c r="G54" i="34"/>
  <c r="G55" i="34"/>
  <c r="G50" i="34"/>
  <c r="F51" i="34"/>
  <c r="F52" i="34"/>
  <c r="F53" i="34"/>
  <c r="F54" i="34"/>
  <c r="F55" i="34"/>
  <c r="F50" i="34"/>
  <c r="G64" i="34"/>
  <c r="F64" i="34"/>
  <c r="G63" i="34"/>
  <c r="F63" i="34"/>
  <c r="G61" i="34"/>
  <c r="F61" i="34"/>
  <c r="B84" i="34"/>
  <c r="G110" i="34"/>
  <c r="G109" i="34"/>
  <c r="F110" i="34"/>
  <c r="F109" i="34"/>
  <c r="B110" i="34"/>
  <c r="B109" i="34"/>
  <c r="G107" i="34"/>
  <c r="F107" i="34"/>
  <c r="B107" i="34"/>
  <c r="G88" i="34"/>
  <c r="G89" i="34"/>
  <c r="G90" i="34"/>
  <c r="G91" i="34"/>
  <c r="G92" i="34"/>
  <c r="G93" i="34"/>
  <c r="G94" i="34"/>
  <c r="G95" i="34"/>
  <c r="G96" i="34"/>
  <c r="G97" i="34"/>
  <c r="G98" i="34"/>
  <c r="G99" i="34"/>
  <c r="G100" i="34"/>
  <c r="G101" i="34"/>
  <c r="G102" i="34"/>
  <c r="G87" i="34"/>
  <c r="F88" i="34"/>
  <c r="F89" i="34"/>
  <c r="F90" i="34"/>
  <c r="F91" i="34"/>
  <c r="F92" i="34"/>
  <c r="F93" i="34"/>
  <c r="F94" i="34"/>
  <c r="F95" i="34"/>
  <c r="F96" i="34"/>
  <c r="F97" i="34"/>
  <c r="F98" i="34"/>
  <c r="F99" i="34"/>
  <c r="F100" i="34"/>
  <c r="F101" i="34"/>
  <c r="F102" i="34"/>
  <c r="F87" i="34"/>
  <c r="E88" i="34"/>
  <c r="E89" i="34"/>
  <c r="E90" i="34"/>
  <c r="E91" i="34"/>
  <c r="E92" i="34"/>
  <c r="E93" i="34"/>
  <c r="E94" i="34"/>
  <c r="E95" i="34"/>
  <c r="E96" i="34"/>
  <c r="E97" i="34"/>
  <c r="E98" i="34"/>
  <c r="E99" i="34"/>
  <c r="E100" i="34"/>
  <c r="E101" i="34"/>
  <c r="E102" i="34"/>
  <c r="E87" i="34"/>
  <c r="D88" i="34"/>
  <c r="D89" i="34"/>
  <c r="D90" i="34"/>
  <c r="D91" i="34"/>
  <c r="D92" i="34"/>
  <c r="D93" i="34"/>
  <c r="D94" i="34"/>
  <c r="D95" i="34"/>
  <c r="D96" i="34"/>
  <c r="D97" i="34"/>
  <c r="D98" i="34"/>
  <c r="D99" i="34"/>
  <c r="D100" i="34"/>
  <c r="D101" i="34"/>
  <c r="D102" i="34"/>
  <c r="D87" i="34"/>
  <c r="C88" i="34"/>
  <c r="C89" i="34"/>
  <c r="C90" i="34"/>
  <c r="C91" i="34"/>
  <c r="C92" i="34"/>
  <c r="C93" i="34"/>
  <c r="C94" i="34"/>
  <c r="C95" i="34"/>
  <c r="C96" i="34"/>
  <c r="C97" i="34"/>
  <c r="C98" i="34"/>
  <c r="C99" i="34"/>
  <c r="C100" i="34"/>
  <c r="C101" i="34"/>
  <c r="C102" i="34"/>
  <c r="C87" i="34"/>
  <c r="B88" i="34"/>
  <c r="B89" i="34"/>
  <c r="B90" i="34"/>
  <c r="B91" i="34"/>
  <c r="B92" i="34"/>
  <c r="B93" i="34"/>
  <c r="B94" i="34"/>
  <c r="B95" i="34"/>
  <c r="B96" i="34"/>
  <c r="B97" i="34"/>
  <c r="B98" i="34"/>
  <c r="B99" i="34"/>
  <c r="B100" i="34"/>
  <c r="B101" i="34"/>
  <c r="B102" i="34"/>
  <c r="B87" i="34"/>
  <c r="H5" i="34" l="1"/>
  <c r="H9" i="34"/>
  <c r="H15" i="34"/>
  <c r="H10" i="34"/>
  <c r="H16" i="34"/>
  <c r="H11" i="34"/>
  <c r="H17" i="34"/>
  <c r="H6" i="34"/>
  <c r="H12" i="34"/>
  <c r="H7" i="34"/>
  <c r="H13" i="34"/>
  <c r="H8" i="34"/>
  <c r="H14" i="34"/>
  <c r="H43" i="34"/>
  <c r="O57" i="10" l="1"/>
  <c r="P51" i="10" s="1"/>
  <c r="O56" i="10"/>
  <c r="P50" i="10" s="1"/>
  <c r="O55" i="10"/>
  <c r="P49" i="10" s="1"/>
  <c r="E27" i="10" s="1"/>
  <c r="O54" i="10"/>
  <c r="P47" i="10"/>
  <c r="P48" i="10" l="1"/>
  <c r="D27" i="10" s="1"/>
  <c r="O48" i="10"/>
  <c r="C27" i="10"/>
  <c r="E33" i="10"/>
  <c r="E39" i="10"/>
  <c r="D33" i="10"/>
  <c r="D39" i="10"/>
  <c r="C33" i="10"/>
  <c r="C39" i="10"/>
  <c r="L41" i="10"/>
  <c r="L47" i="2" s="1"/>
  <c r="P9" i="35" l="1"/>
  <c r="L42" i="4"/>
  <c r="K48" i="11"/>
  <c r="K21" i="13"/>
  <c r="K19" i="14"/>
  <c r="Q39" i="2"/>
  <c r="Q14" i="2"/>
  <c r="Q12" i="2"/>
  <c r="F1" i="10"/>
  <c r="B197" i="10" l="1"/>
  <c r="J135" i="10"/>
  <c r="H41" i="34"/>
  <c r="H39" i="34"/>
  <c r="U12" i="10" l="1"/>
  <c r="S12" i="10" l="1"/>
  <c r="L33" i="11" l="1"/>
  <c r="M33" i="11" s="1"/>
  <c r="L32" i="11"/>
  <c r="M32" i="11" s="1"/>
  <c r="L31" i="11"/>
  <c r="M31" i="11" s="1"/>
  <c r="L30" i="11"/>
  <c r="M30" i="11" s="1"/>
  <c r="H58" i="34" l="1"/>
  <c r="H57" i="34"/>
  <c r="H56" i="34"/>
  <c r="H55" i="34"/>
  <c r="H44" i="34"/>
  <c r="H42" i="34"/>
  <c r="F26" i="2" l="1"/>
  <c r="H101" i="34" l="1"/>
  <c r="H97" i="34"/>
  <c r="H92" i="34"/>
  <c r="H91" i="34"/>
  <c r="H98" i="34"/>
  <c r="H102" i="34"/>
  <c r="H88" i="34"/>
  <c r="H90" i="34"/>
  <c r="H89" i="34"/>
  <c r="H87" i="34"/>
  <c r="I47" i="10"/>
  <c r="I1" i="10" l="1"/>
  <c r="H27" i="34" l="1"/>
  <c r="H26" i="34"/>
  <c r="H28" i="34"/>
  <c r="H25" i="34"/>
  <c r="H40" i="34"/>
  <c r="J1" i="10"/>
  <c r="L15" i="11"/>
  <c r="L16" i="11"/>
  <c r="M16" i="11" s="1"/>
  <c r="L17" i="11"/>
  <c r="M17" i="11" s="1"/>
  <c r="L18" i="11"/>
  <c r="M18" i="11" s="1"/>
  <c r="L19" i="11"/>
  <c r="M19" i="11" s="1"/>
  <c r="L26" i="11"/>
  <c r="M26" i="11" s="1"/>
  <c r="L27" i="11"/>
  <c r="M27" i="11" s="1"/>
  <c r="L28" i="11"/>
  <c r="M28" i="11" s="1"/>
  <c r="L29" i="11"/>
  <c r="M29" i="11" s="1"/>
  <c r="L34" i="11"/>
  <c r="M34" i="11" s="1"/>
  <c r="L40" i="11"/>
  <c r="M40" i="11" s="1"/>
  <c r="H59" i="34" l="1"/>
  <c r="H54" i="34"/>
  <c r="H53" i="34"/>
  <c r="H52" i="34"/>
  <c r="H51" i="34"/>
  <c r="H34" i="34"/>
  <c r="H33" i="34"/>
  <c r="H32" i="34"/>
  <c r="H31" i="34"/>
  <c r="H35" i="34"/>
  <c r="H110" i="34"/>
  <c r="L25" i="11"/>
  <c r="H38" i="34"/>
  <c r="F3" i="10"/>
  <c r="F2" i="10"/>
  <c r="H50" i="34" l="1"/>
  <c r="K146" i="10"/>
  <c r="D43" i="27" s="1"/>
  <c r="B236" i="10"/>
  <c r="C26" i="35"/>
  <c r="C25" i="35"/>
  <c r="D10" i="33"/>
  <c r="D20" i="27" s="1"/>
  <c r="J48" i="10"/>
  <c r="G54" i="10"/>
  <c r="F54" i="10"/>
  <c r="C25" i="13" l="1"/>
  <c r="C58" i="2"/>
  <c r="C44" i="17"/>
  <c r="C46" i="4"/>
  <c r="C54" i="11"/>
  <c r="C23" i="14"/>
  <c r="C30" i="36"/>
  <c r="C31" i="35"/>
  <c r="K144" i="10"/>
  <c r="Q30" i="2"/>
  <c r="Q25" i="2"/>
  <c r="F111" i="10"/>
  <c r="C14" i="38"/>
  <c r="P4" i="39" s="1"/>
  <c r="I38" i="38"/>
  <c r="I14" i="38"/>
  <c r="I26" i="38"/>
  <c r="D8" i="33"/>
  <c r="I55" i="10"/>
  <c r="C43" i="27" l="1"/>
  <c r="C15" i="38"/>
  <c r="Q4" i="39" s="1"/>
  <c r="D120" i="10"/>
  <c r="B136" i="10"/>
  <c r="B137" i="10"/>
  <c r="B138" i="10"/>
  <c r="B139" i="10"/>
  <c r="B140" i="10"/>
  <c r="B141" i="10"/>
  <c r="B142" i="10"/>
  <c r="B143" i="10"/>
  <c r="B144" i="10"/>
  <c r="B145" i="10"/>
  <c r="B146" i="10"/>
  <c r="B147" i="10"/>
  <c r="B148" i="10"/>
  <c r="B149" i="10"/>
  <c r="B150" i="10"/>
  <c r="B135" i="10"/>
  <c r="D136" i="10"/>
  <c r="D137" i="10"/>
  <c r="D138" i="10"/>
  <c r="D139" i="10"/>
  <c r="D140" i="10"/>
  <c r="D141" i="10"/>
  <c r="D142" i="10"/>
  <c r="D143" i="10"/>
  <c r="D144" i="10"/>
  <c r="D145" i="10"/>
  <c r="D146" i="10"/>
  <c r="D147" i="10"/>
  <c r="D148" i="10"/>
  <c r="D149" i="10"/>
  <c r="D150" i="10"/>
  <c r="D135" i="10"/>
  <c r="C136" i="10"/>
  <c r="C137" i="10"/>
  <c r="C138" i="10"/>
  <c r="C139" i="10"/>
  <c r="E139" i="10" s="1"/>
  <c r="C140" i="10"/>
  <c r="E140" i="10" s="1"/>
  <c r="C141" i="10"/>
  <c r="E141" i="10" s="1"/>
  <c r="C142" i="10"/>
  <c r="E142" i="10" s="1"/>
  <c r="C143" i="10"/>
  <c r="E143" i="10" s="1"/>
  <c r="C144" i="10"/>
  <c r="E144" i="10" s="1"/>
  <c r="C145" i="10"/>
  <c r="E145" i="10" s="1"/>
  <c r="C146" i="10"/>
  <c r="E146" i="10" s="1"/>
  <c r="C147" i="10"/>
  <c r="E147" i="10" s="1"/>
  <c r="C148" i="10"/>
  <c r="E148" i="10" s="1"/>
  <c r="C149" i="10"/>
  <c r="E149" i="10" s="1"/>
  <c r="C150" i="10"/>
  <c r="C135" i="10"/>
  <c r="F120" i="10" l="1"/>
  <c r="A37" i="27" s="1"/>
  <c r="H212" i="10"/>
  <c r="L20" i="45" s="1"/>
  <c r="G210" i="10"/>
  <c r="K18" i="45" s="1"/>
  <c r="H210" i="10"/>
  <c r="L18" i="45" s="1"/>
  <c r="H211" i="10"/>
  <c r="L19" i="45" s="1"/>
  <c r="H213" i="10"/>
  <c r="L21" i="45" s="1"/>
  <c r="G211" i="10"/>
  <c r="K19" i="45" s="1"/>
  <c r="H205" i="10"/>
  <c r="G206" i="10"/>
  <c r="K14" i="45" s="1"/>
  <c r="G214" i="10"/>
  <c r="K22" i="45" s="1"/>
  <c r="H209" i="10"/>
  <c r="L17" i="45" s="1"/>
  <c r="G205" i="10"/>
  <c r="G208" i="10"/>
  <c r="K16" i="45" s="1"/>
  <c r="G209" i="10"/>
  <c r="K17" i="45" s="1"/>
  <c r="H206" i="10"/>
  <c r="L14" i="45" s="1"/>
  <c r="H214" i="10"/>
  <c r="L22" i="45" s="1"/>
  <c r="G212" i="10"/>
  <c r="K20" i="45" s="1"/>
  <c r="H207" i="10"/>
  <c r="L15" i="45" s="1"/>
  <c r="G213" i="10"/>
  <c r="K21" i="45" s="1"/>
  <c r="H208" i="10"/>
  <c r="L16" i="45" s="1"/>
  <c r="G207" i="10"/>
  <c r="K15" i="45" s="1"/>
  <c r="C16" i="38"/>
  <c r="E138" i="10"/>
  <c r="E150" i="10"/>
  <c r="E136" i="10"/>
  <c r="G120" i="10"/>
  <c r="G144" i="10"/>
  <c r="I144" i="10"/>
  <c r="H144" i="10"/>
  <c r="F144" i="10"/>
  <c r="H136" i="10"/>
  <c r="G136" i="10"/>
  <c r="I136" i="10"/>
  <c r="F136" i="10"/>
  <c r="H145" i="10"/>
  <c r="F145" i="10"/>
  <c r="G145" i="10"/>
  <c r="I145" i="10"/>
  <c r="I135" i="10"/>
  <c r="F135" i="10"/>
  <c r="H143" i="10"/>
  <c r="F143" i="10"/>
  <c r="G143" i="10"/>
  <c r="I143" i="10"/>
  <c r="H150" i="10"/>
  <c r="F150" i="10"/>
  <c r="G150" i="10"/>
  <c r="I150" i="10"/>
  <c r="H142" i="10"/>
  <c r="F142" i="10"/>
  <c r="G142" i="10"/>
  <c r="I142" i="10"/>
  <c r="I149" i="10"/>
  <c r="H149" i="10"/>
  <c r="F149" i="10"/>
  <c r="G149" i="10"/>
  <c r="H141" i="10"/>
  <c r="G141" i="10"/>
  <c r="I141" i="10"/>
  <c r="F141" i="10"/>
  <c r="H148" i="10"/>
  <c r="F148" i="10"/>
  <c r="G148" i="10"/>
  <c r="I148" i="10"/>
  <c r="I140" i="10"/>
  <c r="H140" i="10"/>
  <c r="F140" i="10"/>
  <c r="G140" i="10"/>
  <c r="H137" i="10"/>
  <c r="G137" i="10"/>
  <c r="H147" i="10"/>
  <c r="F147" i="10"/>
  <c r="G147" i="10"/>
  <c r="I147" i="10"/>
  <c r="H139" i="10"/>
  <c r="F139" i="10"/>
  <c r="G139" i="10"/>
  <c r="I139" i="10"/>
  <c r="H146" i="10"/>
  <c r="F146" i="10"/>
  <c r="G146" i="10"/>
  <c r="I146" i="10"/>
  <c r="H138" i="10"/>
  <c r="F138" i="10"/>
  <c r="G138" i="10"/>
  <c r="I138" i="10"/>
  <c r="E137" i="10"/>
  <c r="F137" i="10" s="1"/>
  <c r="E135" i="10"/>
  <c r="G135" i="10" s="1"/>
  <c r="H14" i="13"/>
  <c r="J14" i="13" l="1"/>
  <c r="M22" i="13"/>
  <c r="H120" i="10"/>
  <c r="L23" i="45"/>
  <c r="L13" i="45"/>
  <c r="K23" i="45"/>
  <c r="K13" i="45"/>
  <c r="C17" i="38"/>
  <c r="R4" i="39"/>
  <c r="I137" i="10"/>
  <c r="I151" i="10" s="1"/>
  <c r="C11" i="33" s="1"/>
  <c r="H135" i="10"/>
  <c r="H151" i="10" s="1"/>
  <c r="C9" i="33" s="1"/>
  <c r="H61" i="34"/>
  <c r="G151" i="10"/>
  <c r="F151" i="10"/>
  <c r="E26" i="2"/>
  <c r="E27" i="2"/>
  <c r="B10" i="34" s="1"/>
  <c r="B16" i="34"/>
  <c r="C18" i="38" l="1"/>
  <c r="S4" i="39"/>
  <c r="C8" i="33"/>
  <c r="L144" i="10"/>
  <c r="C10" i="33"/>
  <c r="L146" i="10"/>
  <c r="B13" i="34"/>
  <c r="Q26" i="2"/>
  <c r="B7" i="34"/>
  <c r="E32" i="2"/>
  <c r="E37" i="2" s="1"/>
  <c r="P10" i="38"/>
  <c r="E31" i="2"/>
  <c r="E36" i="2" s="1"/>
  <c r="P9" i="38"/>
  <c r="E120" i="10"/>
  <c r="P20" i="38" l="1"/>
  <c r="Q36" i="2"/>
  <c r="P21" i="38"/>
  <c r="Q37" i="2"/>
  <c r="C19" i="38"/>
  <c r="T4" i="39"/>
  <c r="B17" i="34"/>
  <c r="B14" i="34"/>
  <c r="P16" i="38"/>
  <c r="B11" i="34"/>
  <c r="P15" i="38"/>
  <c r="B8" i="34"/>
  <c r="J52" i="10"/>
  <c r="D98" i="10"/>
  <c r="L58" i="10" l="1"/>
  <c r="L31" i="26"/>
  <c r="B122" i="34" s="1"/>
  <c r="C20" i="38"/>
  <c r="U4" i="39"/>
  <c r="I58" i="10"/>
  <c r="J58" i="10" s="1"/>
  <c r="K58" i="10" s="1"/>
  <c r="J59" i="10" l="1"/>
  <c r="J60" i="10" s="1"/>
  <c r="K59" i="10"/>
  <c r="K60" i="10" s="1"/>
  <c r="L48" i="2" s="1"/>
  <c r="H59" i="10"/>
  <c r="H60" i="10" s="1"/>
  <c r="F48" i="2" s="1"/>
  <c r="I59" i="10"/>
  <c r="C21" i="38"/>
  <c r="V4" i="39"/>
  <c r="L43" i="10"/>
  <c r="F1" i="38"/>
  <c r="G8" i="2"/>
  <c r="E25" i="2"/>
  <c r="B4" i="34" s="1"/>
  <c r="H24" i="34"/>
  <c r="H48" i="2" l="1"/>
  <c r="C22" i="38"/>
  <c r="W4" i="39"/>
  <c r="I60" i="10"/>
  <c r="G48" i="2" s="1"/>
  <c r="E30" i="2"/>
  <c r="P8" i="38"/>
  <c r="L39" i="11"/>
  <c r="N48" i="2" l="1"/>
  <c r="L60" i="10"/>
  <c r="B5" i="34"/>
  <c r="E35" i="2"/>
  <c r="P19" i="38" s="1"/>
  <c r="C23" i="38"/>
  <c r="X4" i="39"/>
  <c r="D9" i="39"/>
  <c r="H109" i="34"/>
  <c r="H30" i="34"/>
  <c r="P14" i="38"/>
  <c r="F27" i="2"/>
  <c r="M5" i="38" l="1"/>
  <c r="N5" i="38"/>
  <c r="E39" i="38" s="1"/>
  <c r="C24" i="38"/>
  <c r="Y4" i="39"/>
  <c r="D44" i="38" l="1"/>
  <c r="D45" i="38"/>
  <c r="D46" i="38"/>
  <c r="D40" i="38"/>
  <c r="D48" i="38"/>
  <c r="D41" i="38"/>
  <c r="D49" i="38"/>
  <c r="D42" i="38"/>
  <c r="D50" i="38"/>
  <c r="D43" i="38"/>
  <c r="D39" i="38"/>
  <c r="D47" i="38"/>
  <c r="C25" i="38"/>
  <c r="Z4" i="39"/>
  <c r="H107" i="34"/>
  <c r="I106" i="34" s="1"/>
  <c r="AA4" i="39" l="1"/>
  <c r="C26" i="38"/>
  <c r="N32" i="2"/>
  <c r="N31" i="2"/>
  <c r="N30" i="2"/>
  <c r="N27" i="2"/>
  <c r="Q27" i="2" s="1"/>
  <c r="N26" i="2"/>
  <c r="Q9" i="38" s="1"/>
  <c r="N25" i="2"/>
  <c r="C27" i="38" l="1"/>
  <c r="AB4" i="39"/>
  <c r="Q31" i="2"/>
  <c r="Q15" i="38"/>
  <c r="Q32" i="2"/>
  <c r="Q16" i="38"/>
  <c r="Q10" i="38"/>
  <c r="Q14" i="38"/>
  <c r="Q8" i="38"/>
  <c r="AC4" i="39" l="1"/>
  <c r="C28" i="38"/>
  <c r="H99" i="34"/>
  <c r="M3" i="38"/>
  <c r="D17" i="38" s="1"/>
  <c r="N3" i="38"/>
  <c r="M4" i="38"/>
  <c r="N4" i="38"/>
  <c r="E50" i="38" l="1"/>
  <c r="E46" i="38"/>
  <c r="E42" i="38"/>
  <c r="E49" i="38"/>
  <c r="E41" i="38"/>
  <c r="E48" i="38"/>
  <c r="E40" i="38"/>
  <c r="E43" i="38"/>
  <c r="E45" i="38"/>
  <c r="E44" i="38"/>
  <c r="E47" i="38"/>
  <c r="C29" i="38"/>
  <c r="AD4" i="39"/>
  <c r="H100" i="34"/>
  <c r="D16" i="38"/>
  <c r="D26" i="38"/>
  <c r="D18" i="38"/>
  <c r="D24" i="38"/>
  <c r="D15" i="38"/>
  <c r="D23" i="38"/>
  <c r="D22" i="38"/>
  <c r="D25" i="38"/>
  <c r="D19" i="38"/>
  <c r="D21" i="38"/>
  <c r="D20" i="38"/>
  <c r="E25" i="38"/>
  <c r="E23" i="38"/>
  <c r="E18" i="38"/>
  <c r="E16" i="38"/>
  <c r="E19" i="38"/>
  <c r="E26" i="38"/>
  <c r="E20" i="38"/>
  <c r="E22" i="38"/>
  <c r="E17" i="38"/>
  <c r="E15" i="38"/>
  <c r="E24" i="38"/>
  <c r="E21" i="38"/>
  <c r="D31" i="38"/>
  <c r="D34" i="38"/>
  <c r="D38" i="38"/>
  <c r="D33" i="38"/>
  <c r="D35" i="38"/>
  <c r="D32" i="38"/>
  <c r="D27" i="38"/>
  <c r="D36" i="38"/>
  <c r="D29" i="38"/>
  <c r="D37" i="38"/>
  <c r="D30" i="38"/>
  <c r="D28" i="38"/>
  <c r="E37" i="38"/>
  <c r="E27" i="38"/>
  <c r="E34" i="38"/>
  <c r="E38" i="38"/>
  <c r="E29" i="38"/>
  <c r="E33" i="38"/>
  <c r="E32" i="38"/>
  <c r="E30" i="38"/>
  <c r="E28" i="38"/>
  <c r="E31" i="38"/>
  <c r="E35" i="38"/>
  <c r="E36" i="38"/>
  <c r="E43" i="4"/>
  <c r="C30" i="38" l="1"/>
  <c r="AE4" i="39"/>
  <c r="C31" i="38" l="1"/>
  <c r="AF4" i="39"/>
  <c r="C32" i="38" l="1"/>
  <c r="AG4" i="39"/>
  <c r="C33" i="38" l="1"/>
  <c r="AH4" i="39"/>
  <c r="Q53" i="2"/>
  <c r="Q16" i="2"/>
  <c r="M3" i="10"/>
  <c r="M4" i="10"/>
  <c r="M5" i="10"/>
  <c r="S50" i="10"/>
  <c r="S55" i="10"/>
  <c r="S56" i="10"/>
  <c r="S58" i="10"/>
  <c r="S46" i="10"/>
  <c r="S48" i="10"/>
  <c r="S51" i="10"/>
  <c r="S47" i="10"/>
  <c r="S52" i="10"/>
  <c r="S49" i="10"/>
  <c r="S53" i="10"/>
  <c r="S43" i="10"/>
  <c r="S44" i="10"/>
  <c r="S54" i="10"/>
  <c r="S45" i="10"/>
  <c r="S57" i="10"/>
  <c r="R50" i="10"/>
  <c r="R55" i="10"/>
  <c r="R56" i="10"/>
  <c r="R58" i="10"/>
  <c r="R46" i="10"/>
  <c r="R48" i="10"/>
  <c r="R51" i="10"/>
  <c r="R47" i="10"/>
  <c r="R52" i="10"/>
  <c r="R49" i="10"/>
  <c r="R53" i="10"/>
  <c r="R43" i="10"/>
  <c r="R44" i="10"/>
  <c r="R54" i="10"/>
  <c r="R45" i="10"/>
  <c r="R57" i="10"/>
  <c r="O49" i="10"/>
  <c r="C34" i="38" l="1"/>
  <c r="AI4" i="39"/>
  <c r="O50" i="10"/>
  <c r="O51" i="10"/>
  <c r="D21" i="10"/>
  <c r="E21" i="10"/>
  <c r="C21" i="10"/>
  <c r="I25" i="10" s="1"/>
  <c r="E22" i="13"/>
  <c r="L41" i="11"/>
  <c r="M39" i="11" s="1"/>
  <c r="E51" i="11"/>
  <c r="L35" i="11"/>
  <c r="L20" i="11"/>
  <c r="N20" i="2"/>
  <c r="N21" i="2"/>
  <c r="N22" i="2"/>
  <c r="M25" i="11" l="1"/>
  <c r="R15" i="35" s="1"/>
  <c r="M14" i="11"/>
  <c r="M15" i="11"/>
  <c r="C42" i="2"/>
  <c r="S8" i="10"/>
  <c r="C35" i="38"/>
  <c r="AJ4" i="39"/>
  <c r="I23" i="34"/>
  <c r="Q20" i="2"/>
  <c r="Q22" i="2"/>
  <c r="Q4" i="38"/>
  <c r="Q3" i="38"/>
  <c r="Q2" i="38"/>
  <c r="M2" i="38" s="1"/>
  <c r="H64" i="34"/>
  <c r="H63" i="34"/>
  <c r="M45" i="11"/>
  <c r="R20" i="35"/>
  <c r="R13" i="35" l="1"/>
  <c r="C7" i="11"/>
  <c r="G47" i="11" s="1"/>
  <c r="C36" i="38"/>
  <c r="AK4" i="39"/>
  <c r="H94" i="34"/>
  <c r="H93" i="34"/>
  <c r="H96" i="34"/>
  <c r="I37" i="34"/>
  <c r="Q21" i="2"/>
  <c r="R10" i="35" s="1"/>
  <c r="D10" i="38"/>
  <c r="N2" i="38"/>
  <c r="V9" i="10"/>
  <c r="S9" i="10" s="1"/>
  <c r="S7" i="10" l="1"/>
  <c r="C37" i="38"/>
  <c r="AL4" i="39"/>
  <c r="V11" i="10"/>
  <c r="S11" i="10" s="1"/>
  <c r="R17" i="35"/>
  <c r="D14" i="38"/>
  <c r="D7" i="38"/>
  <c r="D3" i="38"/>
  <c r="D5" i="38"/>
  <c r="D9" i="38"/>
  <c r="D12" i="38"/>
  <c r="D4" i="38"/>
  <c r="D6" i="38"/>
  <c r="D13" i="38"/>
  <c r="D11" i="38"/>
  <c r="D8" i="38"/>
  <c r="E5" i="38"/>
  <c r="E6" i="38"/>
  <c r="E7" i="38"/>
  <c r="E14" i="38"/>
  <c r="E10" i="38"/>
  <c r="E12" i="38"/>
  <c r="E13" i="38"/>
  <c r="E3" i="38"/>
  <c r="E11" i="38"/>
  <c r="E9" i="38"/>
  <c r="E8" i="38"/>
  <c r="E4" i="38"/>
  <c r="L45" i="10"/>
  <c r="F47" i="2"/>
  <c r="H9" i="42" l="1"/>
  <c r="H115" i="42" s="1"/>
  <c r="C38" i="38"/>
  <c r="C39" i="38" s="1"/>
  <c r="C40" i="38" s="1"/>
  <c r="C41" i="38" s="1"/>
  <c r="C42" i="38" s="1"/>
  <c r="C43" i="38" s="1"/>
  <c r="C44" i="38" s="1"/>
  <c r="C45" i="38" s="1"/>
  <c r="C46" i="38" s="1"/>
  <c r="C47" i="38" s="1"/>
  <c r="C48" i="38" s="1"/>
  <c r="C49" i="38" s="1"/>
  <c r="C50" i="38" s="1"/>
  <c r="AM4" i="39"/>
  <c r="M9" i="35"/>
  <c r="E16" i="34"/>
  <c r="E10" i="34"/>
  <c r="E4" i="34"/>
  <c r="E13" i="34"/>
  <c r="E7" i="34"/>
  <c r="H95" i="34"/>
  <c r="I86" i="34" s="1"/>
  <c r="G21" i="13"/>
  <c r="D123" i="10"/>
  <c r="G42" i="4"/>
  <c r="G19" i="14"/>
  <c r="G48" i="11"/>
  <c r="L49" i="10"/>
  <c r="E47" i="2"/>
  <c r="G47" i="2"/>
  <c r="H47" i="2"/>
  <c r="H80" i="42" l="1"/>
  <c r="H45" i="42"/>
  <c r="H6" i="38"/>
  <c r="H4" i="38"/>
  <c r="H5" i="38"/>
  <c r="G9" i="42"/>
  <c r="G45" i="42" s="1"/>
  <c r="H3" i="38"/>
  <c r="H7" i="38"/>
  <c r="G7" i="38"/>
  <c r="G3" i="38"/>
  <c r="K9" i="42"/>
  <c r="K115" i="42" s="1"/>
  <c r="G5" i="38"/>
  <c r="G6" i="38"/>
  <c r="I9" i="42"/>
  <c r="I115" i="42" s="1"/>
  <c r="G4" i="38"/>
  <c r="K2" i="38"/>
  <c r="AN4" i="39"/>
  <c r="L9" i="35"/>
  <c r="O9" i="35"/>
  <c r="N9" i="35"/>
  <c r="E17" i="34"/>
  <c r="E11" i="34"/>
  <c r="E5" i="34"/>
  <c r="E14" i="34"/>
  <c r="E8" i="34"/>
  <c r="E15" i="34"/>
  <c r="E9" i="34"/>
  <c r="E3" i="34"/>
  <c r="E6" i="34"/>
  <c r="E12" i="34"/>
  <c r="I19" i="14"/>
  <c r="J42" i="4"/>
  <c r="I48" i="11"/>
  <c r="L52" i="10"/>
  <c r="I21" i="13"/>
  <c r="L51" i="10"/>
  <c r="F123" i="10"/>
  <c r="F42" i="4"/>
  <c r="L48" i="10"/>
  <c r="C123" i="10"/>
  <c r="F21" i="13"/>
  <c r="F48" i="11"/>
  <c r="F19" i="14"/>
  <c r="H19" i="14"/>
  <c r="H21" i="13"/>
  <c r="L50" i="10"/>
  <c r="H48" i="11"/>
  <c r="E123" i="10"/>
  <c r="H42" i="4"/>
  <c r="J126" i="10"/>
  <c r="J125" i="10"/>
  <c r="G80" i="42" l="1"/>
  <c r="G115" i="42"/>
  <c r="K80" i="42"/>
  <c r="K45" i="42"/>
  <c r="I80" i="42"/>
  <c r="I45" i="42"/>
  <c r="K5" i="38"/>
  <c r="K4" i="38"/>
  <c r="G49" i="2"/>
  <c r="H50" i="2"/>
  <c r="L50" i="2"/>
  <c r="P10" i="35" s="1"/>
  <c r="G50" i="2"/>
  <c r="F50" i="2"/>
  <c r="F49" i="2"/>
  <c r="L49" i="2"/>
  <c r="P11" i="35" s="1"/>
  <c r="K3" i="38"/>
  <c r="H49" i="2"/>
  <c r="O11" i="35" s="1"/>
  <c r="F124" i="10"/>
  <c r="V6" i="10"/>
  <c r="S6" i="10" s="1"/>
  <c r="C124" i="10"/>
  <c r="J129" i="10"/>
  <c r="J130" i="10"/>
  <c r="J124" i="10"/>
  <c r="J123" i="10"/>
  <c r="J127" i="10"/>
  <c r="J128" i="10"/>
  <c r="P21" i="35" l="1"/>
  <c r="E49" i="2"/>
  <c r="L11" i="35" s="1"/>
  <c r="G8" i="38"/>
  <c r="H20" i="34" s="1"/>
  <c r="E50" i="2"/>
  <c r="L10" i="35" s="1"/>
  <c r="H8" i="38"/>
  <c r="H21" i="34" s="1"/>
  <c r="F126" i="10"/>
  <c r="F125" i="10"/>
  <c r="K10" i="42" s="1"/>
  <c r="C126" i="10"/>
  <c r="C125" i="10"/>
  <c r="G10" i="42" s="1"/>
  <c r="O10" i="35"/>
  <c r="N10" i="35"/>
  <c r="E124" i="10"/>
  <c r="E125" i="10" s="1"/>
  <c r="I10" i="42" s="1"/>
  <c r="N11" i="35"/>
  <c r="M11" i="35"/>
  <c r="M10" i="35"/>
  <c r="D124" i="10"/>
  <c r="D125" i="10" s="1"/>
  <c r="H10" i="42" s="1"/>
  <c r="Q10" i="35" l="1"/>
  <c r="Q11" i="35"/>
  <c r="L21" i="35"/>
  <c r="N49" i="2"/>
  <c r="N50" i="2"/>
  <c r="M21" i="35"/>
  <c r="N21" i="35"/>
  <c r="O21" i="35"/>
  <c r="I111" i="34"/>
  <c r="D126" i="10"/>
  <c r="V4" i="10"/>
  <c r="S4" i="10" s="1"/>
  <c r="E126" i="10"/>
  <c r="Q21" i="35" l="1"/>
  <c r="A222" i="10" l="1"/>
  <c r="P37" i="4" l="1"/>
  <c r="P43" i="4"/>
  <c r="R18" i="35" l="1"/>
  <c r="R16" i="35"/>
  <c r="V10" i="10"/>
  <c r="S10" i="10" s="1"/>
  <c r="Y2" i="10" s="1"/>
  <c r="X3" i="10" l="1"/>
  <c r="I7" i="35" s="1"/>
  <c r="X7" i="10"/>
  <c r="X4" i="10"/>
  <c r="C29" i="35"/>
  <c r="I8" i="35" l="1"/>
  <c r="M5" i="17" s="1"/>
  <c r="T9" i="3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<sst xmlns="http://schemas.openxmlformats.org/spreadsheetml/2006/main" count="1394" uniqueCount="711">
  <si>
    <t>Eingruppierung</t>
  </si>
  <si>
    <t>Wochenstunden</t>
  </si>
  <si>
    <t>monatl. Zuschläge</t>
  </si>
  <si>
    <t>Personalstelle 1</t>
  </si>
  <si>
    <t>Ggf. Personalstelle 2</t>
  </si>
  <si>
    <t>Ggf. Personalstelle 3</t>
  </si>
  <si>
    <t>Summe</t>
  </si>
  <si>
    <t>E1 bis E11</t>
  </si>
  <si>
    <t>E12 bis E15</t>
  </si>
  <si>
    <t>Hinweis:</t>
  </si>
  <si>
    <t>Ausgaben in Euro</t>
  </si>
  <si>
    <t>Art der Dienstreise</t>
  </si>
  <si>
    <t>Zweck der Dienstreise</t>
  </si>
  <si>
    <t>Bundesreisekostengesetz</t>
  </si>
  <si>
    <t>Landesreisekostengesetz</t>
  </si>
  <si>
    <t>Summe:</t>
  </si>
  <si>
    <t>Position</t>
  </si>
  <si>
    <t>Anzahl Arbeitstage</t>
  </si>
  <si>
    <t>Tagessatz ext. Dienstleister</t>
  </si>
  <si>
    <t>Betrag</t>
  </si>
  <si>
    <t>Personal</t>
  </si>
  <si>
    <t>F0831</t>
  </si>
  <si>
    <t>F0850</t>
  </si>
  <si>
    <t>F0844</t>
  </si>
  <si>
    <t>F0835</t>
  </si>
  <si>
    <t>F0812</t>
  </si>
  <si>
    <t>F0817</t>
  </si>
  <si>
    <t>Dauer der Dienstreise in Tagen</t>
  </si>
  <si>
    <t>Anzahl Monate</t>
  </si>
  <si>
    <t>Monatssumme</t>
  </si>
  <si>
    <t>Bezeichnung</t>
  </si>
  <si>
    <t>EG 11</t>
  </si>
  <si>
    <t>Bitte beachten Sie, sollten uns Ihre Angaben unplausibel erscheinen, kann es ggf. notwendig sein, dass wir eine Stellenbewertung zu der von Ihnen beantragten Personalstelle / Entgeltgruppe nachfragen. Mit Stellenbewertung ist in diesem Fall die Begründung für die Zuordnung einer Stelle zu einer bestimmten Entgeltgruppe (z. B. E11) gemeint. Dieses Dokument wird in der Regel durch die Personalabteilung erstellt. Grundlage der Bewertung ist die differenzierte Erfassung der mit der Stelle verbundenen Leistungen und Anforderungen auf der Grundlage einer Stellenbeschreibung.</t>
  </si>
  <si>
    <t>Bahncard Preise</t>
  </si>
  <si>
    <t>Bahncard 25</t>
  </si>
  <si>
    <t>Bahncard 50</t>
  </si>
  <si>
    <t>Bahncard 100</t>
  </si>
  <si>
    <t>€ Pro Jahr</t>
  </si>
  <si>
    <t>Pos. F0831</t>
  </si>
  <si>
    <t>Netzwerktreffen</t>
  </si>
  <si>
    <t>Sonstige DR</t>
  </si>
  <si>
    <t>Weiterqualifizierung</t>
  </si>
  <si>
    <t>Dauer der Dienstreise</t>
  </si>
  <si>
    <t>Optionale Ausfüllfelder</t>
  </si>
  <si>
    <t>Pflichtfelder (Auswahl- u. Ausfüllfelder)</t>
  </si>
  <si>
    <t>Personalgruppe</t>
  </si>
  <si>
    <t>EG 9b</t>
  </si>
  <si>
    <t>EG 10</t>
  </si>
  <si>
    <t>EG 12</t>
  </si>
  <si>
    <t>EG 13</t>
  </si>
  <si>
    <t>PS1</t>
  </si>
  <si>
    <t>PS2</t>
  </si>
  <si>
    <t>PS3</t>
  </si>
  <si>
    <t>EG12-13</t>
  </si>
  <si>
    <t>Weitere Sachausgaben:</t>
  </si>
  <si>
    <t>Geplanter Dienstantritt:</t>
  </si>
  <si>
    <t>Richtig ausgefülltes Auswahl- oder Ausfüllfeld</t>
  </si>
  <si>
    <t>Wichtige Ergebnisse u. Hinweise</t>
  </si>
  <si>
    <t>Gesperrte, bzw. berechnete Felder</t>
  </si>
  <si>
    <t xml:space="preserve"> besetzt bis:</t>
  </si>
  <si>
    <t>Erfahrungsstufe Dropdown</t>
  </si>
  <si>
    <t>Kopierpapier</t>
  </si>
  <si>
    <t>bitte auswählen</t>
  </si>
  <si>
    <t>Nach welchem Tarifvertrag soll das beantragte Personal vergütet werden?</t>
  </si>
  <si>
    <t>Tarife:</t>
  </si>
  <si>
    <t>TV-L</t>
  </si>
  <si>
    <t>BAT</t>
  </si>
  <si>
    <t>Haustarifvertrag</t>
  </si>
  <si>
    <t>Sonstige</t>
  </si>
  <si>
    <t>Genaue Bezeichnung:</t>
  </si>
  <si>
    <t>Einzelpreis</t>
  </si>
  <si>
    <t>Sonstiges:</t>
  </si>
  <si>
    <t>Tarifvertrag</t>
  </si>
  <si>
    <t>Wenn die Ausgaben für Literatur unter 250 € liegen, kann auf eine detailierte Aufschlüsselung verzichtet werden.</t>
  </si>
  <si>
    <t>Wenn die Ausgaben unter 600 € liegen, kann auf eine detailierte Aufschlüsselung verzichtet werden.</t>
  </si>
  <si>
    <t>Wenn die Ausgaben für Literatur über 250 € liegen, geben Sie bitte die genauen Bezeichnungen und Ausgaben ein.</t>
  </si>
  <si>
    <t>Wenn die Ausgaben höher als 600 € sind, geben Sie bitte die genauen Bezeichnungen und Ausgaben für den Geschäftsbedarf ein.</t>
  </si>
  <si>
    <t>Porto</t>
  </si>
  <si>
    <t>Checkbox:</t>
  </si>
  <si>
    <t>CB_ws1:</t>
  </si>
  <si>
    <t>CB_ws2:</t>
  </si>
  <si>
    <t>Dienstreisen und Qualifizierung</t>
  </si>
  <si>
    <t>Summe der Ausgaben</t>
  </si>
  <si>
    <t>Aufteilung der Ausgaben über die Projektjahre</t>
  </si>
  <si>
    <t>DuQ_cb1:</t>
  </si>
  <si>
    <t>DuQ_cb2:</t>
  </si>
  <si>
    <t>Pos. F0844</t>
  </si>
  <si>
    <t>Pos. F0835</t>
  </si>
  <si>
    <t>Pos. F0850</t>
  </si>
  <si>
    <t>Akteursbeteiligung</t>
  </si>
  <si>
    <t>CB_Ak_1:</t>
  </si>
  <si>
    <t>Konzeptfertigstellung</t>
  </si>
  <si>
    <t>Begleitende Öffentlichkeitsarbeit</t>
  </si>
  <si>
    <t>Begl_Öffentlichkeitsarbeit</t>
  </si>
  <si>
    <t>CB_Oe_1:</t>
  </si>
  <si>
    <t>Professionelle Prozessunterstützung</t>
  </si>
  <si>
    <t>Prozessunterstützung</t>
  </si>
  <si>
    <t>CB_Pr_1:</t>
  </si>
  <si>
    <t>Externe Konzepterstellung</t>
  </si>
  <si>
    <t>CB_Ext_1:</t>
  </si>
  <si>
    <t>externe Konzepterstellung</t>
  </si>
  <si>
    <t>DuQ_cb3:</t>
  </si>
  <si>
    <t>Personal: Sonderzahlungen</t>
  </si>
  <si>
    <t>West</t>
  </si>
  <si>
    <t>Entgeldgruppe</t>
  </si>
  <si>
    <t>E13-E15</t>
  </si>
  <si>
    <t>E9-E12</t>
  </si>
  <si>
    <t>Ost</t>
  </si>
  <si>
    <t>Formularblattaktivierung</t>
  </si>
  <si>
    <t>Bundesland:</t>
  </si>
  <si>
    <t>Bundesland</t>
  </si>
  <si>
    <t xml:space="preserve">Schleswig-Holstein </t>
  </si>
  <si>
    <t xml:space="preserve">Hamburg </t>
  </si>
  <si>
    <t>Niedersachsen</t>
  </si>
  <si>
    <t>Bremen</t>
  </si>
  <si>
    <t>Nordrhein-Westfalen</t>
  </si>
  <si>
    <t>Hessen</t>
  </si>
  <si>
    <t>Rheinland-Pfalz</t>
  </si>
  <si>
    <t>Baden-Württemberg</t>
  </si>
  <si>
    <t>Bayern</t>
  </si>
  <si>
    <t>Saarland</t>
  </si>
  <si>
    <t>Berlin</t>
  </si>
  <si>
    <t>Brandenburg</t>
  </si>
  <si>
    <t>Mecklenburg-Vorpommern</t>
  </si>
  <si>
    <t>Sachsen</t>
  </si>
  <si>
    <t>Sachsen-Anhalt</t>
  </si>
  <si>
    <t>Thüringen</t>
  </si>
  <si>
    <t>Gehalt gerissen</t>
  </si>
  <si>
    <t>Zusatzzahlung gerissen</t>
  </si>
  <si>
    <t>Personalstelle 2</t>
  </si>
  <si>
    <t>Personalstelle 3</t>
  </si>
  <si>
    <t>Welche Entgeldgruppe? 1=E9-E12, 2=E13-E15</t>
  </si>
  <si>
    <t>Achtung: Die angegebenen monatlichen Zuschläge der Personalstelle 1 überschreiten die zuwendungsfähige monatliche Obergrenze!</t>
  </si>
  <si>
    <t>Achtung: Die angegebenen monatlichen Zuschläge der Personalstelle 2 überschreiten die zuwendungsfähige monatliche Obergrenze!</t>
  </si>
  <si>
    <t>Achtung: Die angegebenen monatlichen Zuschläge der Personalstelle 3 überschreiten die zuwendungsfähige monatliche Obergrenze!</t>
  </si>
  <si>
    <t>Prüfung</t>
  </si>
  <si>
    <t>weitere Sachausgaben</t>
  </si>
  <si>
    <t>Ext_Konzepterstellung</t>
  </si>
  <si>
    <t>Status</t>
  </si>
  <si>
    <t>Meldung:</t>
  </si>
  <si>
    <t xml:space="preserve">nachvollziehbare Herleitung der Ausgaben, die für begleitende Öffentlichkeitsarbeit kalkuliert werden </t>
  </si>
  <si>
    <t>Sonstiges</t>
  </si>
  <si>
    <t>prof. Prozessunterstützung</t>
  </si>
  <si>
    <t>Prozessunterstützung Dropdowns</t>
  </si>
  <si>
    <t>Identifizierung von Maßnahmen und die Erstellung des Maßnahmenkatalogs</t>
  </si>
  <si>
    <t>Verbreitung des Klimaschutzgedankens und Reflexion des Transformationsprozesses</t>
  </si>
  <si>
    <t>Mobilisierung von Verwaltung, Akteuren wie z. B. Bürgerinnen und Bürgern oder Unternehmen für den kommunalen Klimaschutz</t>
  </si>
  <si>
    <t>Design, Durchführung und Moderation von Prozessen und Veranstaltungen zurInformation und Beteiligung</t>
  </si>
  <si>
    <t>Design, Durchführung und Moderation von Wissensmanagement innerhalb der Verwaltung und der gesamten Kommune/Institution</t>
  </si>
  <si>
    <t>Konzipierung von Partizipations- und Kooperationsprozessen</t>
  </si>
  <si>
    <t>Betreuung von Arbeitsgruppen, Netzwerken u. ä.</t>
  </si>
  <si>
    <t>Erarbeitung von Ideen und Strategien zur Initiierung von Partnerschaften verschiedener Akteure</t>
  </si>
  <si>
    <t>Strategien zur effizienten interkommunalen Vernetzung</t>
  </si>
  <si>
    <t>Erarbeitung von Strategien für Maßnahmen der Presse- und Öffentlichkeitsarbeit</t>
  </si>
  <si>
    <t>Design, Durchführung und Moderation von Umweltbildungsprozessen und -projekten</t>
  </si>
  <si>
    <t>Monatliche Obergrenze Stand 8/2018</t>
  </si>
  <si>
    <t>Bekannt/Unbekannt:</t>
  </si>
  <si>
    <t>ab</t>
  </si>
  <si>
    <t>detail. Analyse verwaltungsinterner und -externer Akteure sowie Erarbeitung akteursspezifischer Strategien der Kommunikation, Mobilisierung und Erwartungsmanagement</t>
  </si>
  <si>
    <t>Unterstützung des KSM bei der Potenzialanalyse und Szenarienentwicklung</t>
  </si>
  <si>
    <t>Unterstützung des KSM bei Energie- und THG-Bilanz</t>
  </si>
  <si>
    <t>Sonstige Tätigkeit</t>
  </si>
  <si>
    <t>Prof. Prozessunterstützung:</t>
  </si>
  <si>
    <t>Vorhabentitel:</t>
  </si>
  <si>
    <t>Basisdaten</t>
  </si>
  <si>
    <t>Ausgabenübersicht</t>
  </si>
  <si>
    <t>Anmerkungen</t>
  </si>
  <si>
    <t>professionelle Prozessunterstützung</t>
  </si>
  <si>
    <t>Thema:</t>
  </si>
  <si>
    <t>Bei weiteren Anmerkungen nutzen Sie bitte das Tabellenblatt "Anmerkungen"</t>
  </si>
  <si>
    <t>Dienstreisen Inland</t>
  </si>
  <si>
    <t>Dienstreisen Inland (Pos. F0844)</t>
  </si>
  <si>
    <t>Beschäftigte TVöD/TV-L E12-E15</t>
  </si>
  <si>
    <t>Beschäftigte TVöD/TV-L E1-E11</t>
  </si>
  <si>
    <t>Vergabe von Aufträgen</t>
  </si>
  <si>
    <t>Vergabe von Aufträgen (Position F0835)</t>
  </si>
  <si>
    <t>Ausgaben für Prozessunterstützung (Vergabe von Aufträgen, Pos. F0835)</t>
  </si>
  <si>
    <t>TVöD</t>
  </si>
  <si>
    <t>Stufe</t>
  </si>
  <si>
    <t>Personalausgaben  (Pos. F0812 / F0817)</t>
  </si>
  <si>
    <t>Ausgewähltes JahrBeginn:</t>
  </si>
  <si>
    <t>Ausgewähltes JahrEnde:</t>
  </si>
  <si>
    <t>Restmonate im aktuellen Jahr:</t>
  </si>
  <si>
    <t>Jahresscheiben</t>
  </si>
  <si>
    <t>PS4</t>
  </si>
  <si>
    <t>PS5</t>
  </si>
  <si>
    <t>Jahr1</t>
  </si>
  <si>
    <t>Jahr3</t>
  </si>
  <si>
    <t>Personalstelle 4</t>
  </si>
  <si>
    <t>Personalstelle 5</t>
  </si>
  <si>
    <t>E 13</t>
  </si>
  <si>
    <t>E 12</t>
  </si>
  <si>
    <t>E 11</t>
  </si>
  <si>
    <t>E 10</t>
  </si>
  <si>
    <t>E 9c</t>
  </si>
  <si>
    <t>E 9b</t>
  </si>
  <si>
    <t>E 9a</t>
  </si>
  <si>
    <t>Obergrenzen Stufe 2 Tvöd, (gerundet, Stand: 08/2018)</t>
  </si>
  <si>
    <t>Art des Verkehrsmittels</t>
  </si>
  <si>
    <t>Anzahl</t>
  </si>
  <si>
    <t>Stückpreis</t>
  </si>
  <si>
    <t>Ja</t>
  </si>
  <si>
    <t>Nein</t>
  </si>
  <si>
    <t xml:space="preserve"> </t>
  </si>
  <si>
    <t>Personal1</t>
  </si>
  <si>
    <t>ÖPNV</t>
  </si>
  <si>
    <t>privater PKW</t>
  </si>
  <si>
    <t>Jahr2</t>
  </si>
  <si>
    <t>Dienstreisen: Netzwerk und Info/fachveranstaltung:</t>
  </si>
  <si>
    <t>Anschlussvorhaben</t>
  </si>
  <si>
    <t>Vorhabenart:</t>
  </si>
  <si>
    <t>Arbeitsplan</t>
  </si>
  <si>
    <t>Erfolgskontrollplan</t>
  </si>
  <si>
    <t>Integriertes Konzept</t>
  </si>
  <si>
    <t>Erstvorhaben</t>
  </si>
  <si>
    <t>Projektlaufzeit:</t>
  </si>
  <si>
    <t>Summe Projektlaufzeit (Monate -1)</t>
  </si>
  <si>
    <t>Berechnungen für Arbeitsplan:</t>
  </si>
  <si>
    <t>Definitionen:</t>
  </si>
  <si>
    <t>Variablen:</t>
  </si>
  <si>
    <t>Einheit</t>
  </si>
  <si>
    <t>1VZÄ=</t>
  </si>
  <si>
    <t>h/Woche</t>
  </si>
  <si>
    <t>Arbeitstage/Monat</t>
  </si>
  <si>
    <t>d</t>
  </si>
  <si>
    <t>Tage(VZÄ)/Stelle/Jahr</t>
  </si>
  <si>
    <t>Obergrenze</t>
  </si>
  <si>
    <t>Untergrenze (-15%)</t>
  </si>
  <si>
    <t>Berechnung:</t>
  </si>
  <si>
    <t>d/y</t>
  </si>
  <si>
    <t>Verteilung Jahresscheiben</t>
  </si>
  <si>
    <t>Jahr</t>
  </si>
  <si>
    <t>besetzte Monate</t>
  </si>
  <si>
    <t>Obergrenze / Jahr</t>
  </si>
  <si>
    <t>Eingabe:</t>
  </si>
  <si>
    <t>Fall1</t>
  </si>
  <si>
    <t>Hinweise</t>
  </si>
  <si>
    <t>Anzahl der Dienstreisen diesen Typs</t>
  </si>
  <si>
    <t>Produkt</t>
  </si>
  <si>
    <t>Dienstreisen Tabelle Berechnung</t>
  </si>
  <si>
    <r>
      <rPr>
        <b/>
        <sz val="9"/>
        <color theme="1"/>
        <rFont val="Arial"/>
        <family val="2"/>
      </rPr>
      <t>Bitte teilen Sie uns mit</t>
    </r>
    <r>
      <rPr>
        <sz val="9"/>
        <color theme="1"/>
        <rFont val="Arial"/>
        <family val="2"/>
      </rPr>
      <t>, auf Grundlage welcher Regelung die Ausgaben für Dienstreisen abgerechnet werden.</t>
    </r>
  </si>
  <si>
    <t>Basisdaten eingabe:</t>
  </si>
  <si>
    <t>Konzept:</t>
  </si>
  <si>
    <t>Richtlinie:</t>
  </si>
  <si>
    <t>Konzept erstellt:</t>
  </si>
  <si>
    <t>Dienstwagen</t>
  </si>
  <si>
    <t>Förderquoten:</t>
  </si>
  <si>
    <t xml:space="preserve">Summe der Ausgaben Öffentlichkeitsarbeit: </t>
  </si>
  <si>
    <t>Datum:</t>
  </si>
  <si>
    <t>Übergangsregelung</t>
  </si>
  <si>
    <t>(normales) Erstvorhaben</t>
  </si>
  <si>
    <t>(normales) Anschlussvorhaben</t>
  </si>
  <si>
    <t>Tabellenblatt</t>
  </si>
  <si>
    <t>Hinweis zu</t>
  </si>
  <si>
    <t>prof:Prozessunterstützung</t>
  </si>
  <si>
    <t>Das Tabellenblatt "Hinweis" nur für UGR einblenden</t>
  </si>
  <si>
    <t>Das Tabellenblatt "Hinweis" ausblenden</t>
  </si>
  <si>
    <t>kein zusätzlicher Hinweis notwendig</t>
  </si>
  <si>
    <t>kein zusätzlicher Hinweis notwendig, da ausgeblendet</t>
  </si>
  <si>
    <t>Zuwendungsfähig sind Ausgaben für fachkundige externer Dienstleister zur Unterstützung bei der Erstellung der Treibhausgasbilanzierung und der Berechnung von Potenzialen und Szenarien
im Rahmen der Konzepterstellung. 
Die hier angesetzten Ausgaben und Arbeitstage sollten denen aus der Arbeitsplanung (VHB, S. 5, Tab. "1.Konzepterstellung") entsprechen.</t>
  </si>
  <si>
    <t>aus fachlicher Sicht kein zusätzlicher Hinweis notwendig</t>
  </si>
  <si>
    <t>IK</t>
  </si>
  <si>
    <t>TK</t>
  </si>
  <si>
    <t>Konzept &lt;36M:</t>
  </si>
  <si>
    <t>Ausnahme aktualisiertes Konzept</t>
  </si>
  <si>
    <t>Sie beantragen die Erstellung eines Klimaschutzkonzeptes durch ein Klimaschutzmanagement im Förderbereich 2.7.1.</t>
  </si>
  <si>
    <t>EG 9c</t>
  </si>
  <si>
    <t>dem 31.12.2018 aktualisiert</t>
  </si>
  <si>
    <t>Ausgabenobergrenzen:</t>
  </si>
  <si>
    <t>begl_Öffentlichkeitsarbeit:</t>
  </si>
  <si>
    <t>Akteursbeteiligung:</t>
  </si>
  <si>
    <t>prozunterstützung:</t>
  </si>
  <si>
    <r>
      <rPr>
        <b/>
        <sz val="9"/>
        <color theme="1"/>
        <rFont val="Arial"/>
        <family val="2"/>
      </rPr>
      <t>Hinweis:</t>
    </r>
    <r>
      <rPr>
        <sz val="9"/>
        <color theme="1"/>
        <rFont val="Arial"/>
        <family val="2"/>
      </rPr>
      <t xml:space="preserve">
Sollten Ausgaben für eine Bahncard beantragt werden, reichen Sie bitte eine gesonderte Vergleichsrechnung ein. Aus dieser sollte hervorgehen, dass sich die Ausgaben für die beantragte Bahncard innerhalb der Projektlaufzeit amortisieren.</t>
    </r>
  </si>
  <si>
    <t>in Höhe von (aktueller Preis):</t>
  </si>
  <si>
    <r>
      <rPr>
        <b/>
        <sz val="9"/>
        <color theme="1"/>
        <rFont val="Arial"/>
        <family val="2"/>
      </rPr>
      <t>Wir bestätigen</t>
    </r>
    <r>
      <rPr>
        <sz val="9"/>
        <color theme="1"/>
        <rFont val="Arial"/>
        <family val="2"/>
      </rPr>
      <t>, den oben genannen Hinweis bezüglich der begleitenden Öffentlichkeitsarbeit zu berücksichtigen.</t>
    </r>
  </si>
  <si>
    <t>Ausgaben für Verkehrsmittel je Reise</t>
  </si>
  <si>
    <t xml:space="preserve">Ausgaben für Übernachtung u. Tagegeld je Reise </t>
  </si>
  <si>
    <t>Monatssatz</t>
  </si>
  <si>
    <t>easy-Online-Formular</t>
  </si>
  <si>
    <t>Finanzposition</t>
  </si>
  <si>
    <t>Projektjahr 1</t>
  </si>
  <si>
    <t>Projektjahr 2</t>
  </si>
  <si>
    <t>Projektjahr 3</t>
  </si>
  <si>
    <t>Bitte verteilen Sie die Ausgaben für Dienstreisen entsprechend auf die Projektjahre:</t>
  </si>
  <si>
    <t>Liste in Anschlussvorhaben</t>
  </si>
  <si>
    <t>neue Maßnahme aus Konzept</t>
  </si>
  <si>
    <t>weiterentwickelte Maßnahme</t>
  </si>
  <si>
    <t>neue Maßnahmenschritte zu Maßnahme aus dem Konzept</t>
  </si>
  <si>
    <t>neu entwickelte Maßnahme</t>
  </si>
  <si>
    <t>die nicht im Konzept aufgeführt war</t>
  </si>
  <si>
    <t>Daueraufgaben</t>
  </si>
  <si>
    <t>kontinuierliche Maßnahme</t>
  </si>
  <si>
    <t>bitte erläutern</t>
  </si>
  <si>
    <t>Das Konzept wurde durch das geförderte Klimaschutzmanagement im Erstvorhaben erstellt</t>
  </si>
  <si>
    <t>Erst., Anschlussvorhaben</t>
  </si>
  <si>
    <r>
      <rPr>
        <b/>
        <sz val="9"/>
        <color theme="1"/>
        <rFont val="Arial"/>
        <family val="2"/>
      </rPr>
      <t>Hinweise:</t>
    </r>
    <r>
      <rPr>
        <sz val="9"/>
        <color theme="1"/>
        <rFont val="Arial"/>
        <family val="2"/>
      </rPr>
      <t xml:space="preserve">
Bitte beachten Sie, dass Sie bei der Kalkulation der Personalausgaben das sozialversicherungspflichtige</t>
    </r>
    <r>
      <rPr>
        <b/>
        <sz val="9"/>
        <color theme="1"/>
        <rFont val="Arial"/>
        <family val="2"/>
      </rPr>
      <t xml:space="preserve"> Arbeitgeber-Brutto-Gehalt </t>
    </r>
    <r>
      <rPr>
        <sz val="9"/>
        <color theme="1"/>
        <rFont val="Arial"/>
        <family val="2"/>
      </rPr>
      <t xml:space="preserve">(inkl. u.a. Kranken- und Pflegeversicherung, Rentenversicherung, Arbeitgeberanteile usw.) ansetzen. Das Monatsgehalt ist getrennt von den monatlichen Zuschlägen (s.u.) auszuweisen.
Gemäß Haushalts- und Wirtschaftsführung des Bundes darf bei Beantragung von namentlich nicht bekanntem Personal (sog. N.N.-Personal) maximal der Höchstbetrag der jeweiligen Entgeltgruppe mit der Erfahrungsstufe 2 des TVöD angesetzt werden.
Dazu können Sie im Formularschrank des BMU unter der Rubrik „Zuwendungen auf Ausgabenbasis“ den Vordruck Nr. 0025 entnehmen. Fiktive Tarifsteigerungen dürfen nicht für die Kalkulation der Personalausgaben herangezogen werden.
</t>
    </r>
    <r>
      <rPr>
        <b/>
        <sz val="9"/>
        <color theme="1"/>
        <rFont val="Arial"/>
        <family val="2"/>
      </rPr>
      <t>Monatliche Zuschläge:</t>
    </r>
    <r>
      <rPr>
        <sz val="9"/>
        <color theme="1"/>
        <rFont val="Arial"/>
        <family val="2"/>
      </rPr>
      <t xml:space="preserve">
Die monatlichen Zuschläge können unter anderem aus der Jahressonderzahlung (JSZ) gem. §20 Abs. 1 TVöD und die Zahlung eines Leistungsentgeltes (LOV) gem. §18 TVÖD bestehen, wenn diese vertraglich geregelt sind. Diese Jahressummen sind </t>
    </r>
    <r>
      <rPr>
        <b/>
        <sz val="9"/>
        <color theme="1"/>
        <rFont val="Arial"/>
        <family val="2"/>
      </rPr>
      <t>zu</t>
    </r>
    <r>
      <rPr>
        <sz val="9"/>
        <color theme="1"/>
        <rFont val="Arial"/>
        <family val="2"/>
      </rPr>
      <t xml:space="preserve"> </t>
    </r>
    <r>
      <rPr>
        <b/>
        <sz val="9"/>
        <color theme="1"/>
        <rFont val="Arial"/>
        <family val="2"/>
      </rPr>
      <t>1/12</t>
    </r>
    <r>
      <rPr>
        <sz val="9"/>
        <color theme="1"/>
        <rFont val="Arial"/>
        <family val="2"/>
      </rPr>
      <t xml:space="preserve"> in den monatlichen Zuschlägen zu veranschlagen. 
Weitere Ausgaben wie vermögenswirksame Leistungen können auf die monatlichen Zuschläge angerechnet werden.</t>
    </r>
  </si>
  <si>
    <t>Projektzeitraum:</t>
  </si>
  <si>
    <t>besetzt bis:</t>
  </si>
  <si>
    <t>War das vorliegende Konzept älter als 36 Monate und wurde nach dem 01.01.2019 aktualisiert, kann hierfür ein Anschlussvorhaben beantragt werden. Die Dauer des Anschlussvorhabens beträgt für ein Integriertes Konzept 36 Monate und für ein Teilkonzept 24 Monate. Diese Ausnahmeregelung gilt nur für aktualisierte Konzepte.</t>
  </si>
  <si>
    <t>Das Konzept wurde durch einen ext. Dienstleister unter den Bedingungen einer bis Ende 2018 gültigen Kommunalrichtlinie erstellt</t>
  </si>
  <si>
    <t xml:space="preserve">Achtung: Dieses Tabellenblatt "Erst-,Anschlussvorhaben"  ist nur auszufüllen und einzureichen, wenn ein Anschlussvorhaben nach Übergangsregelung beantragt wird. </t>
  </si>
  <si>
    <t>Achtung: Nur auszufüllen und einzureichen, wenn noch kein Konzept vorliegt.</t>
  </si>
  <si>
    <t xml:space="preserve">Achtung: Der Erfolgskontrollplan ist nur auszufüllen und einzureichen, wenn bereits ein Konzept vorliegt. </t>
  </si>
  <si>
    <t xml:space="preserve">Achtung: Der Arbeitsplan ist nur auszufüllen und einzureichen, wenn bereits ein Konzept vorliegt. </t>
  </si>
  <si>
    <t>Dienstreisen</t>
  </si>
  <si>
    <t>Eintägig</t>
  </si>
  <si>
    <t>Dienstwagen ?</t>
  </si>
  <si>
    <t>Fach-/Infoveranstaltung</t>
  </si>
  <si>
    <t>Teilnahmegebür</t>
  </si>
  <si>
    <t>Übernachtung + Tagegeld</t>
  </si>
  <si>
    <t>Obergrenzen</t>
  </si>
  <si>
    <t>5/a</t>
  </si>
  <si>
    <t xml:space="preserve">Netzwerktreffen </t>
  </si>
  <si>
    <t>unbegrenzt</t>
  </si>
  <si>
    <t>EV</t>
  </si>
  <si>
    <t>AV</t>
  </si>
  <si>
    <t>6 insg</t>
  </si>
  <si>
    <t>9 insg</t>
  </si>
  <si>
    <t>Idee: Manuelle Obergrenze festlegbar, ansonsten gilt richtlinie.</t>
  </si>
  <si>
    <t>Prüfungen</t>
  </si>
  <si>
    <t xml:space="preserve">geht nicht </t>
  </si>
  <si>
    <t>Fach-Info=</t>
  </si>
  <si>
    <t>Weiterquali</t>
  </si>
  <si>
    <t>Anzahl Fach-/Info</t>
  </si>
  <si>
    <t>Anzahl Weiterqua</t>
  </si>
  <si>
    <t>Anzahl Netzwerktreffen</t>
  </si>
  <si>
    <t>Anzahl Sonstige</t>
  </si>
  <si>
    <t xml:space="preserve">Achtung: Laut Kommunalrichtlinie sind maximal 5 Tage pro Jahr für den Besuch von Fach- und Informationsveranstaltungen vorgesehen. Bitte korrigieren Sie Ihre Angaben. </t>
  </si>
  <si>
    <t>Ausgaben für Verkehrsmittel:</t>
  </si>
  <si>
    <t>Ausgaben für Übernachtung + TG</t>
  </si>
  <si>
    <t>ÖPV</t>
  </si>
  <si>
    <t>Zweitägig</t>
  </si>
  <si>
    <t>Hinweisgrenzen:</t>
  </si>
  <si>
    <r>
      <rPr>
        <b/>
        <sz val="9"/>
        <color theme="1"/>
        <rFont val="Arial"/>
        <family val="2"/>
      </rPr>
      <t>Hinweis:</t>
    </r>
    <r>
      <rPr>
        <sz val="9"/>
        <color theme="1"/>
        <rFont val="Arial"/>
        <family val="2"/>
      </rPr>
      <t xml:space="preserve"> Ausgaben für mobile Endgeräte (Smartphones, etc.), sowie Laptops und Beamer sind grundsätzlich nicht zuwendungsfähig. </t>
    </r>
  </si>
  <si>
    <t>Konzeptaktualisierung wurde nach dem 01.01.2019 an einen externen Dienstleister vergeben, bzw. auf eigene Kosten durchgeführt</t>
  </si>
  <si>
    <t>Position/Bezeichnung</t>
  </si>
  <si>
    <t>Beantragt</t>
  </si>
  <si>
    <t>F0812/F0817 Personal</t>
  </si>
  <si>
    <t>F0817 TVöD/TV-L E1-E11:</t>
  </si>
  <si>
    <t>F0812 TVöD/TV-L E12-E15:</t>
  </si>
  <si>
    <t>F0831 Gegenstände &lt;800€</t>
  </si>
  <si>
    <t>Begl. Öffentlichkeitsarbeit</t>
  </si>
  <si>
    <t>F0835 Vergabe von Aufträgen</t>
  </si>
  <si>
    <t>Begleitende ÖA</t>
  </si>
  <si>
    <t>F0839 Geschäftsbedarf</t>
  </si>
  <si>
    <t>Bürokleinmaterial &lt; 5,00€</t>
  </si>
  <si>
    <t>Bürokleinmaterial &lt; 25,00€</t>
  </si>
  <si>
    <t>Druckerpatronen</t>
  </si>
  <si>
    <t>F0840 Literatur</t>
  </si>
  <si>
    <t>F0841 Weitere Sachausgaben</t>
  </si>
  <si>
    <t>F0844 Dienstreisen</t>
  </si>
  <si>
    <t>Dauer</t>
  </si>
  <si>
    <t>Ausgaben Verkehrsm.</t>
  </si>
  <si>
    <t>Ausgaben Über</t>
  </si>
  <si>
    <t>Ausgaben Teiln.</t>
  </si>
  <si>
    <t>F0850 Gegenstände &gt;800€</t>
  </si>
  <si>
    <t>Antragstellergruppe</t>
  </si>
  <si>
    <t>Antragstellergruppe:</t>
  </si>
  <si>
    <t>Antragstellerkonstellation</t>
  </si>
  <si>
    <t>a) Landkreis ausschließlich für die eigenen Zuständigkeiten</t>
  </si>
  <si>
    <t>b) Landkreis mit kreisangehörigen Kommunen</t>
  </si>
  <si>
    <t>c) Landkreis nur als Koordinator für kreisangehörige Kommunen</t>
  </si>
  <si>
    <t>d) Zusammenschluss von Städten und Gemeinden</t>
  </si>
  <si>
    <t>Bitte reichen Sie uns mit dem Antrag eine Kooperationsvereinbarung aller Partner zur Zusammenarbeit mit allen Unterschriften ein. Ebenfalls wird eine schriftliche Bestätigung benötigt, dass die Projektpartner bisher noch über kein Klimaschutzkonzept verfügen, welches mit diesem Antrag gefördert werden soll.</t>
  </si>
  <si>
    <t>Bisherige Klimaschutzaktivitäten, Motivation und ggf. strukturelle Besonderheiten:</t>
  </si>
  <si>
    <t>EV aktuell</t>
  </si>
  <si>
    <t>AV Aktuell</t>
  </si>
  <si>
    <t>Wesentliche Ziele des (Teil-)Konzeptes, die wichtigsten Maßnahmen (+Anzahl), Höhe der gesamten THG-Emissionen mit Bezugsjahr, Höhe der zu erwartenden THG-Einsparung im Bewilligungszeitraum und Mittelfristig bis 2030:</t>
  </si>
  <si>
    <t>EV ÜGR</t>
  </si>
  <si>
    <t>AV ÜGR</t>
  </si>
  <si>
    <t>AV aktualisiert</t>
  </si>
  <si>
    <t>Motivation und Ausgangslage, bisherige Klimaschutzbemühungen:</t>
  </si>
  <si>
    <t>Angaben zum Antragsteller: Kurzbeschreibung der geogr. Lage, strukturelle Besonderheiten:</t>
  </si>
  <si>
    <t>Vorhabenbeschreibung Felder:</t>
  </si>
  <si>
    <t>Handlungsfelder:</t>
  </si>
  <si>
    <t>Vorhabenbeschreibung</t>
  </si>
  <si>
    <t>Handlungsfelder Matrix</t>
  </si>
  <si>
    <t>wie oft steht da bitte auswählen</t>
  </si>
  <si>
    <t>wie oft steht da Nein</t>
  </si>
  <si>
    <t>Kommunen:</t>
  </si>
  <si>
    <t>Religionsgemeinschafte, Hochschulen, kommunale Unternehmen:</t>
  </si>
  <si>
    <t>Im integrierten Klimaschutzkonzept sind alle für den Antragsteller relevanten Handlungsfelder zu betrachten</t>
  </si>
  <si>
    <t>Handlungsfelder Anzeigen:</t>
  </si>
  <si>
    <t>ausgefülltes Auswahl- oder Ausfüllfeld</t>
  </si>
  <si>
    <t>Förderantrag einreichen bis spätestens:</t>
  </si>
  <si>
    <t>Ausschreibung frühestens:</t>
  </si>
  <si>
    <t>Wir bestätigen, dass bei der Stellenausschreibung ausgewiesen wurde/wird, dass die Besetzung nur bei Bewilligung der beantragten Zuwendung erfolgt.</t>
  </si>
  <si>
    <t xml:space="preserve">Bitte beschränken Sie sich auf den vorgegebenen Platz. Schreiben Sie gerne in Stichpunkten. </t>
  </si>
  <si>
    <t>Personal2</t>
  </si>
  <si>
    <t>Personal3</t>
  </si>
  <si>
    <t>Untergrenze / Jahr</t>
  </si>
  <si>
    <t>Projekt LZ (y):</t>
  </si>
  <si>
    <t>VZÄ/y</t>
  </si>
  <si>
    <t>Gesamtwochenstunden</t>
  </si>
  <si>
    <t>Gesamtarbeitstage</t>
  </si>
  <si>
    <t>Obergrenzen Konzepterstellung Arbeitstage</t>
  </si>
  <si>
    <t>Normalverteilung für ein VZÄ nach Patrick:</t>
  </si>
  <si>
    <t>Untergrenze</t>
  </si>
  <si>
    <t>Normiert</t>
  </si>
  <si>
    <t>plus5%</t>
  </si>
  <si>
    <t>minus5%</t>
  </si>
  <si>
    <t>1. Schritt:</t>
  </si>
  <si>
    <t>2. Schritt:</t>
  </si>
  <si>
    <t>3. Schritt:</t>
  </si>
  <si>
    <t>4. Schritt:</t>
  </si>
  <si>
    <t>Konzepterstellung und externe Unterstützung</t>
  </si>
  <si>
    <t>Basisdaten Text Projektstart</t>
  </si>
  <si>
    <t>Hilfreiche Links:</t>
  </si>
  <si>
    <t>Festlegung von Wärme- und Kälterversorgungsstrategien/Festlegung einer Mobilitätsstrategie</t>
  </si>
  <si>
    <t>Basisdaten Text1</t>
  </si>
  <si>
    <t>Basisdaten Dienstantritt2</t>
  </si>
  <si>
    <t>Der Zeitraum zwischen Antragseinreichung und geplantem Start des Vorhabens ist recht kurz. Eine rechtzeitige Bewilligung des Vorhabens kann möglicherweise nicht gewährleistet werden. Zwischen Antragstellung und Projektstart sollten mindestens 6 Monate liegen.</t>
  </si>
  <si>
    <t>Zuwendungsfähig sind Ausgaben zur professionellen Prozessunterstützung in einem zeitlichen Umfang von maximal fünf Tagen pro Jahr.</t>
  </si>
  <si>
    <t>Wichtige im Anschlussvorhaben umzusetzende Maßnahmen(schritte), Höhe der zu erwartenden THG-Einsparung im Bewilligungszeitraum:</t>
  </si>
  <si>
    <t>Wesentliche Ziele des (Teil-)Konzeptes, die wichtigsten Maßnahmen (+Anzahl), Höhe der gesamten THG-Emissionen mit Bezugsjahr, Höhe der zu erwartenden THG-Einsparung im Bewilligungszeitraum und mittelfristig bis 2030:</t>
  </si>
  <si>
    <t>Obergrenzen für DL bzgl. externe Unterstützung bei der Konzepterstellung</t>
  </si>
  <si>
    <t>Einwohner</t>
  </si>
  <si>
    <t>THG-Bilanz</t>
  </si>
  <si>
    <t>Potenzialanalyse und Szenarienentwicklung</t>
  </si>
  <si>
    <t>10.000 - 30.000</t>
  </si>
  <si>
    <t>30.000 - 80.000</t>
  </si>
  <si>
    <t>&gt; 80.000</t>
  </si>
  <si>
    <t>Quelle:</t>
  </si>
  <si>
    <t>Obergrenze THG-Bilanz</t>
  </si>
  <si>
    <t>Obergrenze Potenz</t>
  </si>
  <si>
    <t>Einwohnerzahl</t>
  </si>
  <si>
    <t>Stellenbesetzung:</t>
  </si>
  <si>
    <t xml:space="preserve">nicht bekanntes (N.N.-) Personal </t>
  </si>
  <si>
    <t>bekanntes Personal (Anschlussvorhaben)</t>
  </si>
  <si>
    <t>Aktualisiert?</t>
  </si>
  <si>
    <t>Nur AV Klickbox</t>
  </si>
  <si>
    <t>Personal NN Klickbox2:</t>
  </si>
  <si>
    <t>Wir bestätigen, dass die Stelle für Klimaschutzmanagement im Erstvorhaben über einen auf den Bewilligungszeitraum befristeten Arbeitsvertrag besetzt wurde und das Klimaschutzmanagement noch immer befristet angestellt ist.</t>
  </si>
  <si>
    <t>Wir bestätigen, dass der Arbeitsvertrag für die Projektstelle Klimaschutzmanagement auch im Anschlussvorhaben auf den Bewilligungszeitraum befristet wird.</t>
  </si>
  <si>
    <t>Bei Erstvorhaben nach Übergangsregelung muss zusätzlich das Klimaschutzkonzept in Papierform eingereicht werden.</t>
  </si>
  <si>
    <t>Der Auftrag zur Konzeptaktualisierung wurde vor dem 31.12.2018 an einen externen Dienstleister vergeben</t>
  </si>
  <si>
    <t>•</t>
  </si>
  <si>
    <t>Projektjahr</t>
  </si>
  <si>
    <t>Monate</t>
  </si>
  <si>
    <t>Tage</t>
  </si>
  <si>
    <t>Monat</t>
  </si>
  <si>
    <t>LZ</t>
  </si>
  <si>
    <t>bis</t>
  </si>
  <si>
    <t>Diff. nächster Monat</t>
  </si>
  <si>
    <t>Projektjahr 3:</t>
  </si>
  <si>
    <t>Projektjahr 2:</t>
  </si>
  <si>
    <t>Projektjahr 1:</t>
  </si>
  <si>
    <t>EG9a-11</t>
  </si>
  <si>
    <t>EG9-11</t>
  </si>
  <si>
    <t>Gehalt</t>
  </si>
  <si>
    <t>PJ1:</t>
  </si>
  <si>
    <t>PJ2:</t>
  </si>
  <si>
    <t>PJ3:</t>
  </si>
  <si>
    <t>EG</t>
  </si>
  <si>
    <t>Wenn Ast Kommune, LK und kommunale Zusammenschlüsse bei INT KSK</t>
  </si>
  <si>
    <t>Handlungsfelder eingeschränkt:</t>
  </si>
  <si>
    <t>anzahlMonate</t>
  </si>
  <si>
    <t>Alt:Wir bestätigen, dass im Rahmen des Förderantrages eine neue befristete Projektstelle geschaffen wird, bei der uns zusätzliche Personalausgaben entstehen und dass die Einstellung von namentlich nicht bekanntem Personal (sog. N.N.-Personal) erfolgt.</t>
  </si>
  <si>
    <t>max mon. Zuschüsse PJ1</t>
  </si>
  <si>
    <t>PJ2</t>
  </si>
  <si>
    <t>JAHR1</t>
  </si>
  <si>
    <t>Anzahl Personalstellen:</t>
  </si>
  <si>
    <t>Anzahl Personalstellen EG9-11 (0817)</t>
  </si>
  <si>
    <t>Anzahl Personalstellen EG12-13 (0812)</t>
  </si>
  <si>
    <t>Anzahl Stellen</t>
  </si>
  <si>
    <t>Sonderzahlung</t>
  </si>
  <si>
    <t>Bitte erläutern!</t>
  </si>
  <si>
    <t>Bahncard</t>
  </si>
  <si>
    <t>Summe (Mtl.)</t>
  </si>
  <si>
    <t>Ausgaben insg.</t>
  </si>
  <si>
    <t>Antragsteller:</t>
  </si>
  <si>
    <t>Landkreis:</t>
  </si>
  <si>
    <t>Gesamteinwohner:</t>
  </si>
  <si>
    <t>Erstellt durch:</t>
  </si>
  <si>
    <t>Kozeptart:</t>
  </si>
  <si>
    <t>Vorhabenart</t>
  </si>
  <si>
    <t>Start</t>
  </si>
  <si>
    <t>Ende</t>
  </si>
  <si>
    <t>Klimaschutzonzepte, die zum Zeitpunkt der Antragstellung älter als 36 Monate sind, können nachträglich aktualisiert werden. Die Ausgaben für die Aktualisierung sind nicht förderbar.</t>
  </si>
  <si>
    <t>Wir bestätigen: Falls die monatlichen Zuschläge Ausgaben für Leistungsorientierte Vergütung/Bezahlung (LOV/LOB) enthalten, sind diese per Dienstvereinbarung geregelt.</t>
  </si>
  <si>
    <t>Achtung: überwiegend neue Maßnahmen(schritte) erforderlich!</t>
  </si>
  <si>
    <r>
      <t xml:space="preserve">Bitte beachten Sie: Zuwendungsfähig sind Sachausgaben zur Beteiligung der relevanten Akteure (Organisation und Durchführung von Beteiligungsprozessen) im Umfang von maximal 10.000 Euro. </t>
    </r>
    <r>
      <rPr>
        <b/>
        <sz val="11"/>
        <color theme="1"/>
        <rFont val="Calibri"/>
        <family val="2"/>
        <scheme val="minor"/>
      </rPr>
      <t>Diese Ausgaben werden für Vorhaben, die nach Übergangsregelung beantragt werden, anteilig umgerechnet</t>
    </r>
    <r>
      <rPr>
        <sz val="11"/>
        <color theme="1"/>
        <rFont val="Calibri"/>
        <family val="2"/>
        <scheme val="minor"/>
      </rPr>
      <t>.
Für das hier beantragte und ausgewählte</t>
    </r>
    <r>
      <rPr>
        <sz val="11"/>
        <rFont val="Calibri"/>
        <family val="2"/>
        <scheme val="minor"/>
      </rPr>
      <t xml:space="preserve"> </t>
    </r>
    <r>
      <rPr>
        <sz val="11"/>
        <color rgb="FFFF0000"/>
        <rFont val="Calibri"/>
        <family val="2"/>
        <scheme val="minor"/>
      </rPr>
      <t>Klimaschutzteilkonzept</t>
    </r>
    <r>
      <rPr>
        <sz val="11"/>
        <color theme="1"/>
        <rFont val="Calibri"/>
        <family val="2"/>
        <scheme val="minor"/>
      </rPr>
      <t xml:space="preserve"> im </t>
    </r>
    <r>
      <rPr>
        <sz val="11"/>
        <color rgb="FFFF0000"/>
        <rFont val="Calibri"/>
        <family val="2"/>
        <scheme val="minor"/>
      </rPr>
      <t>Erstvorhaben</t>
    </r>
    <r>
      <rPr>
        <sz val="11"/>
        <color theme="1"/>
        <rFont val="Calibri"/>
        <family val="2"/>
        <scheme val="minor"/>
      </rPr>
      <t xml:space="preserve"> sind somit insgesamt</t>
    </r>
    <r>
      <rPr>
        <u/>
        <sz val="11"/>
        <color theme="1"/>
        <rFont val="Calibri"/>
        <family val="2"/>
        <scheme val="minor"/>
      </rPr>
      <t xml:space="preserve"> Sachausgaben in Höhe von 10.000 Euro </t>
    </r>
    <r>
      <rPr>
        <sz val="11"/>
        <color theme="1"/>
        <rFont val="Calibri"/>
        <family val="2"/>
        <scheme val="minor"/>
      </rPr>
      <t xml:space="preserve">zuwendungsfähig.
</t>
    </r>
  </si>
  <si>
    <r>
      <t xml:space="preserve">Bitte beachten Sie: Zuwendungsfähig sind Sachausgaben zur Beteiligung der relevanten Akteure (Organisation und Durchführung von Beteiligungsprozessen) im Umfang von maximal 10.000 Euro. </t>
    </r>
    <r>
      <rPr>
        <b/>
        <sz val="11"/>
        <color theme="1"/>
        <rFont val="Calibri"/>
        <family val="2"/>
        <scheme val="minor"/>
      </rPr>
      <t>Diese Ausgaben werden für Vorhaben, die nach Übergangsregelung beantragt werden, anteilig umgerechnet</t>
    </r>
    <r>
      <rPr>
        <sz val="11"/>
        <color theme="1"/>
        <rFont val="Calibri"/>
        <family val="2"/>
        <scheme val="minor"/>
      </rPr>
      <t>.
Für das hier beantragte und ausgewählte</t>
    </r>
    <r>
      <rPr>
        <sz val="11"/>
        <rFont val="Calibri"/>
        <family val="2"/>
        <scheme val="minor"/>
      </rPr>
      <t xml:space="preserve"> </t>
    </r>
    <r>
      <rPr>
        <sz val="11"/>
        <color rgb="FFFF0000"/>
        <rFont val="Calibri"/>
        <family val="2"/>
        <scheme val="minor"/>
      </rPr>
      <t>Integrierte Klimaschutzkonzept im  Erstvorhaben</t>
    </r>
    <r>
      <rPr>
        <sz val="11"/>
        <color theme="1"/>
        <rFont val="Calibri"/>
        <family val="2"/>
        <scheme val="minor"/>
      </rPr>
      <t xml:space="preserve"> sind somit insgesamt</t>
    </r>
    <r>
      <rPr>
        <u/>
        <sz val="11"/>
        <color theme="1"/>
        <rFont val="Calibri"/>
        <family val="2"/>
        <scheme val="minor"/>
      </rPr>
      <t xml:space="preserve"> Sachausgaben in Höhe von 15.000 Euro </t>
    </r>
    <r>
      <rPr>
        <sz val="11"/>
        <color theme="1"/>
        <rFont val="Calibri"/>
        <family val="2"/>
        <scheme val="minor"/>
      </rPr>
      <t xml:space="preserve">zuwendungsfähig.
</t>
    </r>
  </si>
  <si>
    <r>
      <t xml:space="preserve">Bitte beachten Sie: Zuwendungsfähig sind Sachausgaben für die begleitende Öffentlichkeitsarbeit im Umfang von maximal 5 000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Vorhaben zur Umsetzung eines </t>
    </r>
    <r>
      <rPr>
        <sz val="11"/>
        <color rgb="FFFF0000"/>
        <rFont val="Calibri"/>
        <family val="2"/>
        <scheme val="minor"/>
      </rPr>
      <t>Integrierten Klimaschutzkonzepts</t>
    </r>
    <r>
      <rPr>
        <sz val="11"/>
        <color theme="1"/>
        <rFont val="Calibri"/>
        <family val="2"/>
        <scheme val="minor"/>
      </rPr>
      <t xml:space="preserve"> im </t>
    </r>
    <r>
      <rPr>
        <sz val="11"/>
        <color rgb="FFFF0000"/>
        <rFont val="Calibri"/>
        <family val="2"/>
        <scheme val="minor"/>
      </rPr>
      <t>Erstvorhaben</t>
    </r>
    <r>
      <rPr>
        <sz val="11"/>
        <color theme="1"/>
        <rFont val="Calibri"/>
        <family val="2"/>
        <scheme val="minor"/>
      </rPr>
      <t xml:space="preserve"> sind somit </t>
    </r>
    <r>
      <rPr>
        <u/>
        <sz val="11"/>
        <color theme="1"/>
        <rFont val="Calibri"/>
        <family val="2"/>
        <scheme val="minor"/>
      </rPr>
      <t>insgesamt Sachausgaben in Höhe von 7.500</t>
    </r>
    <r>
      <rPr>
        <sz val="11"/>
        <color theme="1"/>
        <rFont val="Calibri"/>
        <family val="2"/>
        <scheme val="minor"/>
      </rPr>
      <t xml:space="preserve"> Euro zuwendungsfähig.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
</t>
    </r>
    <r>
      <rPr>
        <sz val="11"/>
        <color rgb="FFFF0000"/>
        <rFont val="Calibri"/>
        <family val="2"/>
        <scheme val="minor"/>
      </rPr>
      <t/>
    </r>
  </si>
  <si>
    <r>
      <t xml:space="preserve">Bitte beachten Sie: Zuwendungsfähig sind Sachausgaben für die begleitende Öffentlichkeitsarbeit im Umfang von maximal 5.000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Vorhaben zur Umsetzung eines </t>
    </r>
    <r>
      <rPr>
        <sz val="11"/>
        <color rgb="FFFF0000"/>
        <rFont val="Calibri"/>
        <family val="2"/>
        <scheme val="minor"/>
      </rPr>
      <t>Klimaschutzteilkonzepts</t>
    </r>
    <r>
      <rPr>
        <sz val="11"/>
        <color theme="1"/>
        <rFont val="Calibri"/>
        <family val="2"/>
        <scheme val="minor"/>
      </rPr>
      <t xml:space="preserve"> im </t>
    </r>
    <r>
      <rPr>
        <sz val="11"/>
        <color rgb="FFFF0000"/>
        <rFont val="Calibri"/>
        <family val="2"/>
        <scheme val="minor"/>
      </rPr>
      <t xml:space="preserve">Erstvorhaben </t>
    </r>
    <r>
      <rPr>
        <sz val="11"/>
        <color theme="1"/>
        <rFont val="Calibri"/>
        <family val="2"/>
        <scheme val="minor"/>
      </rPr>
      <t xml:space="preserve">sind somit </t>
    </r>
    <r>
      <rPr>
        <u/>
        <sz val="11"/>
        <color theme="1"/>
        <rFont val="Calibri"/>
        <family val="2"/>
        <scheme val="minor"/>
      </rPr>
      <t>insgesamt Sachausgaben in Höhe von 5.000</t>
    </r>
    <r>
      <rPr>
        <sz val="11"/>
        <color theme="1"/>
        <rFont val="Calibri"/>
        <family val="2"/>
        <scheme val="minor"/>
      </rPr>
      <t xml:space="preserve"> Euro zuwendungsfähig.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
</t>
    </r>
    <r>
      <rPr>
        <sz val="11"/>
        <color rgb="FFFF0000"/>
        <rFont val="Calibri"/>
        <family val="2"/>
        <scheme val="minor"/>
      </rPr>
      <t/>
    </r>
  </si>
  <si>
    <r>
      <t xml:space="preserve">Bitte beachten Sie: Zuwendungsfähig sind Sachausgaben für die begleitende Öffentlichkeitsarbeit im Umfang von maximal 20.000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Vorhaben zur Umsetzung eines </t>
    </r>
    <r>
      <rPr>
        <sz val="11"/>
        <color rgb="FFFF0000"/>
        <rFont val="Calibri"/>
        <family val="2"/>
        <scheme val="minor"/>
      </rPr>
      <t>Integrierten Klimaschutzkonzepts</t>
    </r>
    <r>
      <rPr>
        <sz val="11"/>
        <color theme="1"/>
        <rFont val="Calibri"/>
        <family val="2"/>
        <scheme val="minor"/>
      </rPr>
      <t xml:space="preserve"> im </t>
    </r>
    <r>
      <rPr>
        <sz val="11"/>
        <color rgb="FFFF0000"/>
        <rFont val="Calibri"/>
        <family val="2"/>
        <scheme val="minor"/>
      </rPr>
      <t>Anschlussvorhaben</t>
    </r>
    <r>
      <rPr>
        <sz val="11"/>
        <color theme="1"/>
        <rFont val="Calibri"/>
        <family val="2"/>
        <scheme val="minor"/>
      </rPr>
      <t xml:space="preserve"> sind somit insgesamt</t>
    </r>
    <r>
      <rPr>
        <u/>
        <sz val="11"/>
        <color theme="1"/>
        <rFont val="Calibri"/>
        <family val="2"/>
        <scheme val="minor"/>
      </rPr>
      <t xml:space="preserve"> Sachausgaben in Höhe von 13.333 Euro</t>
    </r>
    <r>
      <rPr>
        <sz val="11"/>
        <color theme="1"/>
        <rFont val="Calibri"/>
        <family val="2"/>
        <scheme val="minor"/>
      </rPr>
      <t xml:space="preserve"> zuwendungsfähig.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t>
    </r>
  </si>
  <si>
    <r>
      <t xml:space="preserve">Bitte beachten Sie: Zuwendungsfähig sind Sachausgaben zur Beteiligung der relevanten Akteure (Organisation und Durchführung von Beteiligungsprozessen) im Umfang von maximal 5.000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und ausgewählte </t>
    </r>
    <r>
      <rPr>
        <sz val="11"/>
        <color rgb="FFFF0000"/>
        <rFont val="Calibri"/>
        <family val="2"/>
        <scheme val="minor"/>
      </rPr>
      <t xml:space="preserve">Integrierte Klimaschutzkonzept im Anschlussvorhaben </t>
    </r>
    <r>
      <rPr>
        <sz val="11"/>
        <color theme="1"/>
        <rFont val="Calibri"/>
        <family val="2"/>
        <scheme val="minor"/>
      </rPr>
      <t xml:space="preserve">sind somit </t>
    </r>
    <r>
      <rPr>
        <u/>
        <sz val="11"/>
        <color theme="1"/>
        <rFont val="Calibri"/>
        <family val="2"/>
        <scheme val="minor"/>
      </rPr>
      <t>insgesamt Sachausgaben in Höhe von 3.333,33 Euro</t>
    </r>
    <r>
      <rPr>
        <sz val="11"/>
        <color theme="1"/>
        <rFont val="Calibri"/>
        <family val="2"/>
        <scheme val="minor"/>
      </rPr>
      <t xml:space="preserve"> zuwendungsfähig.</t>
    </r>
  </si>
  <si>
    <r>
      <t xml:space="preserve">Bitte beachten Sie: Zuwendungsfähig sind Sachausgaben zur Beteiligung der relevanten Akteure (Organisation und Durchführung von Beteiligungsprozessen) im Umfang von maximal 5.000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und ausgewählte </t>
    </r>
    <r>
      <rPr>
        <sz val="11"/>
        <color rgb="FFFF0000"/>
        <rFont val="Calibri"/>
        <family val="2"/>
        <scheme val="minor"/>
      </rPr>
      <t>Klimaschutzteilkonzept</t>
    </r>
    <r>
      <rPr>
        <sz val="11"/>
        <color theme="1"/>
        <rFont val="Calibri"/>
        <family val="2"/>
        <scheme val="minor"/>
      </rPr>
      <t xml:space="preserve"> im </t>
    </r>
    <r>
      <rPr>
        <sz val="11"/>
        <color rgb="FFFF0000"/>
        <rFont val="Calibri"/>
        <family val="2"/>
        <scheme val="minor"/>
      </rPr>
      <t>Anschlussvorhaben</t>
    </r>
    <r>
      <rPr>
        <sz val="11"/>
        <color theme="1"/>
        <rFont val="Calibri"/>
        <family val="2"/>
        <scheme val="minor"/>
      </rPr>
      <t xml:space="preserve"> sind somit </t>
    </r>
    <r>
      <rPr>
        <u/>
        <sz val="11"/>
        <color theme="1"/>
        <rFont val="Calibri"/>
        <family val="2"/>
        <scheme val="minor"/>
      </rPr>
      <t>insgesamt Sachausgaben in Höhe von 2.500,00 Euro</t>
    </r>
    <r>
      <rPr>
        <sz val="11"/>
        <color theme="1"/>
        <rFont val="Calibri"/>
        <family val="2"/>
        <scheme val="minor"/>
      </rPr>
      <t xml:space="preserve"> zuwendungsfähig.</t>
    </r>
  </si>
  <si>
    <r>
      <t xml:space="preserve">Bitte beachten Sie: Zuwendungsfähig sind Sachausgaben für die begleitende Öffentlichkeitsarbeit im Umfang von maximal 20.000 Euro. </t>
    </r>
    <r>
      <rPr>
        <b/>
        <sz val="11"/>
        <color theme="1"/>
        <rFont val="Calibri"/>
        <family val="2"/>
        <scheme val="minor"/>
      </rPr>
      <t>Diese Ausgaben werden für Vorhaben, die nach Übergangsregelung beantragt werden, anteilig umgerechnet.</t>
    </r>
    <r>
      <rPr>
        <sz val="11"/>
        <color theme="1"/>
        <rFont val="Calibri"/>
        <family val="2"/>
        <scheme val="minor"/>
      </rPr>
      <t xml:space="preserve">
Für das hier beantragte Vorhaben zur Umsetzung eines </t>
    </r>
    <r>
      <rPr>
        <sz val="11"/>
        <color rgb="FFFF0000"/>
        <rFont val="Calibri"/>
        <family val="2"/>
        <scheme val="minor"/>
      </rPr>
      <t>Klimaschutzteilkonzepts im</t>
    </r>
    <r>
      <rPr>
        <sz val="11"/>
        <color theme="1"/>
        <rFont val="Calibri"/>
        <family val="2"/>
        <scheme val="minor"/>
      </rPr>
      <t xml:space="preserve"> </t>
    </r>
    <r>
      <rPr>
        <sz val="11"/>
        <color rgb="FFFF0000"/>
        <rFont val="Calibri"/>
        <family val="2"/>
        <scheme val="minor"/>
      </rPr>
      <t>Anschlussvorhaben</t>
    </r>
    <r>
      <rPr>
        <sz val="11"/>
        <color theme="1"/>
        <rFont val="Calibri"/>
        <family val="2"/>
        <scheme val="minor"/>
      </rPr>
      <t xml:space="preserve"> sind somit </t>
    </r>
    <r>
      <rPr>
        <u/>
        <sz val="11"/>
        <color theme="1"/>
        <rFont val="Calibri"/>
        <family val="2"/>
        <scheme val="minor"/>
      </rPr>
      <t>insgesamt Sachausgaben in Höhe von 10.000 Euro</t>
    </r>
    <r>
      <rPr>
        <sz val="11"/>
        <color theme="1"/>
        <rFont val="Calibri"/>
        <family val="2"/>
        <scheme val="minor"/>
      </rPr>
      <t xml:space="preserve"> zuwendungsfähig.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t>
    </r>
  </si>
  <si>
    <t>Bitte beachten Sie: Zuwendungsfähig sind Sachausgaben zur Beteiligung der relevanten Akteure (Organisation und Durchführung von Beteiligungsprozessen) im Umfang von max. 10.000 Euro.</t>
  </si>
  <si>
    <t>Bitte beachten Sie: Zuwendungsfähig sind Sachausgaben für die begleitende Öffentlichkeitsarbeit im Umfang von maximal 5.000 Euro.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t>
  </si>
  <si>
    <t>Bitte beachten Sie: Zuwendungsfähig sind Sachausgaben für die begleitende Öffentlichkeitsarbeit im Umfang von maximal 20.000 Euro.
Ausgaben für begleitende Öffentlichkeitsarbeit sollen sowohl über die Inhalte, Maßnahmen und Umsetzung des Klimaschutzkonzepts informieren, als auch der Sensibilisierung und Mobilisierung der Bürgerinnen und Bürger dienen, sofern dadurch die Umsetzung der im Klimaschutzkonzept aufgeführten Maßnahmen unterstützt wird.</t>
  </si>
  <si>
    <t>Bitte beachten Sie: Zuwendungsfähig sind Sachausgaben zur Beteiligung der relevanten Akteure (Organisation und Durchführung von Beteiligungsprozessen) im Umfang von maximal 5.000 Euro.</t>
  </si>
  <si>
    <t>bei ÜGR umrechnen</t>
  </si>
  <si>
    <t>Bitte reichen Sie zusammen mit dieser Vorhabenbeschreibung folgende Dokumente ein:</t>
  </si>
  <si>
    <t xml:space="preserve">Bei der Umsetzung eines Klimaschutzkonzeptes muss zusammen mit dem Förderantrag und dem Klimaschutz(teil)konzept zusätzlich der Beschluss zur Umsetzung der Maßnahmen und zur Einführung des begleitenden Klimaschutz-Controllings eingereicht werden. </t>
  </si>
  <si>
    <t>bis 10.000</t>
  </si>
  <si>
    <r>
      <rPr>
        <b/>
        <sz val="9"/>
        <color theme="1"/>
        <rFont val="Arial"/>
        <family val="2"/>
      </rPr>
      <t>Wir bestätigen</t>
    </r>
    <r>
      <rPr>
        <sz val="9"/>
        <color theme="1"/>
        <rFont val="Arial"/>
        <family val="2"/>
      </rPr>
      <t>, die oben genannten Hinweise zu berücksichtigen.</t>
    </r>
  </si>
  <si>
    <t>5. Schritt:</t>
  </si>
  <si>
    <t>eine Kooperationsvereinbarung aller Partner zur Zusammenarbeit mit allen Unterschriften und eine schriftliche Bestätigung, dass die Projektpartner bisher noch über kein Klimaschutzkonzept verfügen, welches mit diesem Antrag gefördert werden soll.</t>
  </si>
  <si>
    <t>eigene Liegenschaften</t>
  </si>
  <si>
    <t>Mobilität</t>
  </si>
  <si>
    <t>Gewerbegebiete</t>
  </si>
  <si>
    <t>Anpassung Klimawandel</t>
  </si>
  <si>
    <r>
      <rPr>
        <b/>
        <sz val="9"/>
        <color theme="1"/>
        <rFont val="Arial"/>
        <family val="2"/>
      </rPr>
      <t>Hinweis:</t>
    </r>
    <r>
      <rPr>
        <sz val="9"/>
        <color theme="1"/>
        <rFont val="Arial"/>
        <family val="2"/>
      </rPr>
      <t xml:space="preserve"> individuell gestaltete Gegenstände gehören in die Position Vergabe von Aufträgen (F0835) </t>
    </r>
  </si>
  <si>
    <t>Neue Obergrenze:</t>
  </si>
  <si>
    <t>Konzepterstellung</t>
  </si>
  <si>
    <t>Festlegung einer Mobilitätsstrategie</t>
  </si>
  <si>
    <t>Festlegung von Wärme- und Kälterversorgungsstrategien</t>
  </si>
  <si>
    <t xml:space="preserve">Bitte denken Sie auch daran, dem Antrag das umzusetztende Klimachutz(teil)konzept und den Beschluss des höchsten Gremiums zur UMSETZUNG der Maßnahmen des Konzeptes beizufügen. </t>
  </si>
  <si>
    <r>
      <t xml:space="preserve">Im integrierten Klimaschutzkonzept sind alle für den Antragsteller relevanten Handlungsfelder zu betrachten.
Das heißt für </t>
    </r>
    <r>
      <rPr>
        <b/>
        <sz val="11"/>
        <color theme="1"/>
        <rFont val="Calibri"/>
        <family val="2"/>
        <scheme val="minor"/>
      </rPr>
      <t>Kommunen</t>
    </r>
    <r>
      <rPr>
        <sz val="11"/>
        <color theme="1"/>
        <rFont val="Calibri"/>
        <family val="2"/>
        <scheme val="minor"/>
      </rPr>
      <t xml:space="preserve">, </t>
    </r>
    <r>
      <rPr>
        <b/>
        <sz val="11"/>
        <color theme="1"/>
        <rFont val="Calibri"/>
        <family val="2"/>
        <scheme val="minor"/>
      </rPr>
      <t>Landkreise</t>
    </r>
    <r>
      <rPr>
        <sz val="11"/>
        <color theme="1"/>
        <rFont val="Calibri"/>
        <family val="2"/>
        <scheme val="minor"/>
      </rPr>
      <t xml:space="preserve"> und </t>
    </r>
    <r>
      <rPr>
        <b/>
        <sz val="11"/>
        <color theme="1"/>
        <rFont val="Calibri"/>
        <family val="2"/>
        <scheme val="minor"/>
      </rPr>
      <t>kommunale Zusammenschlüsse</t>
    </r>
    <r>
      <rPr>
        <sz val="11"/>
        <color theme="1"/>
        <rFont val="Calibri"/>
        <family val="2"/>
        <scheme val="minor"/>
      </rPr>
      <t>: 
auch die Handlungsfelder, in denen die Antragsteller eher beratend bzw. motivierend und weniger regulierend tätig sind (z.B. private Haushalte oder Gewerbe, Handel, Dienstleistungen). 
Dabei müssen mindestens zwei der Handlungsfelder eigene Liegenschaften, Mobilität, Beschaffung und IT-Infrastruktur eine komplexe Verwaltungs- und Wirtschaftsstruktur aufweisen, sowie erhebliche Energie- und Treibhausgaseinsparungspotenziale erwarten lassen.</t>
    </r>
  </si>
  <si>
    <r>
      <t xml:space="preserve">Im integrierten Klimaschutzkonzept sind alle für den Antragsteller relevanten Handlungsfelder zu betrachten.
Das heißt für </t>
    </r>
    <r>
      <rPr>
        <b/>
        <sz val="11"/>
        <color theme="1"/>
        <rFont val="Calibri"/>
        <family val="2"/>
        <scheme val="minor"/>
      </rPr>
      <t>Religionsgemeinschaften</t>
    </r>
    <r>
      <rPr>
        <sz val="11"/>
        <color theme="1"/>
        <rFont val="Calibri"/>
        <family val="2"/>
        <scheme val="minor"/>
      </rPr>
      <t xml:space="preserve">, </t>
    </r>
    <r>
      <rPr>
        <b/>
        <sz val="11"/>
        <color theme="1"/>
        <rFont val="Calibri"/>
        <family val="2"/>
        <scheme val="minor"/>
      </rPr>
      <t>Hochschulen</t>
    </r>
    <r>
      <rPr>
        <sz val="11"/>
        <color theme="1"/>
        <rFont val="Calibri"/>
        <family val="2"/>
        <scheme val="minor"/>
      </rPr>
      <t xml:space="preserve"> oder </t>
    </r>
    <r>
      <rPr>
        <b/>
        <sz val="11"/>
        <color theme="1"/>
        <rFont val="Calibri"/>
        <family val="2"/>
        <scheme val="minor"/>
      </rPr>
      <t>kommunale Unternehmen</t>
    </r>
    <r>
      <rPr>
        <sz val="11"/>
        <color theme="1"/>
        <rFont val="Calibri"/>
        <family val="2"/>
        <scheme val="minor"/>
      </rPr>
      <t xml:space="preserve">: 
In Abhängigkeit von den für sie relevanten Handlungsfeldern sind ggf. sonstige Handlungsfelder anzugeben, die sich beispielsweise auf die Tätigkeit von Kirchengemeinden oder auf studentisches Leben beziehen. 
Dabei müssen mindestens zwei der Handlungsfelder </t>
    </r>
    <r>
      <rPr>
        <b/>
        <sz val="11"/>
        <color theme="1"/>
        <rFont val="Calibri"/>
        <family val="2"/>
        <scheme val="minor"/>
      </rPr>
      <t>eigene Liegenschaften</t>
    </r>
    <r>
      <rPr>
        <sz val="11"/>
        <color theme="1"/>
        <rFont val="Calibri"/>
        <family val="2"/>
        <scheme val="minor"/>
      </rPr>
      <t xml:space="preserve">, </t>
    </r>
    <r>
      <rPr>
        <b/>
        <sz val="11"/>
        <color theme="1"/>
        <rFont val="Calibri"/>
        <family val="2"/>
        <scheme val="minor"/>
      </rPr>
      <t>Mobilität</t>
    </r>
    <r>
      <rPr>
        <sz val="11"/>
        <color theme="1"/>
        <rFont val="Calibri"/>
        <family val="2"/>
        <scheme val="minor"/>
      </rPr>
      <t xml:space="preserve">, </t>
    </r>
    <r>
      <rPr>
        <b/>
        <sz val="11"/>
        <color theme="1"/>
        <rFont val="Calibri"/>
        <family val="2"/>
        <scheme val="minor"/>
      </rPr>
      <t>Beschaffung</t>
    </r>
    <r>
      <rPr>
        <sz val="11"/>
        <color theme="1"/>
        <rFont val="Calibri"/>
        <family val="2"/>
        <scheme val="minor"/>
      </rPr>
      <t xml:space="preserve"> und </t>
    </r>
    <r>
      <rPr>
        <b/>
        <sz val="11"/>
        <color theme="1"/>
        <rFont val="Calibri"/>
        <family val="2"/>
        <scheme val="minor"/>
      </rPr>
      <t>IT-Infrastruktur</t>
    </r>
    <r>
      <rPr>
        <sz val="11"/>
        <color theme="1"/>
        <rFont val="Calibri"/>
        <family val="2"/>
        <scheme val="minor"/>
      </rPr>
      <t xml:space="preserve"> eine komplexe Verwaltungs- und Wirtschaftsstruktur aufweisen, sowie erhebliche Energie- und Treibhausgaseinsparungspotenziale erwarten lassen.</t>
    </r>
  </si>
  <si>
    <t>prof_Prozessunterstützung</t>
  </si>
  <si>
    <t>Inhalte und Handlungsfelder</t>
  </si>
  <si>
    <t>Obergrenzen Dienstreisen:</t>
  </si>
  <si>
    <t>keine</t>
  </si>
  <si>
    <t>Obergrenze Gerissen</t>
  </si>
  <si>
    <t>Dienstreisen:</t>
  </si>
  <si>
    <t>Die angesetzen Teilnahmegebühren für Weiterqualifizierungen erscheinen uns zu hoch. Bitte erläutern Sie dies im Tabellenblatt 'Anmerkungen'.</t>
  </si>
  <si>
    <t>Netzwerktreffen mit Teilnahmegebühr?</t>
  </si>
  <si>
    <t>Weiterquali mit &gt;1000€ pro Veranstaltung</t>
  </si>
  <si>
    <t>Tagen innerhalb der Projektlaufzeit für Klimaschutzmanager* und kommunale Mitarbeiter*, die mit dem Klimaschutz beauftragt sind.</t>
  </si>
  <si>
    <t xml:space="preserve">Bitte beachten Sie: Zuwendungsfähig sind Ausgaben für Dienstreisen, einschließlich der Teilnahmegebühren für Vernetzungstreffen, Fachtagungen oder sonstigen Informationsveranstaltungen, die in direktem Zusammenhang mit der Stelle für Klimaschutz stehen, an bis zu </t>
  </si>
  <si>
    <t xml:space="preserve">Bitte beachten Sie: Zuwendungsfähig sind Ausgaben für Dienstreisen, einschließlich der Teilnahmegebühren für Weiterqualifizierungen an bis zu </t>
  </si>
  <si>
    <t>Anmerkungsrechner:</t>
  </si>
  <si>
    <t>Gelöst?</t>
  </si>
  <si>
    <t>Erfolgskontrollplan Diagramm</t>
  </si>
  <si>
    <t>Projektmonat:</t>
  </si>
  <si>
    <t xml:space="preserve">Bei Anschlussvorhaben nach Übergangsregelung, in welchem überwiegend neue Maßnahmen umgesetzt werden sollen, oder bei denen der Umsetzungsbeschluss die neuen Maßnahmen noch nicht mit umfasst, muss ein neuer Beschluss zur Umsetzung der Maßnahmen beigefügt werden. </t>
  </si>
  <si>
    <t>Nach unserer Erfahrung sind Teilnahmegebühren für Vernetzungstreffen für Klimaschutzmanager unüblich. Bitte erläutern Sie Ihre Angaben im Tabellenblatt 'Anmerkungen' (Art des Vernetzungstreffens).</t>
  </si>
  <si>
    <t>Hinweis:
Warum wird mir roter Text angezeigt? In mindestens einem Tabellenblatt wurden unvollständige, oder unplausible Angaben gemacht. Bitte navigieren Sie in das entsprechende Tabellenblatt zurück und korrigieren Sie Ihre Angaben. 
Sollten Ihre Eingaben weitere Erläuterungen erfordern (zu erkennen an einem Ausrufezeichen in der entsprechenden Zeile), dann ergänzen Sie Ihre Angaben bitte im Tabellenblatt 'Anmerkungen'.</t>
  </si>
  <si>
    <t xml:space="preserve">Hinweis:
Bitte wählen Sie das Tabellenblatt aus dem Dropdownmenü aus, zu welchem Sie die Anmerkungen schreiben möchten. </t>
  </si>
  <si>
    <t>Achtung: Zuwendungsfähig sind Ausgaben im Umfang von max. 5.000,00 €</t>
  </si>
  <si>
    <t xml:space="preserve">Die angesetzten Arbeitstage erscheinen zu hoch. Bitte überprüfen und erläutern Sie dies im Tabellenbaltt "Anmerkungen". Reduzieren Sie ggf. die Anzahl und holen dazu weitere Angebote ein. </t>
  </si>
  <si>
    <t>Gegenstände &gt; 800€ Einzelpreis (Position F0850)</t>
  </si>
  <si>
    <t>Achtung: Übliche Tagessätze liegen zwischen 750-980 € Brutto. Bitte erläutern Sie Ihre Angaben im Tabellenblatt Anmerkungen.</t>
  </si>
  <si>
    <r>
      <t xml:space="preserve">War das vorliegende Konzept älter als 36 Monate und wurde vor dem 31.12.2018 aktualisiert, oder wurde die Konzepterstellung bis zum 31.12.2018 beantragt, gilt eine </t>
    </r>
    <r>
      <rPr>
        <b/>
        <sz val="11"/>
        <color theme="1"/>
        <rFont val="Calibri"/>
        <family val="2"/>
        <scheme val="minor"/>
      </rPr>
      <t>Übergangsregelung</t>
    </r>
    <r>
      <rPr>
        <sz val="11"/>
        <color theme="1"/>
        <rFont val="Calibri"/>
        <family val="2"/>
        <scheme val="minor"/>
      </rPr>
      <t>. Die Dauer des Erstvorhabens beträgt in diesem Fall für ein Integriertes Konzept 36 Monate und für ein Teilkonzept 24 Monate. Die Dauer eines Anschlussvorhabens beträgt für Integrierte Konzepte 24 Monate und für Teilkonzepte 12 Monate.</t>
    </r>
  </si>
  <si>
    <t xml:space="preserve">Bitte füllen Sie alle für Ihr Vorhabentyp angezeigten Tabellenblätter aus. In dringenden Notfällen können Sie sich auch an die Beratungshotline kommunalrichtlinie-nki@z-u-g.org oder telefonisch an die 030 700 181-880 wenden. </t>
  </si>
  <si>
    <t>Fokus-/Teilkonzept</t>
  </si>
  <si>
    <t>Wärme- und Kältenutzung</t>
  </si>
  <si>
    <t>Abfallwirtschaft</t>
  </si>
  <si>
    <t>4.1.10 a) Erstellung von Fokuskonzepten</t>
  </si>
  <si>
    <t>Gefördert wird die Erstellung von Fokuskonzepten durch fachkundige externe Dienstleister für die sektoralen Handlungsfelder
- Wärme- und Kältenutzung
- Mobilität
- Abfallwirtschaft
Der Bewilligungszeitraum beträgt in der Regel zwölf Monate.</t>
  </si>
  <si>
    <t>Konzepterstellung:</t>
  </si>
  <si>
    <t>Summe der Ausgaben für Dienstreisen:</t>
  </si>
  <si>
    <t>THG-Minderungsstrategien und priorisierte Handlungsfelder</t>
  </si>
  <si>
    <t>Sportbund</t>
  </si>
  <si>
    <t>Bitte planen Sie den Projektstart frühestens 6 Monate nach Antragstellung ein. Der Projektstart sollte möglichst immer der Monatserste sein.</t>
  </si>
  <si>
    <t xml:space="preserve">• Tabellenblatt "Vorhabenbeschreibung" ausfüllen
</t>
  </si>
  <si>
    <t xml:space="preserve">• Tabellenblatt "Personal" ausfüllen
</t>
  </si>
  <si>
    <t>6. Schritt:</t>
  </si>
  <si>
    <t>7. Schritt:</t>
  </si>
  <si>
    <t>8. Schritt:</t>
  </si>
  <si>
    <t xml:space="preserve">• Tabellenblätter „Arbeitsplan“ und "Erfolgskontrollplan" ausfüllen
</t>
  </si>
  <si>
    <t xml:space="preserve">• Eingabe der Ausgabenplanung in easy-online gemäß den Positionssummen und -jahresscheiben wie im Tabellenblatt "Ausgabenübersicht"
</t>
  </si>
  <si>
    <t>Förderzweck der Klimaschutzkoordination:</t>
  </si>
  <si>
    <t>Seite 1</t>
  </si>
  <si>
    <r>
      <t xml:space="preserve">Auf Grundlage der Maßnahmen aus dem integrierten Klimaschutzkonzept, Klimaschutzteilkonzept oder Fokuskonzept füllen Sie bitte den Arbeitsplan aus und ordnen jeder Maßnahme, unter Angabe des erwarteten Zeitumfangs in Arbeitstagen, die </t>
    </r>
    <r>
      <rPr>
        <b/>
        <sz val="9"/>
        <color theme="1"/>
        <rFont val="Arial"/>
        <family val="2"/>
      </rPr>
      <t>konkreten Tätigkeiten</t>
    </r>
    <r>
      <rPr>
        <sz val="9"/>
        <color theme="1"/>
        <rFont val="Arial"/>
        <family val="2"/>
      </rPr>
      <t xml:space="preserve"> des Klimaschutzmanagements zu. Die nachvollziehbare Darstellung des Zeitaufwands der Tätigkeiten des Klimaschutzmanagements ist die Grundlage für die Beurteilung des Stellenumfangs.</t>
    </r>
  </si>
  <si>
    <t>Maßnahme</t>
  </si>
  <si>
    <t>Tätigkeiten des KSM</t>
  </si>
  <si>
    <t>Arbeitsaufwand in Personentagen</t>
  </si>
  <si>
    <t>gesamt</t>
  </si>
  <si>
    <t>Maßnahme 1</t>
  </si>
  <si>
    <t>…</t>
  </si>
  <si>
    <t>Name der Maßnahme</t>
  </si>
  <si>
    <t>Nr. /Maßnahmenkatalog</t>
  </si>
  <si>
    <t>Maßnahme 2</t>
  </si>
  <si>
    <t>Maßnahme 3</t>
  </si>
  <si>
    <t>Maßnahme 4</t>
  </si>
  <si>
    <t>Maßnahme 5</t>
  </si>
  <si>
    <t>Maßnahme 6</t>
  </si>
  <si>
    <t>Maßnahme 7</t>
  </si>
  <si>
    <t>Maßnahme 8</t>
  </si>
  <si>
    <t>Maßnahme 9</t>
  </si>
  <si>
    <t>Maßnahme 10</t>
  </si>
  <si>
    <t>Seite 2</t>
  </si>
  <si>
    <t>Maßnahme 11</t>
  </si>
  <si>
    <t>Maßnahme 12</t>
  </si>
  <si>
    <t>Maßnahme 13</t>
  </si>
  <si>
    <t>Maßnahme 14</t>
  </si>
  <si>
    <t>Maßnahme 15</t>
  </si>
  <si>
    <t>Maßnahme 16</t>
  </si>
  <si>
    <t>Maßnahme 17</t>
  </si>
  <si>
    <t>Maßnahme 18</t>
  </si>
  <si>
    <t>Maßnahme 19</t>
  </si>
  <si>
    <t>Maßnahme 20</t>
  </si>
  <si>
    <t>Seite 3</t>
  </si>
  <si>
    <t>Maßnahme 21</t>
  </si>
  <si>
    <t>Maßnahme 22</t>
  </si>
  <si>
    <t>Maßnahme 23</t>
  </si>
  <si>
    <t>Maßnahme 24</t>
  </si>
  <si>
    <t>Maßnahme 25</t>
  </si>
  <si>
    <t>Maßnahme 26</t>
  </si>
  <si>
    <t>Maßnahme 27</t>
  </si>
  <si>
    <t>Maßnahme 28</t>
  </si>
  <si>
    <t>Maßnahme 29</t>
  </si>
  <si>
    <t>Maßnahme 30</t>
  </si>
  <si>
    <t>Seite 4</t>
  </si>
  <si>
    <t>Maßnahme 31</t>
  </si>
  <si>
    <t>Maßnahme 32</t>
  </si>
  <si>
    <t>Maßnahme 33</t>
  </si>
  <si>
    <t>Maßnahme 34</t>
  </si>
  <si>
    <t>Maßnahme 35</t>
  </si>
  <si>
    <t>Maßnahme 36</t>
  </si>
  <si>
    <t>Maßnahme 37</t>
  </si>
  <si>
    <t>Maßnahme 38</t>
  </si>
  <si>
    <t>Maßnahme 39</t>
  </si>
  <si>
    <t>Maßnahme 40</t>
  </si>
  <si>
    <t>Meilenstein</t>
  </si>
  <si>
    <t>Fälligkeit 
(zum Projektmonat)</t>
  </si>
  <si>
    <t>Liste der Organisationseinheiten</t>
  </si>
  <si>
    <t>Name der OE-Einheit</t>
  </si>
  <si>
    <t>Teilnahmeerklärung liegt vor?</t>
  </si>
  <si>
    <t>Adresse</t>
  </si>
  <si>
    <t>PLZ</t>
  </si>
  <si>
    <t>Ort</t>
  </si>
  <si>
    <t>Name Ansprechpartner</t>
  </si>
  <si>
    <t>Telefonnummer Ansprechpartner</t>
  </si>
  <si>
    <t>Ausgaben pro OE</t>
  </si>
  <si>
    <t>Ausgaben</t>
  </si>
  <si>
    <t>Kontaktaufnahme mit den untergeordneten Organisationseinheiten</t>
  </si>
  <si>
    <t>Initiierung und Begleitung bei der Durchführung von Maßnahmen</t>
  </si>
  <si>
    <t>Jahr 1-2</t>
  </si>
  <si>
    <t>Jahr 3-4</t>
  </si>
  <si>
    <t xml:space="preserve">Tätigkeiten der Klimaschutzkoordination </t>
  </si>
  <si>
    <t>Informationsvermittlung zu Möglichkeiten zur Reduktion von Treibhausgasemissionen (z.B. Informationsveranstaltung, gemeinsames Treffen/Austausch mit verschiedenen OE)</t>
  </si>
  <si>
    <t>Gemeinsame Erarbeitung von THG-mindernden Maßnahmen für die einzelnen Organisationseinheiten (z.B. durch Workshops)</t>
  </si>
  <si>
    <t>Jahr 1-2%</t>
  </si>
  <si>
    <t>Jahr 3-4%</t>
  </si>
  <si>
    <t>Jahr 1-2 Tage</t>
  </si>
  <si>
    <t>Jahr 3-4 Tage</t>
  </si>
  <si>
    <t>OE zu Möglichkeiten der Reduktion von THG-Emissionen informiert</t>
  </si>
  <si>
    <t>OE bzgl. Fördermöglichkeiten für die Umsetzung von Maßnahmen beraten</t>
  </si>
  <si>
    <t xml:space="preserve">Anzahl </t>
  </si>
  <si>
    <t>Wir beantragen die Förderung einer</t>
  </si>
  <si>
    <t>Gegenstände &lt; 800 Euro</t>
  </si>
  <si>
    <t>Gegenstände  &gt; 800 Euro</t>
  </si>
  <si>
    <t xml:space="preserve">• Tabellenblatt "Bilanzerstellung" ausfüllen
</t>
  </si>
  <si>
    <t xml:space="preserve">• Die nachfolgenden Tabellenblätter (Begl_Öffentlichkeitsarbeit, Prof_Prozessunterstützung und Dienstreisen etc.) ausfüllen
</t>
  </si>
  <si>
    <t>Gesamtanzahl der untergeordneten Organisationseinheiten (OE)</t>
  </si>
  <si>
    <r>
      <rPr>
        <b/>
        <sz val="9"/>
        <color theme="1"/>
        <rFont val="Arial"/>
        <family val="2"/>
      </rPr>
      <t>Hinweis:</t>
    </r>
    <r>
      <rPr>
        <sz val="9"/>
        <color theme="1"/>
        <rFont val="Arial"/>
        <family val="2"/>
      </rPr>
      <t xml:space="preserve">
Bitte listen Sie hier die Organisationseinheiten auf.</t>
    </r>
  </si>
  <si>
    <t>Bilanz bzw. integriertes Klimaschutzkonzept vorhanden?</t>
  </si>
  <si>
    <t>Name der Organisationseinheit</t>
  </si>
  <si>
    <t>Gesamtsumme der OE:</t>
  </si>
  <si>
    <t>Summe der OE mit LOI:</t>
  </si>
  <si>
    <t>Die Gesamtzahl der OE stimmt nicht mit den Angaben aus den Basisdaten überein!</t>
  </si>
  <si>
    <t>Die Anzahl der OE mit Teilnahmeerklärung stimmt nicht mit den Angaben aus den Basisdaten überein!</t>
  </si>
  <si>
    <t>Die Anzahl der OE mit Bilanz bzw. integriertem Klimaschutzkonzept stimmt nicht mit den Angaben aus den Basisdaten überein!</t>
  </si>
  <si>
    <t>Summe der OE ohne Bilanz bzw. IK:</t>
  </si>
  <si>
    <t>Projektjahr 4</t>
  </si>
  <si>
    <t>Jahr4</t>
  </si>
  <si>
    <r>
      <rPr>
        <b/>
        <sz val="8"/>
        <color theme="1"/>
        <rFont val="Arial"/>
        <family val="2"/>
      </rPr>
      <t>Hinweis:</t>
    </r>
    <r>
      <rPr>
        <sz val="8"/>
        <color theme="1"/>
        <rFont val="Arial"/>
        <family val="2"/>
      </rPr>
      <t xml:space="preserve">
Bitte beachten Sie: Sollten uns Ihre Angaben unplausibel erscheinen, kann es ggf. notwendig sein, dass wir eine Stellenbewertung zu der von Ihnen beantragten Personalstelle / Entgeltgruppe nachfragen. Dieses Dokument wird in der Regel durch die Personalabteilung erstellt. Grundlage der Bewertung ist die differenzierte Erfassung der mit der Stelle verbundenen Leistungen und Anforderungen auf der Grundlage einer Stellenbeschreibung.</t>
    </r>
  </si>
  <si>
    <t xml:space="preserve">Die Höhe des Tagessatzes scheint zu hoch zu sein. Bitte überprüfen und erläutern Sie dies im Tabellenblatt "Anmerkungen". Bitte holen Sie ggf. weitere Angebote ein. </t>
  </si>
  <si>
    <t>Ausgaben für die Bilanzerstellung</t>
  </si>
  <si>
    <t>Arbeitsplanung Klimaschutzkoordination</t>
  </si>
  <si>
    <t>Maßnahmen, die umgesetzt werden</t>
  </si>
  <si>
    <t xml:space="preserve">Von mindestens 25% der OE müssen Teilnahmeerklärungen vorliegen! </t>
  </si>
  <si>
    <t>Die Anzahl in Zeile 6 überschreitet die Gesamtanzahl der OE (Zeile 4). Bitte korrigieren Sie Ihre Angaben</t>
  </si>
  <si>
    <t xml:space="preserve">Die Summe aus den Zeilen 7 und 8 überschreitet die Gesamtanzahl der OE (Zeile 4). Bitte korrigieren Sie Ihre Angaben </t>
  </si>
  <si>
    <t>Gehanlt</t>
  </si>
  <si>
    <t>Zusatzzahlung</t>
  </si>
  <si>
    <r>
      <rPr>
        <b/>
        <sz val="9"/>
        <rFont val="Arial"/>
        <family val="2"/>
      </rPr>
      <t>Hinweis:</t>
    </r>
    <r>
      <rPr>
        <sz val="9"/>
        <rFont val="Arial"/>
        <family val="2"/>
      </rPr>
      <t xml:space="preserve">
Bitte planen Sie anhand der folgenden Empfehlung, in welchem zeitlichen Umfang die Klimaschutzkoordination die jeweiligen Aufgabenbereiche wahrnehmen soll. Es wird von ca. 220 Arbeitstagen pro Jahr je Vollzeitäquivalent ausgegangen. Die Empfehlung berechnet sich anhand der beantragten Personalstellen. Es wird eine Aufteilung verschiedener Tätigkeiten auf die ersten beiden sowie die letzten beiden Projektjahre vorgeschlagen, da der Schwerpunkt der Aufgaben sich im zeitlichen Verlauf ändert. Es können Tätigkeiten der ersten beiden Jahre durchaus in den letzten beiden Jahren durchgeführt werden und umgekehrt. Diese Aufteilung gilt als Orientierungshilfe für die Klimaschutzkoordination.</t>
    </r>
  </si>
  <si>
    <t>Wir bestätigen, die oben genannten Hinweise zur Klimaschutzkoordination zu berücksichtigen</t>
  </si>
  <si>
    <t>Energie-/Klimaschutzagentur</t>
  </si>
  <si>
    <r>
      <t xml:space="preserve">Bitte reichen Sie eine Absichtserklärung (LoI) des Landkreises ein, mit der der Landkreis bestätigt dass die Energie-/Klimaschutzagentur die geförderte Klimaschutzkoordination zur Unterstützung der kreisangehörigen Kommunen durchführen soll und der Landkreis selbst keine Förderung von Klimaschutzkoordination für seine kreisangehörigen Kommunen mehr beantragen wird. Die Vorlage für die Absichtserklärung finden Sie </t>
    </r>
    <r>
      <rPr>
        <u/>
        <sz val="11"/>
        <color rgb="FF0070C0"/>
        <rFont val="Calibri"/>
        <family val="2"/>
        <scheme val="minor"/>
      </rPr>
      <t>HIER.</t>
    </r>
  </si>
  <si>
    <t>Seite 5</t>
  </si>
  <si>
    <t>Seite 6</t>
  </si>
  <si>
    <t>Seite 7</t>
  </si>
  <si>
    <t>test</t>
  </si>
  <si>
    <r>
      <t xml:space="preserve">• </t>
    </r>
    <r>
      <rPr>
        <b/>
        <u/>
        <sz val="10"/>
        <color rgb="FFFF0000"/>
        <rFont val="Arial"/>
        <family val="2"/>
      </rPr>
      <t>zuerst</t>
    </r>
    <r>
      <rPr>
        <sz val="10"/>
        <color rgb="FFFF0000"/>
        <rFont val="Arial"/>
        <family val="2"/>
      </rPr>
      <t xml:space="preserve"> separate Tabelle „Liste der OE“ ausfüllen
• für die OE, für die bereits eine Teilnahmeerklärung (LOI) vorliegt, muss „ja“ ausgewählt werden
</t>
    </r>
  </si>
  <si>
    <r>
      <rPr>
        <b/>
        <sz val="9"/>
        <color theme="1"/>
        <rFont val="Arial"/>
        <family val="2"/>
      </rPr>
      <t>Hinweis:</t>
    </r>
    <r>
      <rPr>
        <sz val="9"/>
        <color theme="1"/>
        <rFont val="Arial"/>
        <family val="2"/>
      </rPr>
      <t xml:space="preserve">
Wir empfehlen Ihnen, die Stelle </t>
    </r>
    <r>
      <rPr>
        <b/>
        <u/>
        <sz val="9"/>
        <color theme="1"/>
        <rFont val="Arial"/>
        <family val="2"/>
      </rPr>
      <t>nicht ohne vorherige Rücksprache</t>
    </r>
    <r>
      <rPr>
        <sz val="9"/>
        <color theme="1"/>
        <rFont val="Arial"/>
        <family val="2"/>
      </rPr>
      <t xml:space="preserve"> mit der Projektträgerin auszuschreiben, da dies unter Umständen im Rahmen des Prüfungsverlaufs problematisch sein könnte, bspw. bei Beanstandungen zum Stellenumfang oder zur geplanten Eingruppierung.</t>
    </r>
  </si>
  <si>
    <t>Beratung zu Finanzierungsmöglichkeiten für die Umsetzung von Maßnahmen</t>
  </si>
  <si>
    <t>Landkreis</t>
  </si>
  <si>
    <t>Religionsgemeinschaft</t>
  </si>
  <si>
    <t xml:space="preserve">Art der OE (z.B. Gemeinden, Ämter, Verbandsgemeinden,…) : </t>
  </si>
  <si>
    <t xml:space="preserve">Anzahl der zur Teilnahme gewonnenen OE (es liegt eine Teilnahmeerklärung vor): </t>
  </si>
  <si>
    <t>• Felder im Tabellenblatt „Basisdaten“ der Reihe nach vollständig befüllen
• Felder 4, 6 und 7 entsprechend der Angaben aus "Liste der OE" befüllen
• geplanten Projektstart angeben (entspricht dem Dienstantritt des/der Klimaschutzkoordinators*in)
• bitte beachten Sie die Hinweistexte (auch in allen anderen Tabellenblättern)</t>
  </si>
  <si>
    <t>Teilnahmeerklärungen von mindestens 25% der Organisationseinheiten (bitte verwenden Sie dazu die Vorlage auf Klimaschutz.de)</t>
  </si>
  <si>
    <t>vollständig ausgefüllte Liste der OE (Bitte verwenden Sie dazu die Vorlage von Klimaschutz.de</t>
  </si>
  <si>
    <t>teilnehmende OE ohne Bilanz</t>
  </si>
  <si>
    <t>Bilanzen für OE erstellt</t>
  </si>
  <si>
    <r>
      <rPr>
        <b/>
        <sz val="9"/>
        <color theme="1"/>
        <rFont val="Arial"/>
        <family val="2"/>
      </rPr>
      <t>Hinweis:</t>
    </r>
    <r>
      <rPr>
        <sz val="9"/>
        <color theme="1"/>
        <rFont val="Arial"/>
        <family val="2"/>
      </rPr>
      <t xml:space="preserve">
Wir empfehlen Ihnen folgende Meilensteine zur Erfolgskontrolle des Projektfortschritts. Bitte geben Sie die Anzahl der Maßnahmen ein, sowie die Fälligkeit der Meilensteine in Projektmonaten.</t>
    </r>
  </si>
  <si>
    <t>Zuwendungsfähig sind Ausgaben zur professionellen Prozessunterstützung in einem Umfang von maximal 10.000,00 € im Projektzeitraum.</t>
  </si>
  <si>
    <r>
      <rPr>
        <b/>
        <sz val="9"/>
        <color theme="1"/>
        <rFont val="Arial"/>
        <family val="2"/>
      </rPr>
      <t xml:space="preserve">Hinweis: </t>
    </r>
    <r>
      <rPr>
        <sz val="9"/>
        <color theme="1"/>
        <rFont val="Arial"/>
        <family val="2"/>
      </rPr>
      <t xml:space="preserve">
Bitte beachten Sie, dass nur Dienstreisen zu den unterstützenden Organisationseinheiten in Höhe von maximal 5.000,00 € zuwendungsfähig sind.</t>
    </r>
  </si>
  <si>
    <t>Leitfaden zur Benutzung des Antragsformulars Klimaschutzkoordination:</t>
  </si>
  <si>
    <t>Gegenstände bis 800€ Einzelpreis (Position F0831)</t>
  </si>
  <si>
    <t>Analyse und Vermittlung von regionalen fachlichen Ansprechpartner*innen für die Umsetzung von Klimaschutzprojekten</t>
  </si>
  <si>
    <t>Unterstützung bei Datenbeschaffung für Bilanzierung (z.B. Vermittlung geeigneter  Ansprechpartner*in für Datenbeschaffung)</t>
  </si>
  <si>
    <t>Bitte beachten Sie, dass Sachausgaben für die begleitende Öffentlichkeitsarbeit im Umfang von maximal 5.000 Euro zuwendungsfähig sind. Die begleitende Öffentlichkeitsarbeit hat das Ziel, sowohl über Erfordernisse und Möglichkeiten der Minderung von Treibhausgasemissionen in den Organisationseinheiten (OE) zu informieren, als auch die Zielgruppen/Akteur*innen der OE zu sensibilisieren und mobilisieren. Es sollen Angebote zur Nutzung der Öffentlichkeitsarbeit für die OE erarbeitet werden.</t>
  </si>
  <si>
    <t>Die in diesem Formular ausgesprochenen Bestätigungen und Erklärungen werden mit der Unterzeichnung des Easy-Online-Antragsformulars rechtskräftig</t>
  </si>
  <si>
    <t>Antragstellendengruppe:</t>
  </si>
  <si>
    <t>Tagessatz für externe Dienstleistungen (brutto)</t>
  </si>
  <si>
    <t>Analyse und Vermittlung von geeigneten Dienstleistenden zur Erstellung der Bilanzen</t>
  </si>
  <si>
    <t>Koordination der Zusammenarbeit mit externen Dienstleistenden</t>
  </si>
  <si>
    <t>Erarbeitung von Materialien für Öffentlichkeitsarbeit (z.B. Beauftragung Dienstleistende für Erstellung von Flyern, Broschüren etc.)</t>
  </si>
  <si>
    <r>
      <rPr>
        <b/>
        <sz val="9"/>
        <color theme="1"/>
        <rFont val="Arial"/>
        <family val="2"/>
      </rPr>
      <t xml:space="preserve">Hinweis:
</t>
    </r>
    <r>
      <rPr>
        <sz val="9"/>
        <color theme="1"/>
        <rFont val="Arial"/>
        <family val="2"/>
      </rPr>
      <t xml:space="preserve">Zuwendungsfähige Leistungen sind z.B. 
• Prozessunterstützung zur Mobilisierung von Verwaltung und Akteur*innen 
• Moderation von Informationsprozessen 
• Unterstützung beim Klimaschutz-Wissensmanagement 
• Austausch und Dialog hinsichtlich der Verbreitung des Klimaschutzgedankens 
• Ideen und Strategien zur Vernetzung von Akteur*innen / zum Aufbau von Partnerschaften
• Professionelle Moderation von Veranstaltungen mit Akteur*innen der Untereinheiten 
• Unterstützung beim Aufdecken erster niederschwelliger Klimaschutzmaßnahmen 
• Erstellung von Akteursanalysen und -übersichten, damit eine regionale Vernetzung überhaupt möglich wird
• Ggf. Prozessunterstützung in der Organisationsberatung in den kleinen Kommunen vor Ort
Es wird dringend empfohlen, für die beantragte Klimaschutzkoordination Auftragsvergaben für einige Personentage zur Unterstützung bei Klimaschutzprozessen (Beispiele s. oben) zu kalkulieren und die konkreten Auftragsinhalte später in Abhängigkeit von der dann aktuellen Situation und dem Unterstützungsbedarf zu konkretisieren und in Abstimmung mit der Projektträgerin auf Zuwendungsfähigkeit zu überprüfen.
</t>
    </r>
  </si>
  <si>
    <t>Beschluss des obersten Entscheidungsgremiums des Antragstellenden über die Einrichtung einer Klimaschutzkoordination für die Organisationseinheiten mit den Aufgaben gemäß Kommunalrichtlinie ab 10.10.2024</t>
  </si>
  <si>
    <t>Im Rahmen der Antragsprüfung wird es notwendig sein, die ausgefüllte und final angepasste Vorhabenbeschreibung als Excel-Datei per E-Mail an den/die fachliche(n) Ansprechpartner*in  bei der Projektträgerin zu senden.</t>
  </si>
  <si>
    <t xml:space="preserve">Bitte beachten Sie, dass gemäß Kommunalrichtlinie von mindestens 25 % der Organisationseinheiten des Antragstellenden formlose Teilnahmeerklärungen vorliegen müssen. Zudem können nach Ausstellung des Zuwendungsbescheides keine weiteren Teilnehmenden gewonnen werden
Jede Organisationseinheit muss folgende Punkte in der Teilnahmeerklärung bestätigen: 
• Die übergeordnete Organisation unterstützt die Organisationseinheit im Rahmen der Klimaschutzkoordination mit den Aufgaben gemäß Kommunalrichtlinie
• Klimaschutz wird in der Organisationseinheit strategisch verankert
• Die Organisationseinheit nimmt die Unterstützung durch die Klimaschutzkoordination in Anspruch
</t>
  </si>
  <si>
    <t xml:space="preserve">Wir bestätigen, dass es sich bei der/den beantragten Projektstelle(n) um zusätzlich geschaffene und auf den Förderzeitraum befristete Projektstelle(n) handelt, welche öffentlich ausgeschrieben wird/werden.
Zuwendungsfähig sind nur zusätzlich entstehende Personalausgaben. </t>
  </si>
  <si>
    <r>
      <rPr>
        <b/>
        <sz val="14"/>
        <color rgb="FF008540"/>
        <rFont val="Arial"/>
        <family val="2"/>
      </rPr>
      <t>Vorhabenbeschreibung</t>
    </r>
    <r>
      <rPr>
        <b/>
        <sz val="16"/>
        <color rgb="FF008540"/>
        <rFont val="Arial"/>
        <family val="2"/>
      </rPr>
      <t xml:space="preserve">  
</t>
    </r>
    <r>
      <rPr>
        <b/>
        <sz val="12"/>
        <color rgb="FF008540"/>
        <rFont val="Arial"/>
        <family val="2"/>
      </rPr>
      <t xml:space="preserve">4.1.7 Einrichtung einer 
Klimaschutzkoordination
</t>
    </r>
    <r>
      <rPr>
        <sz val="10"/>
        <rFont val="Arial"/>
        <family val="2"/>
      </rPr>
      <t>Richtlinie zur Bundesförderung kommunaler 
Klimaschutz (Kommunalrichtlinie)</t>
    </r>
  </si>
  <si>
    <t>Antragstellende Organisation:</t>
  </si>
  <si>
    <r>
      <t>Bitte reichen Sie diese</t>
    </r>
    <r>
      <rPr>
        <b/>
        <sz val="9"/>
        <color theme="1"/>
        <rFont val="Arial"/>
        <family val="2"/>
      </rPr>
      <t xml:space="preserve"> Vorhabenbeschreibung</t>
    </r>
    <r>
      <rPr>
        <sz val="9"/>
        <color theme="1"/>
        <rFont val="Arial"/>
        <family val="2"/>
      </rPr>
      <t xml:space="preserve"> </t>
    </r>
    <r>
      <rPr>
        <b/>
        <sz val="9"/>
        <color theme="1"/>
        <rFont val="Arial"/>
        <family val="2"/>
      </rPr>
      <t>zusammen mit</t>
    </r>
    <r>
      <rPr>
        <sz val="9"/>
        <color theme="1"/>
        <rFont val="Arial"/>
        <family val="2"/>
      </rPr>
      <t xml:space="preserve"> dem </t>
    </r>
    <r>
      <rPr>
        <b/>
        <sz val="9"/>
        <color theme="1"/>
        <rFont val="Arial"/>
        <family val="2"/>
      </rPr>
      <t>Easy-Online-Antrag</t>
    </r>
    <r>
      <rPr>
        <sz val="9"/>
        <color theme="1"/>
        <rFont val="Arial"/>
        <family val="2"/>
      </rPr>
      <t xml:space="preserve"> sowie</t>
    </r>
    <r>
      <rPr>
        <b/>
        <sz val="9"/>
        <color theme="1"/>
        <rFont val="Arial"/>
        <family val="2"/>
      </rPr>
      <t xml:space="preserve"> ggf. weiteren Dokumenten</t>
    </r>
    <r>
      <rPr>
        <sz val="9"/>
        <color theme="1"/>
        <rFont val="Arial"/>
        <family val="2"/>
      </rPr>
      <t xml:space="preserve"> bei der Projektträgerin ZUG ein. </t>
    </r>
    <r>
      <rPr>
        <b/>
        <sz val="9"/>
        <color theme="1"/>
        <rFont val="Arial"/>
        <family val="2"/>
      </rPr>
      <t>Informationen</t>
    </r>
    <r>
      <rPr>
        <sz val="9"/>
        <color theme="1"/>
        <rFont val="Arial"/>
        <family val="2"/>
      </rPr>
      <t xml:space="preserve"> zur Einreichung eines Förderantrags finden Sie </t>
    </r>
    <r>
      <rPr>
        <b/>
        <sz val="9"/>
        <color theme="1"/>
        <rFont val="Arial"/>
        <family val="2"/>
      </rPr>
      <t>auf der Internetseite</t>
    </r>
    <r>
      <rPr>
        <sz val="9"/>
        <color theme="1"/>
        <rFont val="Arial"/>
        <family val="2"/>
      </rPr>
      <t xml:space="preserve"> der </t>
    </r>
    <r>
      <rPr>
        <b/>
        <sz val="9"/>
        <color theme="1"/>
        <rFont val="Arial"/>
        <family val="2"/>
      </rPr>
      <t>Nationalen Klimaschutzinitiative</t>
    </r>
  </si>
  <si>
    <t>Internetseite der NKI</t>
  </si>
  <si>
    <r>
      <rPr>
        <b/>
        <sz val="9"/>
        <color theme="1"/>
        <rFont val="Arial"/>
        <family val="2"/>
      </rPr>
      <t>Hinweis:</t>
    </r>
    <r>
      <rPr>
        <sz val="9"/>
        <color theme="1"/>
        <rFont val="Arial"/>
        <family val="2"/>
      </rPr>
      <t xml:space="preserve">
Bitte beachten Sie, dass Ausgaben für fachkundige externe Dienstleistende bei der Erstellung von Energie- und Treibhausgasbilanzen zuwendungsfähig sind. Die Erstellung der Bilanzen wird nur für Organisationseinheiten gefördert, die noch über keine Bilanzen bzw. kein integriertes Klimaschutzkonzept verfügen. Pro Organisationseinheit sind Ausgaben von max. 5.000,00 Euro zuwendungsfähig.</t>
    </r>
  </si>
  <si>
    <t>Für wie viele teilnehmende OE wurde noch keine Energie- und Treibhausgasbilanz bzw. kein integriertes Klimaschutzkonzept erstellt?</t>
  </si>
  <si>
    <t>Erstellung von Energie- und 
Treibhausgasbilanzen</t>
  </si>
  <si>
    <t xml:space="preserve">Erstellung von Energie- und Treibhausgasbilanzen </t>
  </si>
  <si>
    <t>Ausgaben für die Erstellung von Energie- und Treibhausgasbilanzen (Vergabe von Aufträgen, Pos. F0835)</t>
  </si>
  <si>
    <t>Für den Förderschwerpunkt Nr. 4.1.7 (Klimaschutzkoordination) sind nur Landkreise antragsberechtigt.</t>
  </si>
  <si>
    <t>Bitte beachten Sie, dass sich die Förderung der Klimaschutzkoordination gemäß Punkt 4.1.7 der Kommunalrichtlinie vom 10.10.2024, grundlegend von der Förderung des Klimaschutzmanagements gemäß 4.1.8 bzw. 4.1.10 unterscheidet. 
Der wesentliche Unterschied ist, dass mit der Klimaschutzkoordination die untergeordneten Organisationseinheiten (OE) der geförderten Organisation (Landkreise) unterstützt werden, den Klimaschutz strategisch bei sich zu verankern. 
Das Klimaschutzmanagement dagegen unterstützt die eigene Organisation in Bezug auf die Erstellung und Umsetzung eines Klimaschutzkonzeptes. Eine Übersichtstabelle zu den Unterschieden ist in den FAQ zur Klimaschutzkoordination auf www.klimaschutz.de zu finden. 
Die Klimaschutzkoordination der geförderten Organisation unterstützt die Organisationseinheiten der untersten Ebene (z.B. kreisangehörige Kommunen, Ämter, ...) dabei, Klimaschutzmaßnahmen für sich zu planen und umzusetzen. 
Dem Landkreis muss es möglich sein, auf die zu koordinierenden Organisationseinheiten im Rahmen der Organisationsstruktur einzuwirken und mit ihnen hinreichend eng zusammenzuarbeiten (direkter Zugriff bzw. Zugang).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</si>
</sst>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0\ &quot;€&quot;;[Red]\-#,##0\ &quot;€&quot;"/>
    <numFmt numFmtId="7" formatCode="#,##0.00\ &quot;€&quot;;\-#,##0.00\ &quot;€&quot;"/>
    <numFmt numFmtId="44" formatCode="_-* #,##0.00\ &quot;€&quot;_-;\-* #,##0.00\ &quot;€&quot;_-;_-* &quot;-&quot;??\ &quot;€&quot;_-;_-@_-"/>
    <numFmt numFmtId="164" formatCode="#,##0.00\ &quot;€&quot;"/>
    <numFmt numFmtId="165" formatCode="0.0"/>
    <numFmt numFmtId="166" formatCode="[$-407]mmmm\ yy;@"/>
    <numFmt numFmtId="167" formatCode="[$-407]d/\ mmmm\ yyyy;@"/>
  </numFmts>
  <fonts count="71" x14ac:knownFonts="1">
    <font>
      <sz val="11"/>
      <color theme="1"/>
      <name val="Calibri"/>
      <family val="2"/>
      <scheme val="minor"/>
    </font>
    <font>
      <sz val="11"/>
      <color theme="1"/>
      <name val="Arial"/>
      <family val="2"/>
    </font>
    <font>
      <sz val="11"/>
      <color theme="1"/>
      <name val="Arial"/>
      <family val="2"/>
    </font>
    <font>
      <sz val="11"/>
      <color theme="1"/>
      <name val="Calibri"/>
      <family val="2"/>
      <scheme val="minor"/>
    </font>
    <font>
      <u/>
      <sz val="11"/>
      <color theme="10"/>
      <name val="Calibri"/>
      <family val="2"/>
      <scheme val="minor"/>
    </font>
    <font>
      <sz val="9"/>
      <color theme="1"/>
      <name val="Arial"/>
      <family val="2"/>
    </font>
    <font>
      <sz val="10"/>
      <color theme="1"/>
      <name val="Arial"/>
      <family val="2"/>
    </font>
    <font>
      <sz val="9"/>
      <color theme="0" tint="-0.499984740745262"/>
      <name val="Arial"/>
      <family val="2"/>
    </font>
    <font>
      <b/>
      <sz val="9"/>
      <color theme="1"/>
      <name val="Arial"/>
      <family val="2"/>
    </font>
    <font>
      <sz val="9"/>
      <name val="Arial"/>
      <family val="2"/>
    </font>
    <font>
      <sz val="9"/>
      <color rgb="FFFF0000"/>
      <name val="Arial"/>
      <family val="2"/>
    </font>
    <font>
      <b/>
      <sz val="10"/>
      <color rgb="FFFF0000"/>
      <name val="Arial"/>
      <family val="2"/>
    </font>
    <font>
      <sz val="12"/>
      <color rgb="FFFF0000"/>
      <name val="Arial"/>
      <family val="2"/>
    </font>
    <font>
      <i/>
      <sz val="9"/>
      <color theme="1"/>
      <name val="Arial"/>
      <family val="2"/>
    </font>
    <font>
      <b/>
      <sz val="9"/>
      <color theme="0" tint="-0.34998626667073579"/>
      <name val="Arial"/>
      <family val="2"/>
    </font>
    <font>
      <b/>
      <sz val="9"/>
      <name val="Arial"/>
      <family val="2"/>
    </font>
    <font>
      <b/>
      <sz val="9"/>
      <color theme="0"/>
      <name val="Arial"/>
      <family val="2"/>
    </font>
    <font>
      <sz val="8"/>
      <color theme="0" tint="-0.499984740745262"/>
      <name val="Arial"/>
      <family val="2"/>
    </font>
    <font>
      <sz val="10"/>
      <name val="Arial"/>
      <family val="2"/>
    </font>
    <font>
      <b/>
      <sz val="12"/>
      <color rgb="FF00589C"/>
      <name val="Arial"/>
      <family val="2"/>
    </font>
    <font>
      <b/>
      <sz val="16"/>
      <color rgb="FF00589C"/>
      <name val="Arial"/>
      <family val="2"/>
    </font>
    <font>
      <sz val="9"/>
      <color rgb="FF000000"/>
      <name val="Arial"/>
      <family val="2"/>
    </font>
    <font>
      <b/>
      <sz val="9"/>
      <color rgb="FFFF0000"/>
      <name val="Arial"/>
      <family val="2"/>
    </font>
    <font>
      <b/>
      <sz val="9"/>
      <color theme="4"/>
      <name val="Arial"/>
      <family val="2"/>
    </font>
    <font>
      <sz val="8"/>
      <color rgb="FF000000"/>
      <name val="Tahoma"/>
      <family val="2"/>
    </font>
    <font>
      <sz val="10"/>
      <color theme="1"/>
      <name val="Calibri"/>
      <family val="2"/>
      <scheme val="minor"/>
    </font>
    <font>
      <sz val="8"/>
      <color rgb="FFFF0000"/>
      <name val="Arial"/>
      <family val="2"/>
    </font>
    <font>
      <sz val="8"/>
      <color theme="0" tint="-0.34998626667073579"/>
      <name val="Arial"/>
      <family val="2"/>
    </font>
    <font>
      <sz val="9"/>
      <color theme="1" tint="0.34998626667073579"/>
      <name val="Arial"/>
      <family val="2"/>
    </font>
    <font>
      <sz val="9"/>
      <color theme="0" tint="-0.34998626667073579"/>
      <name val="Arial"/>
      <family val="2"/>
    </font>
    <font>
      <sz val="8"/>
      <color theme="1"/>
      <name val="Arial"/>
      <family val="2"/>
    </font>
    <font>
      <b/>
      <sz val="11"/>
      <color theme="1"/>
      <name val="Arial"/>
      <family val="2"/>
    </font>
    <font>
      <b/>
      <sz val="11"/>
      <color theme="1"/>
      <name val="Calibri"/>
      <family val="2"/>
      <scheme val="minor"/>
    </font>
    <font>
      <sz val="11"/>
      <name val="Arial"/>
      <family val="2"/>
    </font>
    <font>
      <sz val="11"/>
      <color rgb="FFFF0000"/>
      <name val="Calibri"/>
      <family val="2"/>
      <scheme val="minor"/>
    </font>
    <font>
      <u/>
      <sz val="11"/>
      <color theme="1"/>
      <name val="Calibri"/>
      <family val="2"/>
      <scheme val="minor"/>
    </font>
    <font>
      <sz val="11"/>
      <name val="Calibri"/>
      <family val="2"/>
      <scheme val="minor"/>
    </font>
    <font>
      <b/>
      <sz val="9"/>
      <color rgb="FF00589C"/>
      <name val="Arial"/>
      <family val="2"/>
    </font>
    <font>
      <b/>
      <sz val="10"/>
      <color theme="1"/>
      <name val="Arial"/>
      <family val="2"/>
    </font>
    <font>
      <sz val="11"/>
      <color theme="0" tint="-0.34998626667073579"/>
      <name val="Calibri"/>
      <family val="2"/>
      <scheme val="minor"/>
    </font>
    <font>
      <i/>
      <sz val="11"/>
      <color theme="1"/>
      <name val="Calibri"/>
      <family val="2"/>
      <scheme val="minor"/>
    </font>
    <font>
      <b/>
      <sz val="11"/>
      <name val="Calibri"/>
      <family val="2"/>
      <scheme val="minor"/>
    </font>
    <font>
      <b/>
      <sz val="10"/>
      <color theme="6"/>
      <name val="Arial"/>
      <family val="2"/>
    </font>
    <font>
      <b/>
      <sz val="11"/>
      <color rgb="FF00589C"/>
      <name val="Arial"/>
      <family val="2"/>
    </font>
    <font>
      <b/>
      <sz val="10"/>
      <name val="Arial"/>
      <family val="2"/>
    </font>
    <font>
      <u/>
      <sz val="11"/>
      <color theme="10"/>
      <name val="Arial"/>
      <family val="2"/>
    </font>
    <font>
      <sz val="14"/>
      <color theme="1"/>
      <name val="Arial"/>
      <family val="2"/>
    </font>
    <font>
      <sz val="11"/>
      <color theme="0"/>
      <name val="Calibri"/>
      <family val="2"/>
      <scheme val="minor"/>
    </font>
    <font>
      <sz val="28"/>
      <name val="Calibri"/>
      <family val="2"/>
      <scheme val="minor"/>
    </font>
    <font>
      <sz val="9"/>
      <color theme="0"/>
      <name val="Arial"/>
      <family val="2"/>
    </font>
    <font>
      <b/>
      <sz val="14"/>
      <color rgb="FF008540"/>
      <name val="Arial"/>
      <family val="2"/>
    </font>
    <font>
      <b/>
      <sz val="9"/>
      <color rgb="FF008540"/>
      <name val="Arial"/>
      <family val="2"/>
    </font>
    <font>
      <b/>
      <sz val="16"/>
      <color rgb="FF008540"/>
      <name val="Arial"/>
      <family val="2"/>
    </font>
    <font>
      <b/>
      <sz val="11"/>
      <color rgb="FF008540"/>
      <name val="Arial"/>
      <family val="2"/>
    </font>
    <font>
      <b/>
      <sz val="12"/>
      <color rgb="FF008540"/>
      <name val="Arial"/>
      <family val="2"/>
    </font>
    <font>
      <sz val="9"/>
      <color rgb="FF00589C"/>
      <name val="Arial"/>
      <family val="2"/>
    </font>
    <font>
      <u/>
      <sz val="10"/>
      <color theme="10"/>
      <name val="Calibri"/>
      <family val="2"/>
      <scheme val="minor"/>
    </font>
    <font>
      <sz val="8"/>
      <color rgb="FFFF0000"/>
      <name val="Calibri"/>
      <family val="2"/>
      <scheme val="minor"/>
    </font>
    <font>
      <b/>
      <sz val="8"/>
      <color theme="1"/>
      <name val="Arial"/>
      <family val="2"/>
    </font>
    <font>
      <i/>
      <sz val="8"/>
      <color theme="1"/>
      <name val="Arial"/>
      <family val="2"/>
    </font>
    <font>
      <b/>
      <i/>
      <sz val="8"/>
      <color theme="1"/>
      <name val="Arial"/>
      <family val="2"/>
    </font>
    <font>
      <sz val="10"/>
      <color theme="0" tint="-0.34998626667073579"/>
      <name val="Arial"/>
      <family val="2"/>
    </font>
    <font>
      <i/>
      <sz val="10"/>
      <color theme="1"/>
      <name val="Arial"/>
      <family val="2"/>
    </font>
    <font>
      <b/>
      <sz val="9"/>
      <color rgb="FFC00000"/>
      <name val="Arial"/>
      <family val="2"/>
    </font>
    <font>
      <u/>
      <sz val="10"/>
      <color theme="10"/>
      <name val="Arial"/>
      <family val="2"/>
    </font>
    <font>
      <sz val="8"/>
      <color theme="1" tint="0.499984740745262"/>
      <name val="Arial"/>
      <family val="2"/>
    </font>
    <font>
      <b/>
      <sz val="8"/>
      <color rgb="FFFF0000"/>
      <name val="Arial"/>
      <family val="2"/>
    </font>
    <font>
      <u/>
      <sz val="11"/>
      <color rgb="FF0070C0"/>
      <name val="Calibri"/>
      <family val="2"/>
      <scheme val="minor"/>
    </font>
    <font>
      <sz val="10"/>
      <color rgb="FFFF0000"/>
      <name val="Arial"/>
      <family val="2"/>
    </font>
    <font>
      <b/>
      <u/>
      <sz val="10"/>
      <color rgb="FFFF0000"/>
      <name val="Arial"/>
      <family val="2"/>
    </font>
    <font>
      <b/>
      <u/>
      <sz val="9"/>
      <color theme="1"/>
      <name val="Arial"/>
      <family val="2"/>
    </font>
  </fonts>
  <fills count="18">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rgb="FFFCF2F7"/>
        <bgColor indexed="64"/>
      </patternFill>
    </fill>
    <fill>
      <patternFill patternType="lightUp"/>
    </fill>
    <fill>
      <patternFill patternType="solid">
        <fgColor rgb="FFE3B5A2"/>
        <bgColor indexed="64"/>
      </patternFill>
    </fill>
    <fill>
      <patternFill patternType="solid">
        <fgColor theme="0"/>
        <bgColor indexed="64"/>
      </patternFill>
    </fill>
    <fill>
      <patternFill patternType="solid">
        <fgColor theme="0" tint="-4.9989318521683403E-2"/>
        <bgColor indexed="64"/>
      </patternFill>
    </fill>
    <fill>
      <patternFill patternType="solid">
        <fgColor rgb="FF9CB7D6"/>
        <bgColor indexed="64"/>
      </patternFill>
    </fill>
    <fill>
      <patternFill patternType="solid">
        <fgColor rgb="FFFF0000"/>
        <bgColor indexed="64"/>
      </patternFill>
    </fill>
    <fill>
      <patternFill patternType="solid">
        <fgColor rgb="FFFFFF00"/>
        <bgColor indexed="64"/>
      </patternFill>
    </fill>
    <fill>
      <patternFill patternType="solid">
        <fgColor rgb="FFDCE6F0"/>
        <bgColor indexed="64"/>
      </patternFill>
    </fill>
    <fill>
      <patternFill patternType="solid">
        <fgColor rgb="FFEBF1DE"/>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rgb="FFA0A0A0"/>
        <bgColor indexed="64"/>
      </patternFill>
    </fill>
    <fill>
      <patternFill patternType="solid">
        <fgColor theme="4"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3">
    <xf numFmtId="0" fontId="0" fillId="0" borderId="0"/>
    <xf numFmtId="44" fontId="3" fillId="0" borderId="0" applyFont="0" applyFill="0" applyBorder="0" applyAlignment="0" applyProtection="0"/>
    <xf numFmtId="0" fontId="4" fillId="0" borderId="0" applyNumberFormat="0" applyFill="0" applyBorder="0" applyAlignment="0" applyProtection="0"/>
  </cellStyleXfs>
  <cellXfs count="979">
    <xf numFmtId="0" fontId="0" fillId="0" borderId="0" xfId="0"/>
    <xf numFmtId="0" fontId="5" fillId="0" borderId="0" xfId="0" applyFont="1"/>
    <xf numFmtId="164" fontId="0" fillId="0" borderId="0" xfId="0" applyNumberFormat="1"/>
    <xf numFmtId="0" fontId="5" fillId="0" borderId="0" xfId="0" applyFont="1" applyAlignment="1">
      <alignment vertical="top" wrapText="1"/>
    </xf>
    <xf numFmtId="0" fontId="5" fillId="0" borderId="0" xfId="0" applyFont="1" applyAlignment="1">
      <alignment vertical="top"/>
    </xf>
    <xf numFmtId="0" fontId="11" fillId="0" borderId="0" xfId="0" applyFont="1"/>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horizontal="left" vertical="top"/>
    </xf>
    <xf numFmtId="0" fontId="0" fillId="0" borderId="1" xfId="0" applyBorder="1"/>
    <xf numFmtId="0" fontId="18" fillId="0" borderId="1" xfId="0" applyFont="1" applyBorder="1" applyAlignment="1">
      <alignment vertical="center"/>
    </xf>
    <xf numFmtId="0" fontId="18" fillId="3" borderId="0" xfId="0" applyFont="1" applyFill="1" applyAlignment="1">
      <alignment horizontal="left" vertical="top"/>
    </xf>
    <xf numFmtId="44" fontId="18" fillId="2" borderId="1" xfId="1" applyFont="1" applyFill="1" applyBorder="1" applyAlignment="1" applyProtection="1">
      <alignment vertical="center" wrapText="1" shrinkToFit="1"/>
    </xf>
    <xf numFmtId="44" fontId="18" fillId="4" borderId="1" xfId="1" applyFont="1" applyFill="1" applyBorder="1" applyAlignment="1" applyProtection="1">
      <alignment vertical="center" wrapText="1" shrinkToFit="1"/>
    </xf>
    <xf numFmtId="0" fontId="5" fillId="5" borderId="1" xfId="0" applyFont="1" applyFill="1" applyBorder="1" applyAlignment="1">
      <alignment horizontal="center" wrapText="1"/>
    </xf>
    <xf numFmtId="0" fontId="18" fillId="6" borderId="1" xfId="0" applyFont="1" applyFill="1" applyBorder="1" applyAlignment="1">
      <alignment vertical="top" wrapText="1"/>
    </xf>
    <xf numFmtId="0" fontId="8" fillId="9" borderId="1" xfId="0" applyFont="1" applyFill="1" applyBorder="1" applyAlignment="1">
      <alignment horizontal="center" vertical="center"/>
    </xf>
    <xf numFmtId="0" fontId="5" fillId="8" borderId="12" xfId="0" applyFont="1" applyFill="1" applyBorder="1" applyAlignment="1">
      <alignment horizontal="center" vertical="center"/>
    </xf>
    <xf numFmtId="39" fontId="5" fillId="7" borderId="1" xfId="1" applyNumberFormat="1" applyFont="1" applyFill="1" applyBorder="1" applyAlignment="1">
      <alignment horizontal="center" vertical="center"/>
    </xf>
    <xf numFmtId="7" fontId="5" fillId="7" borderId="0" xfId="1" applyNumberFormat="1" applyFont="1" applyFill="1" applyBorder="1" applyAlignment="1">
      <alignment horizontal="center" vertical="center"/>
    </xf>
    <xf numFmtId="0" fontId="9" fillId="0" borderId="0" xfId="0" applyFont="1" applyAlignment="1">
      <alignment vertical="center"/>
    </xf>
    <xf numFmtId="0" fontId="23" fillId="3" borderId="0" xfId="0" applyFont="1" applyFill="1" applyAlignment="1">
      <alignment horizontal="left" vertical="top" wrapText="1"/>
    </xf>
    <xf numFmtId="0" fontId="5" fillId="4" borderId="1" xfId="0" applyFont="1" applyFill="1" applyBorder="1" applyAlignment="1" applyProtection="1">
      <alignment horizontal="center" vertical="center"/>
      <protection locked="0"/>
    </xf>
    <xf numFmtId="0" fontId="5" fillId="4" borderId="13" xfId="0" applyFont="1" applyFill="1" applyBorder="1" applyAlignment="1" applyProtection="1">
      <alignment horizontal="center" vertical="center"/>
      <protection locked="0"/>
    </xf>
    <xf numFmtId="7" fontId="22" fillId="7" borderId="0" xfId="1" applyNumberFormat="1" applyFont="1" applyFill="1" applyBorder="1" applyAlignment="1" applyProtection="1">
      <alignment horizontal="center" vertical="center" wrapText="1"/>
      <protection hidden="1"/>
    </xf>
    <xf numFmtId="0" fontId="5" fillId="7" borderId="0" xfId="0" applyFont="1" applyFill="1"/>
    <xf numFmtId="0" fontId="5" fillId="8" borderId="23" xfId="0" applyFont="1" applyFill="1" applyBorder="1" applyAlignment="1">
      <alignment horizontal="center" vertical="center"/>
    </xf>
    <xf numFmtId="0" fontId="5" fillId="0" borderId="31" xfId="0" applyFont="1" applyBorder="1"/>
    <xf numFmtId="39" fontId="5" fillId="7" borderId="13" xfId="1" applyNumberFormat="1" applyFont="1" applyFill="1" applyBorder="1" applyAlignment="1">
      <alignment horizontal="center" vertical="center"/>
    </xf>
    <xf numFmtId="0" fontId="5" fillId="0" borderId="33" xfId="0" applyFont="1" applyBorder="1"/>
    <xf numFmtId="0" fontId="9" fillId="3" borderId="0" xfId="0" applyFont="1" applyFill="1" applyAlignment="1">
      <alignment horizontal="left" vertical="center"/>
    </xf>
    <xf numFmtId="0" fontId="8" fillId="0" borderId="33" xfId="0" applyFont="1" applyBorder="1"/>
    <xf numFmtId="14" fontId="5" fillId="7" borderId="18" xfId="0" applyNumberFormat="1" applyFont="1" applyFill="1" applyBorder="1" applyAlignment="1">
      <alignment horizontal="center" vertical="center"/>
    </xf>
    <xf numFmtId="7" fontId="9" fillId="0" borderId="1" xfId="1" applyNumberFormat="1" applyFont="1" applyFill="1" applyBorder="1" applyAlignment="1" applyProtection="1">
      <alignment horizontal="center" vertical="center"/>
    </xf>
    <xf numFmtId="7" fontId="9" fillId="0" borderId="13" xfId="1" applyNumberFormat="1" applyFont="1" applyFill="1" applyBorder="1" applyAlignment="1" applyProtection="1">
      <alignment horizontal="center" vertical="center"/>
    </xf>
    <xf numFmtId="39" fontId="5" fillId="7" borderId="0" xfId="1" applyNumberFormat="1" applyFont="1" applyFill="1" applyBorder="1" applyAlignment="1" applyProtection="1">
      <alignment horizontal="center" vertical="center"/>
      <protection hidden="1"/>
    </xf>
    <xf numFmtId="7" fontId="9" fillId="7" borderId="0" xfId="1" applyNumberFormat="1" applyFont="1" applyFill="1" applyBorder="1" applyAlignment="1" applyProtection="1">
      <alignment horizontal="center" vertical="center"/>
      <protection hidden="1"/>
    </xf>
    <xf numFmtId="39" fontId="5" fillId="0" borderId="0" xfId="0" applyNumberFormat="1" applyFont="1" applyAlignment="1" applyProtection="1">
      <alignment horizontal="center" vertical="center"/>
      <protection hidden="1"/>
    </xf>
    <xf numFmtId="0" fontId="8" fillId="0" borderId="0" xfId="0" applyFont="1" applyAlignment="1">
      <alignment horizontal="left"/>
    </xf>
    <xf numFmtId="0" fontId="18" fillId="0" borderId="0" xfId="0" applyFont="1" applyAlignment="1">
      <alignment vertical="top" wrapText="1"/>
    </xf>
    <xf numFmtId="164" fontId="5" fillId="0" borderId="0" xfId="0" applyNumberFormat="1" applyFont="1" applyAlignment="1">
      <alignment horizontal="center"/>
    </xf>
    <xf numFmtId="0" fontId="0" fillId="6" borderId="0" xfId="0" applyFill="1"/>
    <xf numFmtId="0" fontId="7"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protection locked="0"/>
    </xf>
    <xf numFmtId="0" fontId="7" fillId="4" borderId="13" xfId="0" applyFont="1" applyFill="1" applyBorder="1" applyAlignment="1" applyProtection="1">
      <alignment horizontal="center" vertical="center"/>
      <protection locked="0"/>
    </xf>
    <xf numFmtId="0" fontId="5" fillId="0" borderId="0" xfId="0" applyFont="1" applyAlignment="1">
      <alignment horizontal="center" vertical="center" wrapText="1"/>
    </xf>
    <xf numFmtId="0" fontId="6" fillId="0" borderId="0" xfId="0" applyFont="1"/>
    <xf numFmtId="0" fontId="25" fillId="0" borderId="0" xfId="0" applyFont="1"/>
    <xf numFmtId="2" fontId="0" fillId="0" borderId="0" xfId="0" applyNumberFormat="1"/>
    <xf numFmtId="0" fontId="5" fillId="8" borderId="12" xfId="0" applyFont="1" applyFill="1" applyBorder="1" applyAlignment="1">
      <alignment horizontal="center" vertical="center" wrapText="1"/>
    </xf>
    <xf numFmtId="0" fontId="5" fillId="8" borderId="21" xfId="0" applyFont="1" applyFill="1" applyBorder="1" applyAlignment="1">
      <alignment vertical="center"/>
    </xf>
    <xf numFmtId="0" fontId="5" fillId="8" borderId="22" xfId="0" applyFont="1" applyFill="1" applyBorder="1" applyAlignment="1">
      <alignment vertical="center"/>
    </xf>
    <xf numFmtId="14" fontId="0" fillId="0" borderId="0" xfId="0" applyNumberFormat="1"/>
    <xf numFmtId="164" fontId="9" fillId="4" borderId="2" xfId="1" applyNumberFormat="1" applyFont="1" applyFill="1" applyBorder="1" applyAlignment="1" applyProtection="1">
      <alignment horizontal="center" vertical="center"/>
      <protection locked="0"/>
    </xf>
    <xf numFmtId="164" fontId="9" fillId="4" borderId="1" xfId="1" applyNumberFormat="1" applyFont="1" applyFill="1" applyBorder="1" applyAlignment="1" applyProtection="1">
      <alignment horizontal="center" vertical="center"/>
      <protection locked="0"/>
    </xf>
    <xf numFmtId="0" fontId="5" fillId="0" borderId="0" xfId="0" applyFont="1" applyAlignment="1" applyProtection="1">
      <alignment horizontal="center" vertical="center"/>
      <protection hidden="1"/>
    </xf>
    <xf numFmtId="164" fontId="5" fillId="0" borderId="44" xfId="0" applyNumberFormat="1" applyFont="1" applyBorder="1" applyAlignment="1" applyProtection="1">
      <alignment horizontal="center" vertical="center" wrapText="1"/>
      <protection hidden="1"/>
    </xf>
    <xf numFmtId="164" fontId="5" fillId="0" borderId="44" xfId="1" applyNumberFormat="1" applyFont="1" applyBorder="1" applyAlignment="1" applyProtection="1">
      <alignment horizontal="center" vertical="center"/>
      <protection hidden="1"/>
    </xf>
    <xf numFmtId="164" fontId="9" fillId="4" borderId="13" xfId="1" applyNumberFormat="1" applyFont="1" applyFill="1" applyBorder="1" applyAlignment="1" applyProtection="1">
      <alignment horizontal="center" vertical="center"/>
      <protection locked="0"/>
    </xf>
    <xf numFmtId="164" fontId="5" fillId="0" borderId="45" xfId="1" applyNumberFormat="1" applyFont="1" applyBorder="1" applyAlignment="1" applyProtection="1">
      <alignment horizontal="center" vertical="center"/>
      <protection hidden="1"/>
    </xf>
    <xf numFmtId="164" fontId="9" fillId="4" borderId="20" xfId="1" applyNumberFormat="1" applyFont="1" applyFill="1" applyBorder="1" applyAlignment="1" applyProtection="1">
      <alignment horizontal="center" vertical="center"/>
      <protection locked="0"/>
    </xf>
    <xf numFmtId="0" fontId="5" fillId="0" borderId="0" xfId="0" applyFont="1" applyProtection="1">
      <protection hidden="1"/>
    </xf>
    <xf numFmtId="0" fontId="18" fillId="0" borderId="1" xfId="0" applyFont="1" applyBorder="1" applyAlignment="1" applyProtection="1">
      <alignment vertical="center"/>
      <protection hidden="1"/>
    </xf>
    <xf numFmtId="0" fontId="9" fillId="0" borderId="0" xfId="0" applyFont="1" applyAlignment="1" applyProtection="1">
      <alignment vertical="center"/>
      <protection hidden="1"/>
    </xf>
    <xf numFmtId="0" fontId="9" fillId="3" borderId="0" xfId="0" applyFont="1" applyFill="1" applyAlignment="1" applyProtection="1">
      <alignment horizontal="left" vertical="center"/>
      <protection hidden="1"/>
    </xf>
    <xf numFmtId="44" fontId="18" fillId="2" borderId="1" xfId="1" applyFont="1" applyFill="1" applyBorder="1" applyAlignment="1" applyProtection="1">
      <alignment vertical="center" wrapText="1" shrinkToFit="1"/>
      <protection hidden="1"/>
    </xf>
    <xf numFmtId="44" fontId="18" fillId="4" borderId="1" xfId="1" applyFont="1" applyFill="1" applyBorder="1" applyAlignment="1" applyProtection="1">
      <alignment vertical="center" wrapText="1" shrinkToFit="1"/>
      <protection hidden="1"/>
    </xf>
    <xf numFmtId="0" fontId="18" fillId="6" borderId="1" xfId="0" applyFont="1" applyFill="1" applyBorder="1" applyAlignment="1" applyProtection="1">
      <alignment vertical="top" wrapText="1"/>
      <protection hidden="1"/>
    </xf>
    <xf numFmtId="0" fontId="5" fillId="0" borderId="31" xfId="0" applyFont="1" applyBorder="1" applyProtection="1">
      <protection hidden="1"/>
    </xf>
    <xf numFmtId="0" fontId="9" fillId="0" borderId="34" xfId="0" applyFont="1" applyBorder="1" applyAlignment="1" applyProtection="1">
      <alignment vertical="top" wrapText="1"/>
      <protection hidden="1"/>
    </xf>
    <xf numFmtId="0" fontId="9" fillId="0" borderId="35" xfId="0" applyFont="1" applyBorder="1" applyAlignment="1" applyProtection="1">
      <alignment vertical="top" wrapText="1"/>
      <protection hidden="1"/>
    </xf>
    <xf numFmtId="0" fontId="5" fillId="0" borderId="0" xfId="0" applyFont="1" applyAlignment="1" applyProtection="1">
      <alignment horizontal="left" vertical="top" wrapText="1"/>
      <protection hidden="1"/>
    </xf>
    <xf numFmtId="0" fontId="5" fillId="8" borderId="19" xfId="0" applyFont="1" applyFill="1" applyBorder="1" applyAlignment="1" applyProtection="1">
      <alignment vertical="center" wrapText="1"/>
      <protection hidden="1"/>
    </xf>
    <xf numFmtId="0" fontId="5" fillId="8" borderId="12" xfId="0" applyFont="1" applyFill="1" applyBorder="1" applyAlignment="1" applyProtection="1">
      <alignment horizontal="center" vertical="center" wrapText="1"/>
      <protection hidden="1"/>
    </xf>
    <xf numFmtId="0" fontId="5" fillId="8" borderId="19" xfId="0" applyFont="1" applyFill="1" applyBorder="1" applyAlignment="1" applyProtection="1">
      <alignment horizontal="center" vertical="center" wrapText="1"/>
      <protection hidden="1"/>
    </xf>
    <xf numFmtId="0" fontId="5" fillId="8" borderId="43" xfId="0" applyFont="1" applyFill="1" applyBorder="1" applyAlignment="1" applyProtection="1">
      <alignment horizontal="center" vertical="center" wrapText="1"/>
      <protection hidden="1"/>
    </xf>
    <xf numFmtId="0" fontId="5" fillId="0" borderId="20" xfId="0" applyFont="1" applyBorder="1" applyAlignment="1" applyProtection="1">
      <alignment vertical="center" wrapText="1"/>
      <protection hidden="1"/>
    </xf>
    <xf numFmtId="0" fontId="5" fillId="0" borderId="0" xfId="0" applyFont="1" applyAlignment="1" applyProtection="1">
      <alignment vertical="top" wrapText="1"/>
      <protection hidden="1"/>
    </xf>
    <xf numFmtId="0" fontId="5" fillId="0" borderId="0" xfId="0" applyFont="1" applyAlignment="1" applyProtection="1">
      <alignment vertical="center" wrapText="1"/>
      <protection hidden="1"/>
    </xf>
    <xf numFmtId="0" fontId="20" fillId="0" borderId="0" xfId="0" applyFont="1" applyAlignment="1" applyProtection="1">
      <alignment horizontal="left" vertical="center"/>
      <protection hidden="1"/>
    </xf>
    <xf numFmtId="0" fontId="20" fillId="0" borderId="0" xfId="0" applyFont="1" applyAlignment="1" applyProtection="1">
      <alignment vertical="center"/>
      <protection hidden="1"/>
    </xf>
    <xf numFmtId="0" fontId="5" fillId="0" borderId="34" xfId="0" applyFont="1" applyBorder="1" applyProtection="1">
      <protection hidden="1"/>
    </xf>
    <xf numFmtId="0" fontId="5" fillId="0" borderId="34" xfId="0" applyFont="1" applyBorder="1" applyAlignment="1" applyProtection="1">
      <alignment vertical="top" wrapText="1"/>
      <protection hidden="1"/>
    </xf>
    <xf numFmtId="0" fontId="5" fillId="0" borderId="35" xfId="0" applyFont="1" applyBorder="1" applyAlignment="1" applyProtection="1">
      <alignment vertical="top" wrapText="1"/>
      <protection hidden="1"/>
    </xf>
    <xf numFmtId="0" fontId="5" fillId="0" borderId="22" xfId="0" applyFont="1" applyBorder="1" applyAlignment="1" applyProtection="1">
      <alignment vertical="top"/>
      <protection hidden="1"/>
    </xf>
    <xf numFmtId="164" fontId="9" fillId="0" borderId="45" xfId="0" applyNumberFormat="1" applyFont="1" applyBorder="1" applyAlignment="1" applyProtection="1">
      <alignment horizontal="center" vertical="center" wrapText="1"/>
      <protection hidden="1"/>
    </xf>
    <xf numFmtId="0" fontId="5" fillId="0" borderId="34" xfId="0" applyFont="1" applyBorder="1" applyAlignment="1" applyProtection="1">
      <alignment vertical="top"/>
      <protection hidden="1"/>
    </xf>
    <xf numFmtId="164" fontId="9" fillId="0" borderId="45" xfId="0" applyNumberFormat="1" applyFont="1" applyBorder="1" applyAlignment="1" applyProtection="1">
      <alignment horizontal="center" vertical="top" wrapText="1"/>
      <protection hidden="1"/>
    </xf>
    <xf numFmtId="0" fontId="5" fillId="0" borderId="0" xfId="0" applyFont="1" applyAlignment="1" applyProtection="1">
      <alignment vertical="center"/>
      <protection hidden="1"/>
    </xf>
    <xf numFmtId="0" fontId="9" fillId="0" borderId="34" xfId="0" applyFont="1" applyBorder="1" applyProtection="1">
      <protection hidden="1"/>
    </xf>
    <xf numFmtId="0" fontId="9" fillId="0" borderId="22" xfId="0" applyFont="1" applyBorder="1" applyAlignment="1" applyProtection="1">
      <alignment vertical="top"/>
      <protection hidden="1"/>
    </xf>
    <xf numFmtId="0" fontId="5" fillId="0" borderId="0" xfId="0" applyFont="1" applyAlignment="1" applyProtection="1">
      <alignment vertical="top"/>
      <protection hidden="1"/>
    </xf>
    <xf numFmtId="164" fontId="10" fillId="0" borderId="0" xfId="0" applyNumberFormat="1" applyFont="1" applyAlignment="1" applyProtection="1">
      <alignment horizontal="right" vertical="top" wrapText="1"/>
      <protection hidden="1"/>
    </xf>
    <xf numFmtId="0" fontId="5" fillId="0" borderId="9" xfId="0" applyFont="1" applyBorder="1" applyProtection="1">
      <protection hidden="1"/>
    </xf>
    <xf numFmtId="0" fontId="8" fillId="0" borderId="0" xfId="0" applyFont="1" applyAlignment="1" applyProtection="1">
      <alignment vertical="center"/>
      <protection hidden="1"/>
    </xf>
    <xf numFmtId="0" fontId="5" fillId="0" borderId="2" xfId="0" applyFont="1" applyBorder="1" applyAlignment="1" applyProtection="1">
      <alignment vertical="center" wrapText="1"/>
      <protection hidden="1"/>
    </xf>
    <xf numFmtId="7" fontId="8" fillId="0" borderId="1" xfId="0" applyNumberFormat="1" applyFont="1" applyBorder="1" applyAlignment="1" applyProtection="1">
      <alignment horizontal="right" vertical="center" wrapText="1"/>
      <protection hidden="1"/>
    </xf>
    <xf numFmtId="0" fontId="5" fillId="0" borderId="33" xfId="0" applyFont="1" applyBorder="1" applyProtection="1">
      <protection hidden="1"/>
    </xf>
    <xf numFmtId="0" fontId="5" fillId="0" borderId="31" xfId="0" applyFont="1" applyBorder="1" applyAlignment="1" applyProtection="1">
      <alignment horizontal="left" vertical="top"/>
      <protection hidden="1"/>
    </xf>
    <xf numFmtId="0" fontId="5" fillId="0" borderId="0" xfId="0" applyFont="1" applyAlignment="1" applyProtection="1">
      <alignment horizontal="left" vertical="top"/>
      <protection hidden="1"/>
    </xf>
    <xf numFmtId="0" fontId="16"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8" fillId="0" borderId="0" xfId="0" applyFont="1" applyAlignment="1" applyProtection="1">
      <alignment horizontal="center" vertical="center" wrapText="1"/>
      <protection hidden="1"/>
    </xf>
    <xf numFmtId="7" fontId="28" fillId="0" borderId="1" xfId="0" applyNumberFormat="1" applyFont="1" applyBorder="1" applyAlignment="1" applyProtection="1">
      <alignment horizontal="right" vertical="center"/>
      <protection hidden="1"/>
    </xf>
    <xf numFmtId="7" fontId="8" fillId="0" borderId="1" xfId="0" applyNumberFormat="1" applyFont="1" applyBorder="1" applyAlignment="1" applyProtection="1">
      <alignment horizontal="right" vertical="center"/>
      <protection hidden="1"/>
    </xf>
    <xf numFmtId="0" fontId="9" fillId="8" borderId="12" xfId="0" applyFont="1" applyFill="1" applyBorder="1" applyAlignment="1">
      <alignment horizontal="center" vertical="center" wrapText="1"/>
    </xf>
    <xf numFmtId="0" fontId="9" fillId="8" borderId="43" xfId="0" applyFont="1" applyFill="1" applyBorder="1" applyAlignment="1">
      <alignment horizontal="center" vertical="center" wrapText="1"/>
    </xf>
    <xf numFmtId="7" fontId="8" fillId="0" borderId="44" xfId="0" applyNumberFormat="1" applyFont="1" applyBorder="1" applyAlignment="1" applyProtection="1">
      <alignment horizontal="right" wrapText="1"/>
      <protection hidden="1"/>
    </xf>
    <xf numFmtId="0" fontId="5" fillId="0" borderId="41" xfId="0" applyFont="1" applyBorder="1" applyAlignment="1">
      <alignment horizontal="left" vertical="center"/>
    </xf>
    <xf numFmtId="0" fontId="5" fillId="0" borderId="41" xfId="0" applyFont="1" applyBorder="1" applyAlignment="1">
      <alignment vertical="center"/>
    </xf>
    <xf numFmtId="7" fontId="8" fillId="0" borderId="45" xfId="0" applyNumberFormat="1" applyFont="1" applyBorder="1" applyAlignment="1" applyProtection="1">
      <alignment horizontal="right" vertical="center" wrapText="1"/>
      <protection hidden="1"/>
    </xf>
    <xf numFmtId="14" fontId="5" fillId="0" borderId="0" xfId="0" applyNumberFormat="1" applyFont="1" applyAlignment="1">
      <alignment horizontal="center" vertical="center"/>
    </xf>
    <xf numFmtId="0" fontId="0" fillId="0" borderId="6" xfId="0" applyBorder="1"/>
    <xf numFmtId="0" fontId="0" fillId="0" borderId="8" xfId="0" applyBorder="1"/>
    <xf numFmtId="0" fontId="0" fillId="0" borderId="9" xfId="0" applyBorder="1"/>
    <xf numFmtId="0" fontId="0" fillId="0" borderId="10" xfId="0" applyBorder="1"/>
    <xf numFmtId="0" fontId="0" fillId="0" borderId="14" xfId="0" applyBorder="1"/>
    <xf numFmtId="0" fontId="0" fillId="0" borderId="11" xfId="0" applyBorder="1"/>
    <xf numFmtId="14" fontId="5" fillId="7" borderId="0" xfId="0" applyNumberFormat="1" applyFont="1" applyFill="1" applyAlignment="1">
      <alignment horizontal="center" vertical="center"/>
    </xf>
    <xf numFmtId="0" fontId="0" fillId="0" borderId="20" xfId="0" applyBorder="1"/>
    <xf numFmtId="0" fontId="0" fillId="0" borderId="27" xfId="0" applyBorder="1"/>
    <xf numFmtId="0" fontId="0" fillId="0" borderId="25" xfId="0" applyBorder="1"/>
    <xf numFmtId="9" fontId="0" fillId="11" borderId="0" xfId="0" applyNumberFormat="1" applyFill="1"/>
    <xf numFmtId="14" fontId="5" fillId="0" borderId="0" xfId="0" applyNumberFormat="1" applyFont="1" applyAlignment="1" applyProtection="1">
      <alignment horizontal="center" vertical="center"/>
      <protection hidden="1"/>
    </xf>
    <xf numFmtId="0" fontId="0" fillId="10" borderId="0" xfId="0" applyFill="1"/>
    <xf numFmtId="0" fontId="5" fillId="0" borderId="0" xfId="0" applyFont="1" applyAlignment="1">
      <alignment vertical="center"/>
    </xf>
    <xf numFmtId="0" fontId="5" fillId="0" borderId="41" xfId="0" applyFont="1" applyBorder="1" applyAlignment="1">
      <alignment horizontal="center" vertical="center"/>
    </xf>
    <xf numFmtId="0" fontId="27" fillId="0" borderId="31" xfId="0" applyFont="1" applyBorder="1" applyAlignment="1">
      <alignment vertical="center" wrapText="1"/>
    </xf>
    <xf numFmtId="0" fontId="29" fillId="0" borderId="0" xfId="0" applyFont="1" applyAlignment="1">
      <alignment vertical="top"/>
    </xf>
    <xf numFmtId="0" fontId="5" fillId="12" borderId="14" xfId="0" applyFont="1" applyFill="1" applyBorder="1"/>
    <xf numFmtId="0" fontId="5" fillId="12" borderId="11" xfId="0" applyFont="1" applyFill="1" applyBorder="1"/>
    <xf numFmtId="44" fontId="18" fillId="12" borderId="1" xfId="1" applyFont="1" applyFill="1" applyBorder="1" applyAlignment="1" applyProtection="1">
      <alignment vertical="center" wrapText="1" shrinkToFit="1"/>
    </xf>
    <xf numFmtId="44" fontId="18" fillId="12" borderId="1" xfId="1" applyFont="1" applyFill="1" applyBorder="1" applyAlignment="1" applyProtection="1">
      <alignment vertical="center" wrapText="1" shrinkToFit="1"/>
      <protection hidden="1"/>
    </xf>
    <xf numFmtId="164" fontId="9" fillId="0" borderId="0" xfId="0" applyNumberFormat="1" applyFont="1" applyAlignment="1" applyProtection="1">
      <alignment horizontal="center" vertical="top" wrapText="1"/>
      <protection hidden="1"/>
    </xf>
    <xf numFmtId="164" fontId="5" fillId="0" borderId="1" xfId="0" applyNumberFormat="1" applyFont="1" applyBorder="1" applyAlignment="1" applyProtection="1">
      <alignment vertical="center"/>
      <protection hidden="1"/>
    </xf>
    <xf numFmtId="0" fontId="22" fillId="0" borderId="0" xfId="0" applyFont="1" applyProtection="1">
      <protection hidden="1"/>
    </xf>
    <xf numFmtId="0" fontId="18" fillId="0" borderId="0" xfId="0" applyFont="1" applyAlignment="1" applyProtection="1">
      <alignment vertical="top" wrapText="1"/>
      <protection hidden="1"/>
    </xf>
    <xf numFmtId="0" fontId="5" fillId="4" borderId="56" xfId="0" applyFont="1" applyFill="1" applyBorder="1" applyAlignment="1" applyProtection="1">
      <alignment vertical="center" wrapText="1"/>
      <protection hidden="1"/>
    </xf>
    <xf numFmtId="0" fontId="31" fillId="0" borderId="0" xfId="0" applyFont="1"/>
    <xf numFmtId="0" fontId="2" fillId="0" borderId="0" xfId="0" applyFont="1"/>
    <xf numFmtId="0" fontId="32" fillId="11" borderId="0" xfId="0" applyFont="1" applyFill="1"/>
    <xf numFmtId="0" fontId="9" fillId="0" borderId="0" xfId="0" applyFont="1" applyProtection="1">
      <protection hidden="1"/>
    </xf>
    <xf numFmtId="0" fontId="9" fillId="0" borderId="0" xfId="0" applyFont="1" applyAlignment="1" applyProtection="1">
      <alignment horizontal="left" vertical="top" wrapText="1"/>
      <protection hidden="1"/>
    </xf>
    <xf numFmtId="0" fontId="9" fillId="0" borderId="0" xfId="0" applyFont="1" applyAlignment="1" applyProtection="1">
      <alignment vertical="top"/>
      <protection hidden="1"/>
    </xf>
    <xf numFmtId="0" fontId="1" fillId="0" borderId="0" xfId="0" applyFont="1"/>
    <xf numFmtId="14" fontId="5" fillId="0" borderId="0" xfId="0" applyNumberFormat="1" applyFont="1" applyAlignment="1">
      <alignment vertical="center"/>
    </xf>
    <xf numFmtId="0" fontId="33" fillId="0" borderId="0" xfId="0" applyFont="1" applyAlignment="1">
      <alignment vertical="center" wrapText="1"/>
    </xf>
    <xf numFmtId="0" fontId="33" fillId="0" borderId="57" xfId="0" applyFont="1" applyBorder="1" applyAlignment="1">
      <alignment vertical="center" wrapText="1"/>
    </xf>
    <xf numFmtId="0" fontId="33" fillId="0" borderId="57" xfId="0" applyFont="1" applyBorder="1" applyAlignment="1">
      <alignment vertical="center"/>
    </xf>
    <xf numFmtId="0" fontId="33" fillId="0" borderId="0" xfId="0" applyFont="1" applyAlignment="1">
      <alignment vertical="center"/>
    </xf>
    <xf numFmtId="164" fontId="9" fillId="0" borderId="0" xfId="1" applyNumberFormat="1" applyFont="1" applyFill="1" applyBorder="1" applyAlignment="1" applyProtection="1">
      <alignment horizontal="center" vertical="center"/>
      <protection hidden="1"/>
    </xf>
    <xf numFmtId="0" fontId="11" fillId="0" borderId="0" xfId="0" applyFont="1" applyAlignment="1">
      <alignment vertical="center"/>
    </xf>
    <xf numFmtId="0" fontId="5" fillId="0" borderId="20" xfId="0" applyFont="1" applyBorder="1" applyAlignment="1" applyProtection="1">
      <alignment horizontal="left" vertical="center" wrapText="1"/>
      <protection hidden="1"/>
    </xf>
    <xf numFmtId="0" fontId="0" fillId="0" borderId="58" xfId="0" applyBorder="1"/>
    <xf numFmtId="0" fontId="0" fillId="11" borderId="59" xfId="0" applyFill="1" applyBorder="1"/>
    <xf numFmtId="0" fontId="9" fillId="0" borderId="1" xfId="0" applyFont="1" applyBorder="1" applyAlignment="1">
      <alignment horizontal="center" vertical="center"/>
    </xf>
    <xf numFmtId="0" fontId="9" fillId="0" borderId="13" xfId="0" applyFont="1" applyBorder="1" applyAlignment="1">
      <alignment horizontal="center" vertical="center"/>
    </xf>
    <xf numFmtId="6" fontId="0" fillId="0" borderId="0" xfId="0" applyNumberFormat="1"/>
    <xf numFmtId="0" fontId="5" fillId="8" borderId="24" xfId="0" applyFont="1" applyFill="1" applyBorder="1" applyAlignment="1" applyProtection="1">
      <alignment horizontal="center" vertical="center" wrapText="1"/>
      <protection hidden="1"/>
    </xf>
    <xf numFmtId="0" fontId="5" fillId="6" borderId="39" xfId="0" applyFont="1" applyFill="1" applyBorder="1" applyAlignment="1">
      <alignment vertical="center" wrapText="1"/>
    </xf>
    <xf numFmtId="0" fontId="5" fillId="6" borderId="40" xfId="0" applyFont="1" applyFill="1" applyBorder="1" applyAlignment="1">
      <alignment vertical="center" wrapText="1"/>
    </xf>
    <xf numFmtId="164" fontId="9" fillId="4" borderId="5" xfId="0" applyNumberFormat="1" applyFont="1" applyFill="1" applyBorder="1" applyAlignment="1" applyProtection="1">
      <alignment horizontal="center" vertical="center" wrapText="1"/>
      <protection locked="0"/>
    </xf>
    <xf numFmtId="164" fontId="9" fillId="0" borderId="44" xfId="0" applyNumberFormat="1" applyFont="1" applyBorder="1" applyAlignment="1">
      <alignment horizontal="center" vertical="center" wrapText="1"/>
    </xf>
    <xf numFmtId="0" fontId="34" fillId="0" borderId="0" xfId="0" applyFont="1"/>
    <xf numFmtId="14" fontId="5" fillId="0" borderId="0" xfId="0" applyNumberFormat="1" applyFont="1" applyAlignment="1">
      <alignment horizontal="center"/>
    </xf>
    <xf numFmtId="0" fontId="32" fillId="0" borderId="0" xfId="0" applyFont="1"/>
    <xf numFmtId="0" fontId="0" fillId="0" borderId="0" xfId="0" applyAlignment="1">
      <alignment horizontal="right"/>
    </xf>
    <xf numFmtId="0" fontId="0" fillId="0" borderId="61" xfId="0" applyBorder="1"/>
    <xf numFmtId="0" fontId="0" fillId="0" borderId="3" xfId="0" applyBorder="1"/>
    <xf numFmtId="165" fontId="9" fillId="0" borderId="0" xfId="0" applyNumberFormat="1" applyFont="1" applyProtection="1">
      <protection hidden="1"/>
    </xf>
    <xf numFmtId="164" fontId="9" fillId="4" borderId="13" xfId="0" applyNumberFormat="1" applyFont="1" applyFill="1" applyBorder="1" applyAlignment="1" applyProtection="1">
      <alignment horizontal="center" vertical="center" wrapText="1"/>
      <protection locked="0"/>
    </xf>
    <xf numFmtId="0" fontId="5" fillId="8" borderId="46" xfId="0" applyFont="1" applyFill="1" applyBorder="1" applyAlignment="1" applyProtection="1">
      <alignment vertical="center" wrapText="1"/>
      <protection hidden="1"/>
    </xf>
    <xf numFmtId="0" fontId="5" fillId="7" borderId="0" xfId="0" applyFont="1" applyFill="1" applyAlignment="1" applyProtection="1">
      <alignment vertical="center" wrapText="1"/>
      <protection hidden="1"/>
    </xf>
    <xf numFmtId="0" fontId="5" fillId="7" borderId="0" xfId="0" applyFont="1" applyFill="1" applyAlignment="1" applyProtection="1">
      <alignment horizontal="left" vertical="center" wrapText="1"/>
      <protection hidden="1"/>
    </xf>
    <xf numFmtId="0" fontId="5" fillId="7" borderId="0" xfId="0" applyFont="1" applyFill="1" applyAlignment="1" applyProtection="1">
      <alignment horizontal="left" vertical="center"/>
      <protection hidden="1"/>
    </xf>
    <xf numFmtId="0" fontId="5" fillId="8" borderId="12" xfId="0" applyFont="1" applyFill="1" applyBorder="1" applyAlignment="1" applyProtection="1">
      <alignment horizontal="left" vertical="center" wrapText="1"/>
      <protection hidden="1"/>
    </xf>
    <xf numFmtId="165" fontId="9" fillId="4" borderId="22" xfId="0" applyNumberFormat="1" applyFont="1" applyFill="1" applyBorder="1" applyAlignment="1" applyProtection="1">
      <alignment horizontal="center" vertical="center" wrapText="1"/>
      <protection locked="0"/>
    </xf>
    <xf numFmtId="0" fontId="32" fillId="11" borderId="9" xfId="0" applyFont="1" applyFill="1" applyBorder="1"/>
    <xf numFmtId="0" fontId="0" fillId="11" borderId="0" xfId="0" applyFill="1"/>
    <xf numFmtId="0" fontId="29" fillId="0" borderId="0" xfId="0" applyFont="1"/>
    <xf numFmtId="0" fontId="9" fillId="4" borderId="2" xfId="0" applyFont="1" applyFill="1" applyBorder="1" applyAlignment="1" applyProtection="1">
      <alignment horizontal="center" vertical="center" wrapText="1"/>
      <protection locked="0"/>
    </xf>
    <xf numFmtId="0" fontId="19" fillId="0" borderId="0" xfId="0" applyFont="1" applyAlignment="1">
      <alignment horizontal="left" vertical="top" wrapText="1"/>
    </xf>
    <xf numFmtId="0" fontId="9" fillId="0" borderId="0" xfId="0" applyFont="1" applyAlignment="1" applyProtection="1">
      <alignment horizontal="left" vertical="center"/>
      <protection hidden="1"/>
    </xf>
    <xf numFmtId="0" fontId="20" fillId="0" borderId="0" xfId="0" applyFont="1" applyAlignment="1">
      <alignment vertical="center"/>
    </xf>
    <xf numFmtId="0" fontId="5" fillId="0" borderId="0" xfId="0" applyFont="1" applyAlignment="1">
      <alignment horizontal="center"/>
    </xf>
    <xf numFmtId="0" fontId="8" fillId="0" borderId="0" xfId="0" applyFont="1" applyAlignment="1">
      <alignment vertical="center"/>
    </xf>
    <xf numFmtId="0" fontId="13"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vertical="top" wrapText="1"/>
    </xf>
    <xf numFmtId="0" fontId="5" fillId="0" borderId="0" xfId="0" applyFont="1" applyAlignment="1">
      <alignment horizontal="left" vertical="top" wrapText="1"/>
    </xf>
    <xf numFmtId="164" fontId="5" fillId="0" borderId="0" xfId="0" applyNumberFormat="1" applyFont="1" applyAlignment="1">
      <alignment horizontal="center" vertical="center" wrapText="1"/>
    </xf>
    <xf numFmtId="0" fontId="7" fillId="0" borderId="0" xfId="0" applyFont="1"/>
    <xf numFmtId="164" fontId="5" fillId="0" borderId="0" xfId="0" applyNumberFormat="1" applyFont="1" applyAlignment="1">
      <alignment horizontal="center" vertical="center"/>
    </xf>
    <xf numFmtId="0" fontId="7" fillId="0" borderId="40" xfId="0" applyFont="1" applyBorder="1" applyAlignment="1">
      <alignment horizontal="center" vertical="center" wrapText="1"/>
    </xf>
    <xf numFmtId="0" fontId="7" fillId="0" borderId="33" xfId="0" applyFont="1" applyBorder="1" applyAlignment="1">
      <alignment horizontal="center" vertical="center" wrapText="1"/>
    </xf>
    <xf numFmtId="164" fontId="5" fillId="0" borderId="33" xfId="0" applyNumberFormat="1"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0" fillId="0" borderId="0" xfId="0" applyAlignment="1">
      <alignment wrapText="1"/>
    </xf>
    <xf numFmtId="0" fontId="0" fillId="0" borderId="0" xfId="0" applyAlignment="1">
      <alignment vertical="top" wrapText="1"/>
    </xf>
    <xf numFmtId="0" fontId="32" fillId="0" borderId="0" xfId="0" applyFont="1" applyAlignment="1">
      <alignment horizontal="center" wrapText="1"/>
    </xf>
    <xf numFmtId="0" fontId="9" fillId="4" borderId="56" xfId="0" applyFont="1" applyFill="1" applyBorder="1" applyAlignment="1" applyProtection="1">
      <alignment vertical="center"/>
      <protection hidden="1"/>
    </xf>
    <xf numFmtId="2" fontId="9" fillId="4" borderId="1" xfId="0" applyNumberFormat="1" applyFont="1" applyFill="1" applyBorder="1" applyAlignment="1" applyProtection="1">
      <alignment horizontal="center" vertical="center" wrapText="1"/>
      <protection locked="0"/>
    </xf>
    <xf numFmtId="0" fontId="15" fillId="0" borderId="0" xfId="0" applyFont="1" applyAlignment="1">
      <alignment horizontal="left"/>
    </xf>
    <xf numFmtId="0" fontId="5" fillId="8" borderId="52" xfId="0" applyFont="1" applyFill="1" applyBorder="1" applyAlignment="1" applyProtection="1">
      <alignment vertical="center"/>
      <protection hidden="1"/>
    </xf>
    <xf numFmtId="0" fontId="5" fillId="8" borderId="30" xfId="0" applyFont="1" applyFill="1" applyBorder="1" applyAlignment="1" applyProtection="1">
      <alignment vertical="center"/>
      <protection hidden="1"/>
    </xf>
    <xf numFmtId="0" fontId="0" fillId="11" borderId="60" xfId="0" applyFill="1" applyBorder="1"/>
    <xf numFmtId="0" fontId="15" fillId="0" borderId="0" xfId="0" applyFont="1" applyAlignment="1">
      <alignment horizontal="left" vertical="center"/>
    </xf>
    <xf numFmtId="0" fontId="27" fillId="0" borderId="0" xfId="0" applyFont="1" applyAlignment="1">
      <alignment vertical="center" wrapText="1"/>
    </xf>
    <xf numFmtId="0" fontId="5" fillId="8" borderId="57" xfId="0" applyFont="1" applyFill="1" applyBorder="1" applyAlignment="1">
      <alignment vertical="center" wrapText="1"/>
    </xf>
    <xf numFmtId="3" fontId="0" fillId="11" borderId="62" xfId="0" applyNumberFormat="1" applyFill="1" applyBorder="1"/>
    <xf numFmtId="0" fontId="0" fillId="0" borderId="43" xfId="0" applyBorder="1"/>
    <xf numFmtId="3" fontId="0" fillId="11" borderId="21" xfId="0" applyNumberFormat="1" applyFill="1" applyBorder="1"/>
    <xf numFmtId="0" fontId="0" fillId="0" borderId="44" xfId="0" applyBorder="1"/>
    <xf numFmtId="3" fontId="0" fillId="11" borderId="22" xfId="0" applyNumberFormat="1" applyFill="1" applyBorder="1"/>
    <xf numFmtId="0" fontId="0" fillId="0" borderId="45" xfId="0" applyBorder="1"/>
    <xf numFmtId="14" fontId="32" fillId="0" borderId="0" xfId="0" applyNumberFormat="1" applyFont="1"/>
    <xf numFmtId="164" fontId="0" fillId="11" borderId="1" xfId="0" applyNumberFormat="1" applyFill="1" applyBorder="1"/>
    <xf numFmtId="0" fontId="32" fillId="0" borderId="0" xfId="0" applyFont="1" applyAlignment="1">
      <alignment horizontal="left"/>
    </xf>
    <xf numFmtId="0" fontId="0" fillId="14" borderId="0" xfId="0" applyFill="1"/>
    <xf numFmtId="0" fontId="0" fillId="0" borderId="39" xfId="0" applyBorder="1"/>
    <xf numFmtId="0" fontId="0" fillId="0" borderId="34" xfId="0" applyBorder="1"/>
    <xf numFmtId="0" fontId="0" fillId="0" borderId="35" xfId="0" applyBorder="1"/>
    <xf numFmtId="0" fontId="32" fillId="0" borderId="40" xfId="0" applyFont="1" applyBorder="1"/>
    <xf numFmtId="0" fontId="32" fillId="0" borderId="33" xfId="0" applyFont="1" applyBorder="1"/>
    <xf numFmtId="0" fontId="32" fillId="0" borderId="38" xfId="0" applyFont="1" applyBorder="1"/>
    <xf numFmtId="0" fontId="0" fillId="0" borderId="4" xfId="0" applyBorder="1"/>
    <xf numFmtId="0" fontId="0" fillId="0" borderId="26" xfId="0" applyBorder="1"/>
    <xf numFmtId="0" fontId="0" fillId="0" borderId="30" xfId="0" applyBorder="1"/>
    <xf numFmtId="0" fontId="32" fillId="0" borderId="41" xfId="0" applyFont="1" applyBorder="1"/>
    <xf numFmtId="164" fontId="0" fillId="11" borderId="28" xfId="0" applyNumberFormat="1" applyFill="1" applyBorder="1"/>
    <xf numFmtId="0" fontId="0" fillId="0" borderId="41" xfId="0" applyBorder="1" applyAlignment="1">
      <alignment horizontal="left" indent="2"/>
    </xf>
    <xf numFmtId="0" fontId="0" fillId="15" borderId="0" xfId="0" applyFill="1"/>
    <xf numFmtId="0" fontId="0" fillId="15" borderId="44" xfId="0" applyFill="1" applyBorder="1"/>
    <xf numFmtId="164" fontId="0" fillId="11" borderId="44" xfId="0" applyNumberFormat="1" applyFill="1" applyBorder="1"/>
    <xf numFmtId="0" fontId="39" fillId="0" borderId="0" xfId="0" applyFont="1"/>
    <xf numFmtId="0" fontId="39" fillId="15" borderId="0" xfId="0" applyFont="1" applyFill="1"/>
    <xf numFmtId="0" fontId="0" fillId="0" borderId="41" xfId="0" applyBorder="1"/>
    <xf numFmtId="0" fontId="0" fillId="0" borderId="31" xfId="0" applyBorder="1"/>
    <xf numFmtId="0" fontId="0" fillId="0" borderId="40" xfId="0" applyBorder="1"/>
    <xf numFmtId="0" fontId="0" fillId="0" borderId="33" xfId="0" applyBorder="1"/>
    <xf numFmtId="0" fontId="0" fillId="0" borderId="38" xfId="0" applyBorder="1"/>
    <xf numFmtId="0" fontId="32" fillId="11" borderId="0" xfId="0" applyFont="1" applyFill="1" applyAlignment="1">
      <alignment horizontal="left"/>
    </xf>
    <xf numFmtId="0" fontId="9" fillId="0" borderId="0" xfId="0" applyFont="1" applyAlignment="1" applyProtection="1">
      <alignment vertical="top" wrapText="1"/>
      <protection hidden="1"/>
    </xf>
    <xf numFmtId="0" fontId="32" fillId="0" borderId="39" xfId="0" applyFont="1" applyBorder="1"/>
    <xf numFmtId="0" fontId="32" fillId="0" borderId="34" xfId="0" applyFont="1" applyBorder="1" applyAlignment="1">
      <alignment horizontal="center"/>
    </xf>
    <xf numFmtId="0" fontId="32" fillId="0" borderId="35" xfId="0" applyFont="1" applyBorder="1" applyAlignment="1">
      <alignment horizontal="center"/>
    </xf>
    <xf numFmtId="0" fontId="0" fillId="8" borderId="41" xfId="0" applyFill="1" applyBorder="1"/>
    <xf numFmtId="0" fontId="0" fillId="8" borderId="0" xfId="0" applyFill="1"/>
    <xf numFmtId="0" fontId="0" fillId="8" borderId="31" xfId="0" applyFill="1" applyBorder="1"/>
    <xf numFmtId="0" fontId="0" fillId="7" borderId="41" xfId="0" applyFill="1" applyBorder="1"/>
    <xf numFmtId="0" fontId="0" fillId="7" borderId="0" xfId="0" applyFill="1"/>
    <xf numFmtId="2" fontId="0" fillId="8" borderId="0" xfId="0" applyNumberFormat="1" applyFill="1"/>
    <xf numFmtId="0" fontId="0" fillId="8" borderId="40" xfId="0" applyFill="1" applyBorder="1"/>
    <xf numFmtId="0" fontId="0" fillId="8" borderId="33" xfId="0" applyFill="1" applyBorder="1"/>
    <xf numFmtId="0" fontId="0" fillId="8" borderId="0" xfId="0" applyFill="1" applyAlignment="1">
      <alignment horizontal="center"/>
    </xf>
    <xf numFmtId="2" fontId="0" fillId="0" borderId="31" xfId="0" applyNumberFormat="1" applyBorder="1"/>
    <xf numFmtId="1" fontId="0" fillId="0" borderId="0" xfId="0" applyNumberFormat="1"/>
    <xf numFmtId="1" fontId="0" fillId="0" borderId="33" xfId="0" applyNumberFormat="1" applyBorder="1"/>
    <xf numFmtId="0" fontId="33" fillId="0" borderId="34" xfId="0" applyFont="1" applyBorder="1" applyAlignment="1">
      <alignment vertical="center"/>
    </xf>
    <xf numFmtId="0" fontId="33" fillId="0" borderId="33" xfId="0" applyFont="1" applyBorder="1" applyAlignment="1">
      <alignment vertical="center"/>
    </xf>
    <xf numFmtId="0" fontId="0" fillId="0" borderId="15" xfId="0" applyBorder="1"/>
    <xf numFmtId="0" fontId="0" fillId="0" borderId="7" xfId="0" applyBorder="1"/>
    <xf numFmtId="0" fontId="5" fillId="0" borderId="9" xfId="0" applyFont="1" applyBorder="1"/>
    <xf numFmtId="0" fontId="9" fillId="0" borderId="9" xfId="0" applyFont="1" applyBorder="1" applyAlignment="1">
      <alignment vertical="center" wrapText="1"/>
    </xf>
    <xf numFmtId="0" fontId="37" fillId="0" borderId="0" xfId="0" applyFont="1" applyAlignment="1">
      <alignment horizontal="left" vertical="top" wrapText="1"/>
    </xf>
    <xf numFmtId="0" fontId="5" fillId="6" borderId="56" xfId="0" applyFont="1" applyFill="1" applyBorder="1" applyAlignment="1">
      <alignment vertical="center" wrapText="1"/>
    </xf>
    <xf numFmtId="0" fontId="9" fillId="0" borderId="0" xfId="0" applyFont="1" applyAlignment="1" applyProtection="1">
      <alignment vertical="center" wrapText="1"/>
      <protection hidden="1"/>
    </xf>
    <xf numFmtId="14" fontId="5" fillId="0" borderId="32" xfId="0" applyNumberFormat="1" applyFont="1" applyBorder="1" applyAlignment="1">
      <alignment horizontal="center" vertical="center"/>
    </xf>
    <xf numFmtId="0" fontId="41" fillId="0" borderId="0" xfId="0" applyFont="1"/>
    <xf numFmtId="0" fontId="32" fillId="0" borderId="0" xfId="0" applyFont="1" applyAlignment="1">
      <alignment horizontal="center"/>
    </xf>
    <xf numFmtId="0" fontId="10" fillId="0" borderId="0" xfId="0" applyFont="1" applyAlignment="1">
      <alignment vertical="center"/>
    </xf>
    <xf numFmtId="0" fontId="9" fillId="0" borderId="0" xfId="0" applyFont="1" applyAlignment="1">
      <alignment horizontal="left" wrapText="1"/>
    </xf>
    <xf numFmtId="0" fontId="15" fillId="0" borderId="0" xfId="0" applyFont="1" applyAlignment="1">
      <alignment vertical="top"/>
    </xf>
    <xf numFmtId="0" fontId="37" fillId="0" borderId="0" xfId="0" applyFont="1" applyAlignment="1">
      <alignment horizontal="left" vertical="top"/>
    </xf>
    <xf numFmtId="0" fontId="5" fillId="0" borderId="0" xfId="0" applyFont="1" applyAlignment="1">
      <alignment horizontal="right"/>
    </xf>
    <xf numFmtId="0" fontId="8" fillId="0" borderId="0" xfId="0" applyFont="1" applyProtection="1">
      <protection hidden="1"/>
    </xf>
    <xf numFmtId="0" fontId="5" fillId="0" borderId="1" xfId="0" applyFont="1" applyBorder="1" applyProtection="1">
      <protection hidden="1"/>
    </xf>
    <xf numFmtId="3" fontId="5" fillId="0" borderId="1" xfId="0" applyNumberFormat="1" applyFont="1" applyBorder="1" applyProtection="1">
      <protection hidden="1"/>
    </xf>
    <xf numFmtId="0" fontId="5"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vertical="center"/>
      <protection locked="0"/>
    </xf>
    <xf numFmtId="0" fontId="5" fillId="12" borderId="0" xfId="0" applyFont="1" applyFill="1"/>
    <xf numFmtId="0" fontId="5" fillId="12" borderId="9" xfId="0" applyFont="1" applyFill="1" applyBorder="1"/>
    <xf numFmtId="14" fontId="0" fillId="0" borderId="15" xfId="0" applyNumberFormat="1" applyBorder="1"/>
    <xf numFmtId="166" fontId="0" fillId="0" borderId="0" xfId="0" applyNumberFormat="1"/>
    <xf numFmtId="167" fontId="0" fillId="0" borderId="0" xfId="0" applyNumberFormat="1"/>
    <xf numFmtId="166" fontId="32" fillId="0" borderId="0" xfId="0" applyNumberFormat="1" applyFont="1"/>
    <xf numFmtId="44" fontId="0" fillId="0" borderId="0" xfId="0" applyNumberFormat="1"/>
    <xf numFmtId="164" fontId="32" fillId="0" borderId="0" xfId="0" applyNumberFormat="1" applyFont="1"/>
    <xf numFmtId="166" fontId="0" fillId="0" borderId="15" xfId="0" applyNumberFormat="1" applyBorder="1"/>
    <xf numFmtId="44" fontId="0" fillId="0" borderId="15" xfId="0" applyNumberFormat="1" applyBorder="1"/>
    <xf numFmtId="0" fontId="32" fillId="0" borderId="1" xfId="0" applyFont="1" applyBorder="1"/>
    <xf numFmtId="164" fontId="32" fillId="11" borderId="0" xfId="0" applyNumberFormat="1" applyFont="1" applyFill="1"/>
    <xf numFmtId="0" fontId="47" fillId="0" borderId="0" xfId="0" applyFont="1"/>
    <xf numFmtId="0" fontId="45" fillId="7" borderId="0" xfId="2" applyFont="1" applyFill="1" applyBorder="1" applyAlignment="1" applyProtection="1">
      <alignment vertical="center"/>
    </xf>
    <xf numFmtId="0" fontId="0" fillId="0" borderId="43" xfId="0" applyBorder="1" applyAlignment="1">
      <alignment horizontal="right" vertical="center"/>
    </xf>
    <xf numFmtId="0" fontId="0" fillId="0" borderId="44" xfId="0" applyBorder="1" applyAlignment="1">
      <alignment horizontal="right" vertical="center"/>
    </xf>
    <xf numFmtId="0" fontId="0" fillId="0" borderId="45" xfId="0" applyBorder="1" applyAlignment="1">
      <alignment horizontal="right" vertical="center"/>
    </xf>
    <xf numFmtId="17" fontId="0" fillId="0" borderId="0" xfId="0" applyNumberFormat="1"/>
    <xf numFmtId="0" fontId="10" fillId="0" borderId="0" xfId="0" applyFont="1" applyAlignment="1" applyProtection="1">
      <alignment horizontal="left" vertical="center"/>
      <protection hidden="1"/>
    </xf>
    <xf numFmtId="0" fontId="5" fillId="0" borderId="1" xfId="0" applyFont="1" applyBorder="1" applyAlignment="1">
      <alignment horizontal="center" vertical="center" wrapText="1"/>
    </xf>
    <xf numFmtId="0" fontId="4" fillId="0" borderId="0" xfId="2" applyBorder="1" applyAlignment="1" applyProtection="1">
      <alignment horizontal="left" vertical="center"/>
      <protection hidden="1"/>
    </xf>
    <xf numFmtId="0" fontId="48" fillId="0" borderId="0" xfId="0" applyFont="1" applyAlignment="1">
      <alignment vertical="center"/>
    </xf>
    <xf numFmtId="0" fontId="36" fillId="0" borderId="0" xfId="0" applyFont="1"/>
    <xf numFmtId="0" fontId="36" fillId="0" borderId="0" xfId="0" applyFont="1" applyAlignment="1">
      <alignment vertical="center"/>
    </xf>
    <xf numFmtId="2" fontId="0" fillId="0" borderId="33" xfId="0" applyNumberFormat="1" applyBorder="1"/>
    <xf numFmtId="2" fontId="0" fillId="0" borderId="38" xfId="0" applyNumberFormat="1" applyBorder="1"/>
    <xf numFmtId="0" fontId="40" fillId="0" borderId="34" xfId="0" applyFont="1" applyBorder="1"/>
    <xf numFmtId="0" fontId="40" fillId="0" borderId="35" xfId="0" applyFont="1" applyBorder="1"/>
    <xf numFmtId="0" fontId="0" fillId="8" borderId="38" xfId="0" applyFill="1" applyBorder="1"/>
    <xf numFmtId="2" fontId="0" fillId="8" borderId="33" xfId="0" applyNumberFormat="1" applyFill="1" applyBorder="1"/>
    <xf numFmtId="0" fontId="36" fillId="0" borderId="31" xfId="0" applyFont="1" applyBorder="1"/>
    <xf numFmtId="3" fontId="0" fillId="0" borderId="0" xfId="0" applyNumberFormat="1"/>
    <xf numFmtId="0" fontId="5" fillId="0" borderId="33" xfId="0" applyFont="1" applyBorder="1" applyAlignment="1" applyProtection="1">
      <alignment horizontal="left" vertical="top" wrapText="1"/>
      <protection hidden="1"/>
    </xf>
    <xf numFmtId="7" fontId="28" fillId="0" borderId="5" xfId="0" applyNumberFormat="1" applyFont="1" applyBorder="1" applyAlignment="1" applyProtection="1">
      <alignment horizontal="right" vertical="center"/>
      <protection hidden="1"/>
    </xf>
    <xf numFmtId="7" fontId="5" fillId="0" borderId="25" xfId="0" applyNumberFormat="1" applyFont="1" applyBorder="1" applyAlignment="1">
      <alignment horizontal="right" vertical="center"/>
    </xf>
    <xf numFmtId="7" fontId="8" fillId="0" borderId="5" xfId="0" applyNumberFormat="1" applyFont="1" applyBorder="1" applyAlignment="1" applyProtection="1">
      <alignment horizontal="right" vertical="center" wrapText="1"/>
      <protection hidden="1"/>
    </xf>
    <xf numFmtId="0" fontId="49" fillId="0" borderId="0" xfId="0" applyFont="1"/>
    <xf numFmtId="164" fontId="5" fillId="4" borderId="13" xfId="0" applyNumberFormat="1" applyFont="1" applyFill="1" applyBorder="1" applyAlignment="1" applyProtection="1">
      <alignment horizontal="center" vertical="center"/>
      <protection locked="0"/>
    </xf>
    <xf numFmtId="166" fontId="0" fillId="0" borderId="0" xfId="0" applyNumberFormat="1" applyAlignment="1">
      <alignment textRotation="180"/>
    </xf>
    <xf numFmtId="0" fontId="15" fillId="0" borderId="0" xfId="0" applyFont="1" applyAlignment="1" applyProtection="1">
      <alignment horizontal="right" vertical="center"/>
      <protection hidden="1"/>
    </xf>
    <xf numFmtId="166" fontId="0" fillId="0" borderId="0" xfId="0" applyNumberFormat="1" applyAlignment="1">
      <alignment horizontal="center" textRotation="180"/>
    </xf>
    <xf numFmtId="0" fontId="22" fillId="0" borderId="0" xfId="0" applyFont="1" applyAlignment="1" applyProtection="1">
      <alignment vertical="center"/>
      <protection hidden="1"/>
    </xf>
    <xf numFmtId="0" fontId="51" fillId="0" borderId="0" xfId="0" applyFont="1" applyAlignment="1">
      <alignment horizontal="left" vertical="top"/>
    </xf>
    <xf numFmtId="0" fontId="43" fillId="0" borderId="0" xfId="0" applyFont="1" applyAlignment="1">
      <alignment vertical="center" wrapText="1"/>
    </xf>
    <xf numFmtId="164" fontId="5" fillId="0" borderId="0" xfId="0" applyNumberFormat="1" applyFont="1" applyAlignment="1" applyProtection="1">
      <alignment vertical="center"/>
      <protection hidden="1"/>
    </xf>
    <xf numFmtId="0" fontId="8" fillId="0" borderId="0" xfId="0" applyFont="1" applyAlignment="1" applyProtection="1">
      <alignment horizontal="left" vertical="center" wrapText="1"/>
      <protection hidden="1"/>
    </xf>
    <xf numFmtId="0" fontId="8" fillId="4" borderId="15" xfId="0" applyFont="1" applyFill="1" applyBorder="1" applyAlignment="1" applyProtection="1">
      <alignment vertical="center" wrapText="1"/>
      <protection hidden="1"/>
    </xf>
    <xf numFmtId="0" fontId="8" fillId="4" borderId="33" xfId="0" applyFont="1" applyFill="1" applyBorder="1" applyAlignment="1" applyProtection="1">
      <alignment vertical="center" wrapText="1"/>
      <protection hidden="1"/>
    </xf>
    <xf numFmtId="0" fontId="22" fillId="0" borderId="0" xfId="0" applyFont="1" applyAlignment="1" applyProtection="1">
      <alignment horizontal="left" vertical="center"/>
      <protection hidden="1"/>
    </xf>
    <xf numFmtId="7" fontId="8" fillId="0" borderId="5" xfId="0" applyNumberFormat="1" applyFont="1" applyBorder="1" applyAlignment="1" applyProtection="1">
      <alignment horizontal="right" vertical="center"/>
      <protection hidden="1"/>
    </xf>
    <xf numFmtId="0" fontId="33" fillId="0" borderId="34" xfId="0" applyFont="1" applyBorder="1" applyAlignment="1">
      <alignment vertical="center" wrapText="1"/>
    </xf>
    <xf numFmtId="0" fontId="10" fillId="0" borderId="0" xfId="0" applyFont="1" applyAlignment="1">
      <alignment horizontal="left" vertical="center"/>
    </xf>
    <xf numFmtId="0" fontId="17" fillId="0" borderId="0" xfId="0" applyFont="1" applyAlignment="1" applyProtection="1">
      <alignment horizontal="right" vertical="center"/>
      <protection hidden="1"/>
    </xf>
    <xf numFmtId="0" fontId="8" fillId="8" borderId="1" xfId="0" applyFont="1" applyFill="1" applyBorder="1" applyAlignment="1">
      <alignment vertical="center" wrapText="1"/>
    </xf>
    <xf numFmtId="0" fontId="8" fillId="8" borderId="44" xfId="0" applyFont="1" applyFill="1" applyBorder="1" applyAlignment="1">
      <alignment vertical="center" wrapText="1"/>
    </xf>
    <xf numFmtId="0" fontId="18" fillId="8" borderId="11" xfId="0" applyFont="1" applyFill="1" applyBorder="1" applyAlignment="1">
      <alignment horizontal="right" vertical="center" wrapText="1"/>
    </xf>
    <xf numFmtId="0" fontId="5" fillId="8" borderId="1" xfId="0" applyFont="1" applyFill="1" applyBorder="1" applyAlignment="1" applyProtection="1">
      <alignment horizontal="right" vertical="center"/>
      <protection hidden="1"/>
    </xf>
    <xf numFmtId="0" fontId="5" fillId="8" borderId="44" xfId="0" applyFont="1" applyFill="1" applyBorder="1" applyAlignment="1" applyProtection="1">
      <alignment horizontal="right" vertical="center"/>
      <protection hidden="1"/>
    </xf>
    <xf numFmtId="0" fontId="58" fillId="8" borderId="42" xfId="0" applyFont="1" applyFill="1" applyBorder="1" applyAlignment="1">
      <alignment horizontal="left" vertical="center" wrapText="1"/>
    </xf>
    <xf numFmtId="0" fontId="60" fillId="4" borderId="41" xfId="0" applyFont="1" applyFill="1" applyBorder="1" applyAlignment="1" applyProtection="1">
      <alignment horizontal="left" vertical="center" wrapText="1"/>
      <protection locked="0"/>
    </xf>
    <xf numFmtId="0" fontId="60" fillId="4" borderId="54" xfId="0" applyFont="1" applyFill="1" applyBorder="1" applyAlignment="1" applyProtection="1">
      <alignment horizontal="left" vertical="center"/>
      <protection locked="0"/>
    </xf>
    <xf numFmtId="0" fontId="60" fillId="4" borderId="40" xfId="0" applyFont="1" applyFill="1" applyBorder="1" applyAlignment="1" applyProtection="1">
      <alignment horizontal="left" vertical="center"/>
      <protection locked="0"/>
    </xf>
    <xf numFmtId="0" fontId="17" fillId="0" borderId="33" xfId="0" applyFont="1" applyBorder="1" applyAlignment="1" applyProtection="1">
      <alignment horizontal="right" vertical="center"/>
      <protection hidden="1"/>
    </xf>
    <xf numFmtId="14" fontId="29" fillId="0" borderId="0" xfId="0" applyNumberFormat="1" applyFont="1" applyProtection="1">
      <protection hidden="1"/>
    </xf>
    <xf numFmtId="0" fontId="29" fillId="0" borderId="0" xfId="0" applyFont="1" applyProtection="1">
      <protection hidden="1"/>
    </xf>
    <xf numFmtId="1" fontId="6" fillId="0" borderId="44" xfId="0" applyNumberFormat="1" applyFont="1" applyBorder="1" applyAlignment="1" applyProtection="1">
      <alignment horizontal="center" vertical="center" wrapText="1"/>
      <protection locked="0"/>
    </xf>
    <xf numFmtId="14" fontId="29" fillId="0" borderId="0" xfId="0" applyNumberFormat="1" applyFont="1" applyAlignment="1" applyProtection="1">
      <alignment vertical="center"/>
      <protection hidden="1"/>
    </xf>
    <xf numFmtId="0" fontId="59" fillId="0" borderId="0" xfId="0" applyFont="1" applyAlignment="1" applyProtection="1">
      <alignment vertical="center" wrapText="1"/>
      <protection locked="0"/>
    </xf>
    <xf numFmtId="0" fontId="8" fillId="0" borderId="0" xfId="0" applyFont="1" applyAlignment="1">
      <alignment vertical="center" wrapText="1"/>
    </xf>
    <xf numFmtId="0" fontId="57" fillId="0" borderId="0" xfId="0" applyFont="1" applyAlignment="1">
      <alignment vertical="center" wrapText="1"/>
    </xf>
    <xf numFmtId="0" fontId="18" fillId="0" borderId="0" xfId="0" applyFont="1" applyAlignment="1">
      <alignment horizontal="left" vertical="center" wrapText="1"/>
    </xf>
    <xf numFmtId="0" fontId="18" fillId="0" borderId="0" xfId="0" applyFont="1" applyAlignment="1">
      <alignment vertical="center" wrapText="1"/>
    </xf>
    <xf numFmtId="0" fontId="6" fillId="0" borderId="0" xfId="0" applyFont="1" applyAlignment="1" applyProtection="1">
      <alignment vertical="top" wrapText="1"/>
      <protection locked="0"/>
    </xf>
    <xf numFmtId="0" fontId="62" fillId="0" borderId="0" xfId="0" applyFont="1" applyAlignment="1" applyProtection="1">
      <alignment vertical="center" wrapText="1"/>
      <protection locked="0"/>
    </xf>
    <xf numFmtId="0" fontId="6" fillId="0" borderId="0" xfId="0" applyFont="1" applyAlignment="1">
      <alignment vertical="center" wrapText="1"/>
    </xf>
    <xf numFmtId="0" fontId="62" fillId="0" borderId="0" xfId="0" applyFont="1" applyAlignment="1" applyProtection="1">
      <alignment horizontal="left" vertical="center"/>
      <protection locked="0"/>
    </xf>
    <xf numFmtId="0" fontId="6" fillId="0" borderId="0" xfId="0" applyFont="1" applyAlignment="1">
      <alignment horizontal="left" vertical="center" wrapText="1"/>
    </xf>
    <xf numFmtId="0" fontId="6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1"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6" fillId="8" borderId="1" xfId="0" applyFont="1" applyFill="1" applyBorder="1" applyAlignment="1">
      <alignment vertical="center" wrapText="1"/>
    </xf>
    <xf numFmtId="0" fontId="17" fillId="0" borderId="0" xfId="0" applyFont="1" applyAlignment="1">
      <alignment horizontal="right" vertical="center"/>
    </xf>
    <xf numFmtId="0" fontId="18" fillId="0" borderId="1" xfId="0" applyFont="1" applyBorder="1" applyAlignment="1" applyProtection="1">
      <alignment horizontal="center" vertical="center" wrapText="1"/>
      <protection locked="0"/>
    </xf>
    <xf numFmtId="0" fontId="18" fillId="0" borderId="0" xfId="0" applyFont="1" applyAlignment="1">
      <alignment horizontal="center" vertical="center" wrapText="1"/>
    </xf>
    <xf numFmtId="0" fontId="6" fillId="0" borderId="0" xfId="0" applyFont="1" applyAlignment="1" applyProtection="1">
      <alignment horizontal="center" vertical="top" wrapText="1"/>
      <protection locked="0"/>
    </xf>
    <xf numFmtId="0" fontId="6" fillId="8" borderId="1" xfId="0" applyFont="1" applyFill="1" applyBorder="1" applyAlignment="1">
      <alignment horizontal="left" vertical="center" wrapText="1"/>
    </xf>
    <xf numFmtId="0" fontId="59" fillId="0" borderId="0" xfId="0" applyFont="1" applyAlignment="1">
      <alignment vertical="center" wrapText="1"/>
    </xf>
    <xf numFmtId="164" fontId="9" fillId="0" borderId="13" xfId="0" applyNumberFormat="1" applyFont="1" applyBorder="1" applyAlignment="1">
      <alignment horizontal="center" vertical="center" wrapText="1"/>
    </xf>
    <xf numFmtId="0" fontId="52" fillId="0" borderId="0" xfId="0" applyFont="1" applyAlignment="1" applyProtection="1">
      <alignment vertical="center"/>
      <protection hidden="1"/>
    </xf>
    <xf numFmtId="0" fontId="9" fillId="8" borderId="1" xfId="0" applyFont="1" applyFill="1" applyBorder="1" applyAlignment="1" applyProtection="1">
      <alignment horizontal="center" vertical="center" wrapText="1"/>
      <protection hidden="1"/>
    </xf>
    <xf numFmtId="0" fontId="9" fillId="8" borderId="44" xfId="0" applyFont="1" applyFill="1" applyBorder="1" applyAlignment="1" applyProtection="1">
      <alignment horizontal="center" vertical="center" wrapText="1"/>
      <protection hidden="1"/>
    </xf>
    <xf numFmtId="164" fontId="8" fillId="0" borderId="0" xfId="0" applyNumberFormat="1" applyFont="1" applyAlignment="1" applyProtection="1">
      <alignment horizontal="center" vertical="center"/>
      <protection hidden="1"/>
    </xf>
    <xf numFmtId="0" fontId="7" fillId="4" borderId="13" xfId="0" applyFont="1" applyFill="1" applyBorder="1" applyAlignment="1" applyProtection="1">
      <alignment horizontal="center" vertical="center" wrapText="1"/>
      <protection locked="0"/>
    </xf>
    <xf numFmtId="0" fontId="8" fillId="0" borderId="0" xfId="0" applyFont="1" applyAlignment="1" applyProtection="1">
      <alignment horizontal="center" vertical="center"/>
      <protection hidden="1"/>
    </xf>
    <xf numFmtId="0" fontId="5" fillId="12" borderId="15" xfId="0" applyFont="1" applyFill="1" applyBorder="1" applyAlignment="1" applyProtection="1">
      <alignment vertical="top" wrapText="1"/>
      <protection hidden="1"/>
    </xf>
    <xf numFmtId="0" fontId="5" fillId="12" borderId="25" xfId="0" applyFont="1" applyFill="1" applyBorder="1" applyAlignment="1" applyProtection="1">
      <alignment vertical="top" wrapText="1"/>
      <protection hidden="1"/>
    </xf>
    <xf numFmtId="0" fontId="7" fillId="0" borderId="0" xfId="0" applyFont="1" applyProtection="1">
      <protection hidden="1"/>
    </xf>
    <xf numFmtId="0" fontId="5" fillId="0" borderId="5" xfId="0" applyFont="1" applyBorder="1" applyAlignment="1">
      <alignment wrapText="1"/>
    </xf>
    <xf numFmtId="0" fontId="5" fillId="0" borderId="14" xfId="0" applyFont="1" applyBorder="1"/>
    <xf numFmtId="0" fontId="5" fillId="0" borderId="14" xfId="0" applyFont="1" applyBorder="1" applyAlignment="1">
      <alignment vertical="center"/>
    </xf>
    <xf numFmtId="7" fontId="28" fillId="0" borderId="2" xfId="0" applyNumberFormat="1" applyFont="1" applyBorder="1" applyAlignment="1" applyProtection="1">
      <alignment horizontal="right" vertical="center"/>
      <protection hidden="1"/>
    </xf>
    <xf numFmtId="0" fontId="9" fillId="8" borderId="19" xfId="0" applyFont="1" applyFill="1" applyBorder="1" applyAlignment="1">
      <alignment horizontal="center" vertical="center" wrapText="1"/>
    </xf>
    <xf numFmtId="7" fontId="8" fillId="0" borderId="2" xfId="0" applyNumberFormat="1" applyFont="1" applyBorder="1" applyAlignment="1" applyProtection="1">
      <alignment horizontal="right" vertical="center" wrapText="1"/>
      <protection hidden="1"/>
    </xf>
    <xf numFmtId="0" fontId="5" fillId="16" borderId="0" xfId="0" applyFont="1" applyFill="1"/>
    <xf numFmtId="0" fontId="5" fillId="16" borderId="0" xfId="0" applyFont="1" applyFill="1" applyAlignment="1">
      <alignment vertical="top"/>
    </xf>
    <xf numFmtId="0" fontId="5" fillId="16" borderId="0" xfId="0" applyFont="1" applyFill="1" applyAlignment="1">
      <alignment horizontal="right" vertical="center"/>
    </xf>
    <xf numFmtId="0" fontId="5" fillId="16" borderId="0" xfId="0" applyFont="1" applyFill="1" applyAlignment="1">
      <alignment vertical="top" wrapText="1"/>
    </xf>
    <xf numFmtId="0" fontId="15" fillId="16" borderId="0" xfId="0" applyFont="1" applyFill="1" applyAlignment="1">
      <alignment vertical="top"/>
    </xf>
    <xf numFmtId="0" fontId="9" fillId="16" borderId="0" xfId="0" applyFont="1" applyFill="1" applyAlignment="1">
      <alignment horizontal="left" wrapText="1"/>
    </xf>
    <xf numFmtId="0" fontId="12" fillId="16" borderId="0" xfId="0" applyFont="1" applyFill="1"/>
    <xf numFmtId="0" fontId="5" fillId="16" borderId="0" xfId="0" applyFont="1" applyFill="1" applyAlignment="1">
      <alignment vertical="center"/>
    </xf>
    <xf numFmtId="0" fontId="5" fillId="16" borderId="0" xfId="0" applyFont="1" applyFill="1" applyAlignment="1">
      <alignment vertical="center" wrapText="1"/>
    </xf>
    <xf numFmtId="0" fontId="5" fillId="16" borderId="0" xfId="0" applyFont="1" applyFill="1" applyProtection="1">
      <protection hidden="1"/>
    </xf>
    <xf numFmtId="0" fontId="57" fillId="16" borderId="0" xfId="0" applyFont="1" applyFill="1" applyAlignment="1">
      <alignment vertical="center" wrapText="1"/>
    </xf>
    <xf numFmtId="0" fontId="17" fillId="16" borderId="0" xfId="0" applyFont="1" applyFill="1" applyAlignment="1" applyProtection="1">
      <alignment horizontal="right" vertical="center"/>
      <protection hidden="1"/>
    </xf>
    <xf numFmtId="0" fontId="0" fillId="16" borderId="0" xfId="0" applyFill="1"/>
    <xf numFmtId="0" fontId="20" fillId="16" borderId="0" xfId="0" applyFont="1" applyFill="1" applyAlignment="1" applyProtection="1">
      <alignment vertical="center"/>
      <protection hidden="1"/>
    </xf>
    <xf numFmtId="0" fontId="5" fillId="16" borderId="0" xfId="0" applyFont="1" applyFill="1" applyAlignment="1" applyProtection="1">
      <alignment vertical="center" wrapText="1"/>
      <protection hidden="1"/>
    </xf>
    <xf numFmtId="0" fontId="5" fillId="16" borderId="0" xfId="0" applyFont="1" applyFill="1" applyAlignment="1" applyProtection="1">
      <alignment horizontal="left" vertical="center" wrapText="1"/>
      <protection hidden="1"/>
    </xf>
    <xf numFmtId="0" fontId="33" fillId="16" borderId="0" xfId="0" applyFont="1" applyFill="1" applyAlignment="1">
      <alignment vertical="center" wrapText="1"/>
    </xf>
    <xf numFmtId="0" fontId="8" fillId="16" borderId="0" xfId="0" applyFont="1" applyFill="1" applyAlignment="1">
      <alignment vertical="center" wrapText="1"/>
    </xf>
    <xf numFmtId="0" fontId="5" fillId="16" borderId="0" xfId="0" applyFont="1" applyFill="1" applyAlignment="1" applyProtection="1">
      <alignment horizontal="right" vertical="center"/>
      <protection hidden="1"/>
    </xf>
    <xf numFmtId="0" fontId="59" fillId="16" borderId="0" xfId="0" applyFont="1" applyFill="1" applyAlignment="1" applyProtection="1">
      <alignment vertical="center" wrapText="1"/>
      <protection locked="0"/>
    </xf>
    <xf numFmtId="0" fontId="59" fillId="16" borderId="0" xfId="0" applyFont="1" applyFill="1" applyAlignment="1">
      <alignment vertical="center" wrapText="1"/>
    </xf>
    <xf numFmtId="0" fontId="17" fillId="16" borderId="0" xfId="0" applyFont="1" applyFill="1" applyAlignment="1">
      <alignment horizontal="right" vertical="center"/>
    </xf>
    <xf numFmtId="0" fontId="62" fillId="16" borderId="0" xfId="0" applyFont="1" applyFill="1" applyAlignment="1" applyProtection="1">
      <alignment horizontal="left" vertical="center" wrapText="1"/>
      <protection locked="0"/>
    </xf>
    <xf numFmtId="0" fontId="6" fillId="16" borderId="0" xfId="0" applyFont="1" applyFill="1" applyAlignment="1" applyProtection="1">
      <alignment vertical="top" wrapText="1"/>
      <protection locked="0"/>
    </xf>
    <xf numFmtId="0" fontId="6" fillId="16" borderId="0" xfId="0" applyFont="1" applyFill="1" applyAlignment="1" applyProtection="1">
      <alignment horizontal="center" vertical="top" wrapText="1"/>
      <protection locked="0"/>
    </xf>
    <xf numFmtId="0" fontId="62" fillId="16" borderId="0" xfId="0" applyFont="1" applyFill="1" applyAlignment="1" applyProtection="1">
      <alignment vertical="center" wrapText="1"/>
      <protection locked="0"/>
    </xf>
    <xf numFmtId="0" fontId="62" fillId="16" borderId="0" xfId="0" applyFont="1" applyFill="1" applyAlignment="1" applyProtection="1">
      <alignment horizontal="left" vertical="center"/>
      <protection locked="0"/>
    </xf>
    <xf numFmtId="0" fontId="6" fillId="16" borderId="0" xfId="0" applyFont="1" applyFill="1" applyAlignment="1">
      <alignment horizontal="left" vertical="center" wrapText="1"/>
    </xf>
    <xf numFmtId="0" fontId="6" fillId="16" borderId="0" xfId="0" applyFont="1" applyFill="1" applyProtection="1">
      <protection hidden="1"/>
    </xf>
    <xf numFmtId="14" fontId="61" fillId="16" borderId="0" xfId="0" applyNumberFormat="1" applyFont="1" applyFill="1" applyProtection="1">
      <protection hidden="1"/>
    </xf>
    <xf numFmtId="0" fontId="61" fillId="16" borderId="0" xfId="0" applyFont="1" applyFill="1" applyProtection="1">
      <protection hidden="1"/>
    </xf>
    <xf numFmtId="0" fontId="29" fillId="16" borderId="0" xfId="0" applyFont="1" applyFill="1" applyProtection="1">
      <protection hidden="1"/>
    </xf>
    <xf numFmtId="0" fontId="65" fillId="0" borderId="0" xfId="0" applyFont="1" applyAlignment="1" applyProtection="1">
      <alignment horizontal="center" vertical="center"/>
      <protection hidden="1"/>
    </xf>
    <xf numFmtId="0" fontId="28" fillId="0" borderId="0" xfId="0" applyFont="1" applyAlignment="1">
      <alignment horizontal="right" vertical="center"/>
    </xf>
    <xf numFmtId="0" fontId="28" fillId="0" borderId="0" xfId="0" applyFont="1" applyAlignment="1">
      <alignment horizontal="left" vertical="center"/>
    </xf>
    <xf numFmtId="0" fontId="5" fillId="0" borderId="27" xfId="0" applyFont="1" applyBorder="1"/>
    <xf numFmtId="14" fontId="5" fillId="16" borderId="0" xfId="0" applyNumberFormat="1" applyFont="1" applyFill="1"/>
    <xf numFmtId="0" fontId="5" fillId="16" borderId="0" xfId="0" applyFont="1" applyFill="1" applyAlignment="1">
      <alignment horizontal="center"/>
    </xf>
    <xf numFmtId="39" fontId="5" fillId="16" borderId="0" xfId="1" applyNumberFormat="1" applyFont="1" applyFill="1" applyBorder="1" applyAlignment="1">
      <alignment horizontal="center" vertical="center"/>
    </xf>
    <xf numFmtId="0" fontId="12" fillId="16" borderId="0" xfId="0" applyFont="1" applyFill="1" applyAlignment="1">
      <alignment vertical="top" wrapText="1"/>
    </xf>
    <xf numFmtId="0" fontId="10" fillId="16" borderId="0" xfId="0" applyFont="1" applyFill="1" applyAlignment="1">
      <alignment vertical="top" wrapText="1"/>
    </xf>
    <xf numFmtId="0" fontId="5" fillId="16" borderId="0" xfId="0" applyFont="1" applyFill="1" applyAlignment="1" applyProtection="1">
      <alignment vertical="center"/>
      <protection hidden="1"/>
    </xf>
    <xf numFmtId="0" fontId="6" fillId="16" borderId="0" xfId="0" applyFont="1" applyFill="1"/>
    <xf numFmtId="0" fontId="8" fillId="16" borderId="0" xfId="0" applyFont="1" applyFill="1" applyAlignment="1" applyProtection="1">
      <alignment vertical="center"/>
      <protection hidden="1"/>
    </xf>
    <xf numFmtId="0" fontId="9" fillId="0" borderId="66" xfId="0" applyFont="1" applyBorder="1" applyAlignment="1" applyProtection="1">
      <alignment horizontal="center" vertical="center"/>
      <protection hidden="1"/>
    </xf>
    <xf numFmtId="0" fontId="9" fillId="0" borderId="34" xfId="0" applyFont="1" applyBorder="1" applyAlignment="1" applyProtection="1">
      <alignment horizontal="left" vertical="center" wrapText="1"/>
      <protection hidden="1"/>
    </xf>
    <xf numFmtId="0" fontId="9" fillId="0" borderId="35" xfId="0" applyFont="1" applyBorder="1" applyAlignment="1" applyProtection="1">
      <alignment horizontal="left" vertical="center" wrapText="1"/>
      <protection hidden="1"/>
    </xf>
    <xf numFmtId="0" fontId="10" fillId="16" borderId="0" xfId="0" applyFont="1" applyFill="1" applyProtection="1">
      <protection hidden="1"/>
    </xf>
    <xf numFmtId="1" fontId="6" fillId="16" borderId="0" xfId="0" applyNumberFormat="1" applyFont="1" applyFill="1" applyAlignment="1" applyProtection="1">
      <alignment horizontal="center" vertical="center" wrapText="1"/>
      <protection locked="0"/>
    </xf>
    <xf numFmtId="166" fontId="30" fillId="16" borderId="0" xfId="0" applyNumberFormat="1" applyFont="1" applyFill="1" applyAlignment="1" applyProtection="1">
      <alignment horizontal="center" vertical="center" wrapText="1"/>
      <protection locked="0"/>
    </xf>
    <xf numFmtId="14" fontId="29" fillId="16" borderId="0" xfId="0" applyNumberFormat="1" applyFont="1" applyFill="1" applyProtection="1">
      <protection hidden="1"/>
    </xf>
    <xf numFmtId="0" fontId="5" fillId="16" borderId="0" xfId="0" applyFont="1" applyFill="1" applyAlignment="1">
      <alignment horizontal="left" vertical="top"/>
    </xf>
    <xf numFmtId="0" fontId="5" fillId="16" borderId="0" xfId="0" applyFont="1" applyFill="1" applyAlignment="1" applyProtection="1">
      <alignment horizontal="left" vertical="top"/>
      <protection hidden="1"/>
    </xf>
    <xf numFmtId="0" fontId="5" fillId="16" borderId="0" xfId="0" applyFont="1" applyFill="1" applyAlignment="1" applyProtection="1">
      <alignment vertical="top" wrapText="1"/>
      <protection hidden="1"/>
    </xf>
    <xf numFmtId="0" fontId="5" fillId="16" borderId="0" xfId="0" applyFont="1" applyFill="1" applyAlignment="1" applyProtection="1">
      <alignment wrapText="1"/>
      <protection hidden="1"/>
    </xf>
    <xf numFmtId="0" fontId="8" fillId="16" borderId="0" xfId="0" applyFont="1" applyFill="1" applyAlignment="1" applyProtection="1">
      <alignment horizontal="center" vertical="center" wrapText="1"/>
      <protection hidden="1"/>
    </xf>
    <xf numFmtId="164" fontId="63" fillId="16" borderId="0" xfId="1" applyNumberFormat="1" applyFont="1" applyFill="1" applyBorder="1" applyAlignment="1" applyProtection="1">
      <alignment horizontal="center" vertical="center"/>
      <protection hidden="1"/>
    </xf>
    <xf numFmtId="164" fontId="5" fillId="16" borderId="0" xfId="0" applyNumberFormat="1" applyFont="1" applyFill="1" applyAlignment="1" applyProtection="1">
      <alignment horizontal="center" vertical="center" wrapText="1"/>
      <protection hidden="1"/>
    </xf>
    <xf numFmtId="164" fontId="10" fillId="16" borderId="0" xfId="1" applyNumberFormat="1" applyFont="1" applyFill="1" applyBorder="1" applyAlignment="1" applyProtection="1">
      <alignment horizontal="center" vertical="center"/>
      <protection hidden="1"/>
    </xf>
    <xf numFmtId="0" fontId="5" fillId="16" borderId="0" xfId="0" applyFont="1" applyFill="1" applyAlignment="1">
      <alignment horizontal="center" vertical="center"/>
    </xf>
    <xf numFmtId="0" fontId="11" fillId="16" borderId="0" xfId="0" applyFont="1" applyFill="1" applyAlignment="1">
      <alignment vertical="center"/>
    </xf>
    <xf numFmtId="0" fontId="7" fillId="16" borderId="0" xfId="0" applyFont="1" applyFill="1" applyProtection="1">
      <protection hidden="1"/>
    </xf>
    <xf numFmtId="7" fontId="28" fillId="0" borderId="4" xfId="0" applyNumberFormat="1" applyFont="1" applyBorder="1" applyAlignment="1" applyProtection="1">
      <alignment horizontal="right" vertical="center"/>
      <protection hidden="1"/>
    </xf>
    <xf numFmtId="0" fontId="4" fillId="16" borderId="0" xfId="2" applyFill="1" applyAlignment="1">
      <alignment vertical="top"/>
    </xf>
    <xf numFmtId="0" fontId="9" fillId="16" borderId="0" xfId="0" applyFont="1" applyFill="1" applyAlignment="1">
      <alignment horizontal="left" vertical="center" wrapText="1"/>
    </xf>
    <xf numFmtId="0" fontId="5" fillId="16" borderId="0" xfId="0" applyFont="1" applyFill="1" applyAlignment="1">
      <alignment horizontal="left" vertical="center" wrapText="1"/>
    </xf>
    <xf numFmtId="0" fontId="5" fillId="16" borderId="0" xfId="0" applyFont="1" applyFill="1" applyAlignment="1">
      <alignment horizontal="left" vertical="center"/>
    </xf>
    <xf numFmtId="0" fontId="45" fillId="16" borderId="0" xfId="2" applyFont="1" applyFill="1" applyBorder="1" applyAlignment="1" applyProtection="1">
      <alignment vertical="center"/>
    </xf>
    <xf numFmtId="0" fontId="18" fillId="16" borderId="0" xfId="0" applyFont="1" applyFill="1" applyAlignment="1">
      <alignment vertical="top"/>
    </xf>
    <xf numFmtId="0" fontId="5" fillId="16" borderId="0" xfId="0" applyFont="1" applyFill="1" applyAlignment="1" applyProtection="1">
      <alignment horizontal="center" vertical="center" wrapText="1"/>
      <protection hidden="1"/>
    </xf>
    <xf numFmtId="164" fontId="9" fillId="16" borderId="0" xfId="0" applyNumberFormat="1" applyFont="1" applyFill="1" applyAlignment="1">
      <alignment horizontal="center" vertical="center" wrapText="1"/>
    </xf>
    <xf numFmtId="164" fontId="9" fillId="16" borderId="0" xfId="0" applyNumberFormat="1" applyFont="1" applyFill="1" applyAlignment="1" applyProtection="1">
      <alignment vertical="top"/>
      <protection hidden="1"/>
    </xf>
    <xf numFmtId="0" fontId="5" fillId="16" borderId="0" xfId="0" applyFont="1" applyFill="1" applyAlignment="1" applyProtection="1">
      <alignment horizontal="center" vertical="center"/>
      <protection hidden="1"/>
    </xf>
    <xf numFmtId="164" fontId="10" fillId="16" borderId="0" xfId="0" applyNumberFormat="1" applyFont="1" applyFill="1" applyAlignment="1" applyProtection="1">
      <alignment horizontal="right" vertical="top"/>
      <protection hidden="1"/>
    </xf>
    <xf numFmtId="164" fontId="9" fillId="16" borderId="0" xfId="0" applyNumberFormat="1" applyFont="1" applyFill="1" applyAlignment="1" applyProtection="1">
      <alignment horizontal="center" vertical="center"/>
      <protection hidden="1"/>
    </xf>
    <xf numFmtId="0" fontId="9" fillId="16" borderId="0" xfId="0" applyFont="1" applyFill="1" applyAlignment="1">
      <alignment vertical="center" wrapText="1"/>
    </xf>
    <xf numFmtId="0" fontId="5" fillId="0" borderId="1" xfId="0" applyFont="1" applyBorder="1" applyAlignment="1" applyProtection="1">
      <alignment horizontal="center" vertical="center" wrapText="1"/>
      <protection hidden="1"/>
    </xf>
    <xf numFmtId="0" fontId="5" fillId="0" borderId="44" xfId="0" applyFont="1" applyBorder="1" applyAlignment="1" applyProtection="1">
      <alignment horizontal="center" vertical="center" wrapText="1"/>
      <protection hidden="1"/>
    </xf>
    <xf numFmtId="166" fontId="30" fillId="0" borderId="52" xfId="0" applyNumberFormat="1" applyFont="1" applyBorder="1" applyAlignment="1">
      <alignment horizontal="center" vertical="center" wrapText="1"/>
    </xf>
    <xf numFmtId="2" fontId="0" fillId="0" borderId="1" xfId="0" applyNumberFormat="1" applyBorder="1"/>
    <xf numFmtId="7" fontId="5" fillId="0" borderId="13" xfId="0" applyNumberFormat="1" applyFont="1" applyBorder="1" applyAlignment="1">
      <alignment horizontal="right" vertical="center"/>
    </xf>
    <xf numFmtId="166" fontId="30" fillId="0" borderId="67" xfId="0" applyNumberFormat="1" applyFont="1" applyBorder="1" applyAlignment="1">
      <alignment horizontal="center" vertical="center" wrapText="1"/>
    </xf>
    <xf numFmtId="0" fontId="8" fillId="0" borderId="37" xfId="0" applyFont="1" applyBorder="1" applyAlignment="1" applyProtection="1">
      <alignment horizontal="center" vertical="center" wrapText="1"/>
      <protection hidden="1"/>
    </xf>
    <xf numFmtId="0" fontId="8" fillId="0" borderId="67" xfId="0" applyFont="1" applyBorder="1" applyAlignment="1" applyProtection="1">
      <alignment horizontal="center" vertical="center" wrapText="1"/>
      <protection hidden="1"/>
    </xf>
    <xf numFmtId="0" fontId="15" fillId="0" borderId="22" xfId="0" applyFont="1" applyBorder="1" applyAlignment="1" applyProtection="1">
      <alignment horizontal="center" vertical="center" wrapText="1"/>
      <protection hidden="1"/>
    </xf>
    <xf numFmtId="0" fontId="5" fillId="6" borderId="40" xfId="0" applyFont="1" applyFill="1" applyBorder="1" applyAlignment="1" applyProtection="1">
      <alignment vertical="center" wrapText="1"/>
      <protection hidden="1"/>
    </xf>
    <xf numFmtId="3" fontId="9" fillId="0" borderId="13" xfId="0" applyNumberFormat="1" applyFont="1" applyBorder="1" applyAlignment="1">
      <alignment horizontal="center" vertical="center" wrapText="1"/>
    </xf>
    <xf numFmtId="0" fontId="18" fillId="16" borderId="0" xfId="0" applyFont="1" applyFill="1" applyAlignment="1">
      <alignment horizontal="left" vertical="center"/>
    </xf>
    <xf numFmtId="0" fontId="5" fillId="8" borderId="1" xfId="0" applyFont="1" applyFill="1" applyBorder="1" applyAlignment="1" applyProtection="1">
      <alignment horizontal="center" vertical="center" wrapText="1"/>
      <protection hidden="1"/>
    </xf>
    <xf numFmtId="0" fontId="46" fillId="12" borderId="8" xfId="0" applyFont="1" applyFill="1" applyBorder="1" applyAlignment="1">
      <alignment horizontal="center" vertical="top"/>
    </xf>
    <xf numFmtId="164" fontId="9" fillId="0" borderId="0" xfId="0" applyNumberFormat="1" applyFont="1" applyAlignment="1">
      <alignment horizontal="center" vertical="center" wrapText="1"/>
    </xf>
    <xf numFmtId="164" fontId="9" fillId="0" borderId="0" xfId="0" applyNumberFormat="1" applyFont="1" applyAlignment="1" applyProtection="1">
      <alignment horizontal="center" vertical="center" wrapText="1"/>
      <protection hidden="1"/>
    </xf>
    <xf numFmtId="0" fontId="37" fillId="0" borderId="0" xfId="0" applyFont="1" applyAlignment="1" applyProtection="1">
      <alignment horizontal="left" vertical="top"/>
      <protection hidden="1"/>
    </xf>
    <xf numFmtId="0" fontId="37" fillId="0" borderId="0" xfId="0" applyFont="1" applyAlignment="1" applyProtection="1">
      <alignment horizontal="left" vertical="top" wrapText="1"/>
      <protection hidden="1"/>
    </xf>
    <xf numFmtId="164" fontId="9" fillId="0" borderId="45" xfId="1" applyNumberFormat="1" applyFont="1" applyFill="1" applyBorder="1" applyAlignment="1" applyProtection="1">
      <alignment horizontal="center" vertical="center"/>
      <protection hidden="1"/>
    </xf>
    <xf numFmtId="0" fontId="30" fillId="0" borderId="0" xfId="0" applyFont="1" applyAlignment="1">
      <alignment vertical="top"/>
    </xf>
    <xf numFmtId="0" fontId="38" fillId="0" borderId="0" xfId="0" applyFont="1" applyAlignment="1">
      <alignment vertical="center" wrapText="1"/>
    </xf>
    <xf numFmtId="0" fontId="43" fillId="0" borderId="0" xfId="0" applyFont="1" applyAlignment="1" applyProtection="1">
      <alignment vertical="center" wrapText="1"/>
      <protection hidden="1"/>
    </xf>
    <xf numFmtId="0" fontId="54" fillId="0" borderId="0" xfId="0" applyFont="1" applyAlignment="1" applyProtection="1">
      <alignment horizontal="left" vertical="top"/>
      <protection hidden="1"/>
    </xf>
    <xf numFmtId="0" fontId="55" fillId="0" borderId="0" xfId="0" applyFont="1" applyAlignment="1" applyProtection="1">
      <alignment horizontal="left" vertical="top" wrapText="1"/>
      <protection hidden="1"/>
    </xf>
    <xf numFmtId="0" fontId="64" fillId="0" borderId="0" xfId="2" applyFont="1" applyAlignment="1" applyProtection="1">
      <alignment horizontal="left" vertical="top" wrapText="1"/>
      <protection hidden="1"/>
    </xf>
    <xf numFmtId="0" fontId="44" fillId="0" borderId="0" xfId="0" applyFont="1" applyAlignment="1" applyProtection="1">
      <alignment horizontal="left" vertical="top"/>
      <protection hidden="1"/>
    </xf>
    <xf numFmtId="0" fontId="44" fillId="0" borderId="0" xfId="0" applyFont="1" applyProtection="1">
      <protection hidden="1"/>
    </xf>
    <xf numFmtId="0" fontId="56" fillId="0" borderId="0" xfId="2" applyFont="1" applyAlignment="1" applyProtection="1">
      <protection hidden="1"/>
    </xf>
    <xf numFmtId="0" fontId="15" fillId="0" borderId="0" xfId="0" applyFont="1" applyAlignment="1" applyProtection="1">
      <alignment vertical="top"/>
      <protection hidden="1"/>
    </xf>
    <xf numFmtId="0" fontId="37" fillId="0" borderId="0" xfId="0" applyFont="1" applyAlignment="1" applyProtection="1">
      <alignment vertical="top" wrapText="1"/>
      <protection hidden="1"/>
    </xf>
    <xf numFmtId="0" fontId="15" fillId="0" borderId="0" xfId="0" applyFont="1" applyProtection="1">
      <protection hidden="1"/>
    </xf>
    <xf numFmtId="0" fontId="33" fillId="0" borderId="33" xfId="0" applyFont="1" applyBorder="1" applyAlignment="1">
      <alignment vertical="center" wrapText="1"/>
    </xf>
    <xf numFmtId="0" fontId="52" fillId="0" borderId="0" xfId="0" applyFont="1" applyAlignment="1" applyProtection="1">
      <alignment horizontal="left" vertical="top" wrapText="1"/>
      <protection hidden="1"/>
    </xf>
    <xf numFmtId="0" fontId="4" fillId="16" borderId="0" xfId="2" applyFill="1" applyBorder="1" applyAlignment="1" applyProtection="1">
      <alignment horizontal="left" vertical="center"/>
      <protection locked="0"/>
    </xf>
    <xf numFmtId="0" fontId="18" fillId="0" borderId="0" xfId="0" applyFont="1" applyAlignment="1" applyProtection="1">
      <alignment horizontal="left" vertical="top"/>
      <protection hidden="1"/>
    </xf>
    <xf numFmtId="0" fontId="68" fillId="0" borderId="0" xfId="0" applyFont="1" applyAlignment="1" applyProtection="1">
      <alignment horizontal="left" vertical="top" wrapText="1"/>
      <protection hidden="1"/>
    </xf>
    <xf numFmtId="0" fontId="68" fillId="0" borderId="0" xfId="0" applyFont="1" applyAlignment="1" applyProtection="1">
      <alignment horizontal="left" vertical="top"/>
      <protection hidden="1"/>
    </xf>
    <xf numFmtId="0" fontId="25" fillId="0" borderId="0" xfId="0" applyFont="1" applyAlignment="1" applyProtection="1">
      <alignment wrapText="1"/>
      <protection hidden="1"/>
    </xf>
    <xf numFmtId="0" fontId="0" fillId="0" borderId="0" xfId="0" applyProtection="1">
      <protection hidden="1"/>
    </xf>
    <xf numFmtId="0" fontId="5" fillId="6" borderId="57" xfId="0" applyFont="1" applyFill="1" applyBorder="1" applyAlignment="1">
      <alignment horizontal="left" vertical="center" wrapText="1"/>
    </xf>
    <xf numFmtId="0" fontId="5" fillId="6" borderId="16" xfId="0" applyFont="1" applyFill="1" applyBorder="1" applyAlignment="1">
      <alignment horizontal="left" vertical="center" wrapText="1"/>
    </xf>
    <xf numFmtId="0" fontId="5" fillId="6" borderId="56" xfId="0" applyFont="1" applyFill="1" applyBorder="1" applyAlignment="1">
      <alignment horizontal="left" vertical="center" wrapText="1"/>
    </xf>
    <xf numFmtId="0" fontId="18" fillId="0" borderId="0" xfId="0" applyFont="1" applyAlignment="1" applyProtection="1">
      <alignment horizontal="left" vertical="top" wrapText="1"/>
      <protection hidden="1"/>
    </xf>
    <xf numFmtId="0" fontId="45" fillId="16" borderId="0" xfId="2" applyFont="1" applyFill="1" applyAlignment="1" applyProtection="1">
      <alignment horizontal="left" vertical="center"/>
      <protection locked="0"/>
    </xf>
    <xf numFmtId="0" fontId="45" fillId="16" borderId="0" xfId="2" applyFont="1" applyFill="1" applyBorder="1" applyAlignment="1" applyProtection="1">
      <alignment horizontal="left" vertical="center"/>
      <protection locked="0"/>
    </xf>
    <xf numFmtId="0" fontId="44" fillId="0" borderId="0" xfId="0" applyFont="1" applyAlignment="1" applyProtection="1">
      <alignment horizontal="left" wrapText="1"/>
      <protection hidden="1"/>
    </xf>
    <xf numFmtId="0" fontId="15" fillId="0" borderId="0" xfId="0" applyFont="1" applyAlignment="1">
      <alignment horizontal="left" wrapText="1"/>
    </xf>
    <xf numFmtId="0" fontId="15" fillId="0" borderId="33" xfId="0" applyFont="1" applyBorder="1" applyAlignment="1">
      <alignment horizontal="left" vertical="center" wrapText="1"/>
    </xf>
    <xf numFmtId="0" fontId="9" fillId="8" borderId="56" xfId="0" applyFont="1" applyFill="1" applyBorder="1" applyAlignment="1">
      <alignment horizontal="left" vertical="center" wrapText="1"/>
    </xf>
    <xf numFmtId="0" fontId="9" fillId="8" borderId="57" xfId="0" applyFont="1" applyFill="1" applyBorder="1" applyAlignment="1">
      <alignment horizontal="left" vertical="center" wrapText="1"/>
    </xf>
    <xf numFmtId="0" fontId="9" fillId="8" borderId="32" xfId="0" applyFont="1" applyFill="1" applyBorder="1" applyAlignment="1">
      <alignment horizontal="left" vertical="center" wrapText="1"/>
    </xf>
    <xf numFmtId="0" fontId="9" fillId="13" borderId="57" xfId="0" applyFont="1" applyFill="1" applyBorder="1" applyAlignment="1" applyProtection="1">
      <alignment vertical="center"/>
      <protection locked="0"/>
    </xf>
    <xf numFmtId="0" fontId="9" fillId="13" borderId="16" xfId="0" applyFont="1" applyFill="1" applyBorder="1" applyAlignment="1" applyProtection="1">
      <alignment vertical="center"/>
      <protection locked="0"/>
    </xf>
    <xf numFmtId="0" fontId="8" fillId="12" borderId="60" xfId="0" applyFont="1" applyFill="1" applyBorder="1" applyAlignment="1" applyProtection="1">
      <alignment horizontal="left" vertical="center" wrapText="1"/>
      <protection hidden="1"/>
    </xf>
    <xf numFmtId="0" fontId="9" fillId="13" borderId="48" xfId="0" applyFont="1" applyFill="1" applyBorder="1" applyAlignment="1" applyProtection="1">
      <alignment vertical="center" wrapText="1"/>
      <protection locked="0"/>
    </xf>
    <xf numFmtId="0" fontId="9" fillId="13" borderId="57" xfId="0" applyFont="1" applyFill="1" applyBorder="1" applyAlignment="1" applyProtection="1">
      <alignment vertical="center" wrapText="1"/>
      <protection locked="0"/>
    </xf>
    <xf numFmtId="0" fontId="9" fillId="13" borderId="16" xfId="0" applyFont="1" applyFill="1" applyBorder="1" applyAlignment="1" applyProtection="1">
      <alignment vertical="center" wrapText="1"/>
      <protection locked="0"/>
    </xf>
    <xf numFmtId="0" fontId="9" fillId="7" borderId="48" xfId="0" applyFont="1" applyFill="1" applyBorder="1" applyAlignment="1">
      <alignment horizontal="left" vertical="center"/>
    </xf>
    <xf numFmtId="0" fontId="9" fillId="7" borderId="57" xfId="0" applyFont="1" applyFill="1" applyBorder="1" applyAlignment="1">
      <alignment horizontal="left" vertical="center"/>
    </xf>
    <xf numFmtId="0" fontId="9" fillId="7" borderId="16" xfId="0" applyFont="1" applyFill="1" applyBorder="1" applyAlignment="1">
      <alignment horizontal="left" vertical="center"/>
    </xf>
    <xf numFmtId="0" fontId="63" fillId="12" borderId="2" xfId="0" applyFont="1" applyFill="1" applyBorder="1" applyAlignment="1">
      <alignment horizontal="center" vertical="center" wrapText="1"/>
    </xf>
    <xf numFmtId="0" fontId="63" fillId="12" borderId="4" xfId="0" applyFont="1" applyFill="1" applyBorder="1" applyAlignment="1">
      <alignment horizontal="center" vertical="center" wrapText="1"/>
    </xf>
    <xf numFmtId="0" fontId="63" fillId="12" borderId="5" xfId="0" applyFont="1" applyFill="1" applyBorder="1" applyAlignment="1">
      <alignment horizontal="center" vertical="center" wrapText="1"/>
    </xf>
    <xf numFmtId="3" fontId="9" fillId="13" borderId="48" xfId="0" applyNumberFormat="1" applyFont="1" applyFill="1" applyBorder="1" applyAlignment="1" applyProtection="1">
      <alignment horizontal="center" vertical="center"/>
      <protection locked="0"/>
    </xf>
    <xf numFmtId="3" fontId="9" fillId="13" borderId="57" xfId="0" applyNumberFormat="1" applyFont="1" applyFill="1" applyBorder="1" applyAlignment="1" applyProtection="1">
      <alignment horizontal="center" vertical="center"/>
      <protection locked="0"/>
    </xf>
    <xf numFmtId="3" fontId="9" fillId="13" borderId="16" xfId="0" applyNumberFormat="1" applyFont="1" applyFill="1" applyBorder="1" applyAlignment="1" applyProtection="1">
      <alignment horizontal="center" vertical="center"/>
      <protection locked="0"/>
    </xf>
    <xf numFmtId="0" fontId="5" fillId="6" borderId="34" xfId="0" applyFont="1" applyFill="1" applyBorder="1" applyAlignment="1">
      <alignment horizontal="left" vertical="center" wrapText="1"/>
    </xf>
    <xf numFmtId="0" fontId="5" fillId="6" borderId="35" xfId="0" applyFont="1" applyFill="1" applyBorder="1" applyAlignment="1">
      <alignment horizontal="left" vertical="center" wrapText="1"/>
    </xf>
    <xf numFmtId="0" fontId="5" fillId="6" borderId="33" xfId="0" applyFont="1" applyFill="1" applyBorder="1" applyAlignment="1">
      <alignment horizontal="left" vertical="center" wrapText="1"/>
    </xf>
    <xf numFmtId="0" fontId="5" fillId="6" borderId="38" xfId="0" applyFont="1" applyFill="1" applyBorder="1" applyAlignment="1">
      <alignment horizontal="left" vertical="center" wrapText="1"/>
    </xf>
    <xf numFmtId="0" fontId="5" fillId="6" borderId="39" xfId="0" applyFont="1" applyFill="1" applyBorder="1" applyAlignment="1">
      <alignment horizontal="left" vertical="center" wrapText="1"/>
    </xf>
    <xf numFmtId="0" fontId="5" fillId="6" borderId="40" xfId="0" applyFont="1" applyFill="1" applyBorder="1" applyAlignment="1">
      <alignment horizontal="left" vertical="center" wrapText="1"/>
    </xf>
    <xf numFmtId="0" fontId="52" fillId="0" borderId="0" xfId="0" applyFont="1" applyAlignment="1">
      <alignment horizontal="left" vertical="top" wrapText="1"/>
    </xf>
    <xf numFmtId="0" fontId="9" fillId="16" borderId="0" xfId="2" applyFont="1" applyFill="1" applyAlignment="1" applyProtection="1">
      <alignment horizontal="left" vertical="top" wrapText="1"/>
      <protection locked="0" hidden="1"/>
    </xf>
    <xf numFmtId="0" fontId="19" fillId="0" borderId="34" xfId="0" applyFont="1" applyBorder="1" applyAlignment="1">
      <alignment horizontal="left" vertical="top" wrapText="1"/>
    </xf>
    <xf numFmtId="0" fontId="9" fillId="12" borderId="3" xfId="0" applyFont="1" applyFill="1" applyBorder="1" applyAlignment="1">
      <alignment horizontal="left" vertical="top" wrapText="1"/>
    </xf>
    <xf numFmtId="0" fontId="8" fillId="12" borderId="6" xfId="0" applyFont="1" applyFill="1" applyBorder="1" applyAlignment="1" applyProtection="1">
      <alignment horizontal="left" vertical="center" wrapText="1"/>
      <protection hidden="1"/>
    </xf>
    <xf numFmtId="0" fontId="8" fillId="12" borderId="15" xfId="0" applyFont="1" applyFill="1" applyBorder="1" applyAlignment="1" applyProtection="1">
      <alignment horizontal="left" vertical="center" wrapText="1"/>
      <protection hidden="1"/>
    </xf>
    <xf numFmtId="0" fontId="8" fillId="12" borderId="7" xfId="0" applyFont="1" applyFill="1" applyBorder="1" applyAlignment="1" applyProtection="1">
      <alignment horizontal="left" vertical="center" wrapText="1"/>
      <protection hidden="1"/>
    </xf>
    <xf numFmtId="0" fontId="9" fillId="12" borderId="10" xfId="0" applyFont="1" applyFill="1" applyBorder="1" applyAlignment="1" applyProtection="1">
      <alignment horizontal="left" vertical="top" wrapText="1"/>
      <protection hidden="1"/>
    </xf>
    <xf numFmtId="0" fontId="9" fillId="12" borderId="14" xfId="0" applyFont="1" applyFill="1" applyBorder="1" applyAlignment="1" applyProtection="1">
      <alignment horizontal="left" vertical="top" wrapText="1"/>
      <protection hidden="1"/>
    </xf>
    <xf numFmtId="0" fontId="9" fillId="12" borderId="11" xfId="0" applyFont="1" applyFill="1" applyBorder="1" applyAlignment="1" applyProtection="1">
      <alignment horizontal="left" vertical="top" wrapText="1"/>
      <protection hidden="1"/>
    </xf>
    <xf numFmtId="0" fontId="15" fillId="0" borderId="0" xfId="0" applyFont="1" applyAlignment="1">
      <alignment horizontal="left" vertical="center" wrapText="1"/>
    </xf>
    <xf numFmtId="14" fontId="9" fillId="8" borderId="56" xfId="0" applyNumberFormat="1" applyFont="1" applyFill="1" applyBorder="1" applyAlignment="1">
      <alignment horizontal="left" vertical="center"/>
    </xf>
    <xf numFmtId="14" fontId="9" fillId="8" borderId="57" xfId="0" applyNumberFormat="1" applyFont="1" applyFill="1" applyBorder="1" applyAlignment="1">
      <alignment horizontal="left" vertical="center"/>
    </xf>
    <xf numFmtId="14" fontId="5" fillId="0" borderId="48" xfId="0" applyNumberFormat="1" applyFont="1" applyBorder="1" applyAlignment="1">
      <alignment horizontal="center" vertical="center"/>
    </xf>
    <xf numFmtId="14" fontId="5" fillId="0" borderId="16" xfId="0" applyNumberFormat="1" applyFont="1" applyBorder="1" applyAlignment="1">
      <alignment horizontal="center" vertical="center"/>
    </xf>
    <xf numFmtId="14" fontId="5" fillId="6" borderId="48" xfId="0" applyNumberFormat="1" applyFont="1" applyFill="1" applyBorder="1" applyAlignment="1" applyProtection="1">
      <alignment horizontal="center" vertical="center"/>
      <protection locked="0"/>
    </xf>
    <xf numFmtId="0" fontId="5" fillId="6" borderId="32" xfId="0" applyFont="1" applyFill="1" applyBorder="1" applyAlignment="1" applyProtection="1">
      <alignment horizontal="center" vertical="center"/>
      <protection locked="0"/>
    </xf>
    <xf numFmtId="14" fontId="17" fillId="0" borderId="0" xfId="0" applyNumberFormat="1" applyFont="1" applyAlignment="1">
      <alignment horizontal="center"/>
    </xf>
    <xf numFmtId="0" fontId="0" fillId="0" borderId="0" xfId="0" applyAlignment="1">
      <alignment horizontal="center"/>
    </xf>
    <xf numFmtId="164" fontId="0" fillId="11" borderId="2" xfId="0" applyNumberFormat="1" applyFill="1" applyBorder="1" applyAlignment="1">
      <alignment horizontal="center"/>
    </xf>
    <xf numFmtId="164" fontId="0" fillId="11" borderId="4" xfId="0" applyNumberFormat="1" applyFill="1" applyBorder="1" applyAlignment="1">
      <alignment horizontal="center"/>
    </xf>
    <xf numFmtId="0" fontId="32" fillId="0" borderId="0" xfId="0" applyFont="1" applyAlignment="1">
      <alignment horizontal="left"/>
    </xf>
    <xf numFmtId="0" fontId="0" fillId="0" borderId="26" xfId="0" applyBorder="1" applyAlignment="1">
      <alignment horizontal="center"/>
    </xf>
    <xf numFmtId="0" fontId="32" fillId="11" borderId="0" xfId="0" applyFont="1" applyFill="1" applyAlignment="1">
      <alignment horizontal="center"/>
    </xf>
    <xf numFmtId="0" fontId="0" fillId="0" borderId="0" xfId="0" applyAlignment="1">
      <alignment horizontal="center" wrapText="1"/>
    </xf>
    <xf numFmtId="0" fontId="32" fillId="0" borderId="0" xfId="0" applyFont="1" applyAlignment="1">
      <alignment horizontal="center" wrapText="1"/>
    </xf>
    <xf numFmtId="14" fontId="17" fillId="0" borderId="15" xfId="0" applyNumberFormat="1" applyFont="1" applyBorder="1" applyAlignment="1">
      <alignment horizontal="center" vertical="center"/>
    </xf>
    <xf numFmtId="0" fontId="17" fillId="0" borderId="15" xfId="0" applyFont="1" applyBorder="1" applyAlignment="1">
      <alignment horizontal="center" vertical="center"/>
    </xf>
    <xf numFmtId="0" fontId="52" fillId="0" borderId="0" xfId="0" applyFont="1" applyAlignment="1">
      <alignment horizontal="left" vertical="center"/>
    </xf>
    <xf numFmtId="0" fontId="10" fillId="0" borderId="0" xfId="0" applyFont="1" applyAlignment="1">
      <alignment horizontal="left" vertical="center" wrapText="1"/>
    </xf>
    <xf numFmtId="0" fontId="5" fillId="12" borderId="2" xfId="0" applyFont="1" applyFill="1" applyBorder="1" applyAlignment="1">
      <alignment horizontal="left" vertical="center" wrapText="1"/>
    </xf>
    <xf numFmtId="0" fontId="5" fillId="12" borderId="4" xfId="0" applyFont="1" applyFill="1" applyBorder="1" applyAlignment="1">
      <alignment horizontal="left" vertical="center" wrapText="1"/>
    </xf>
    <xf numFmtId="0" fontId="5" fillId="12" borderId="5" xfId="0" applyFont="1" applyFill="1" applyBorder="1" applyAlignment="1">
      <alignment horizontal="left" vertical="center" wrapText="1"/>
    </xf>
    <xf numFmtId="0" fontId="5" fillId="0" borderId="41"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33" xfId="0" applyFont="1" applyBorder="1" applyAlignment="1" applyProtection="1">
      <alignment horizontal="left" vertical="top" wrapText="1"/>
      <protection locked="0"/>
    </xf>
    <xf numFmtId="0" fontId="5" fillId="0" borderId="38" xfId="0" applyFont="1" applyBorder="1" applyAlignment="1" applyProtection="1">
      <alignment horizontal="left" vertical="top" wrapText="1"/>
      <protection locked="0"/>
    </xf>
    <xf numFmtId="0" fontId="9" fillId="8" borderId="46" xfId="0" applyFont="1" applyFill="1" applyBorder="1" applyAlignment="1" applyProtection="1">
      <alignment horizontal="left" vertical="center" wrapText="1"/>
      <protection hidden="1"/>
    </xf>
    <xf numFmtId="0" fontId="9" fillId="8" borderId="26" xfId="0" applyFont="1" applyFill="1" applyBorder="1" applyAlignment="1" applyProtection="1">
      <alignment horizontal="left" vertical="center" wrapText="1"/>
      <protection hidden="1"/>
    </xf>
    <xf numFmtId="0" fontId="9" fillId="8" borderId="30" xfId="0" applyFont="1" applyFill="1" applyBorder="1" applyAlignment="1" applyProtection="1">
      <alignment horizontal="left" vertical="center" wrapText="1"/>
      <protection hidden="1"/>
    </xf>
    <xf numFmtId="0" fontId="51" fillId="0" borderId="0" xfId="0" applyFont="1" applyAlignment="1">
      <alignment horizontal="left" vertical="top" wrapText="1"/>
    </xf>
    <xf numFmtId="0" fontId="15" fillId="12" borderId="6" xfId="0" applyFont="1" applyFill="1" applyBorder="1" applyAlignment="1" applyProtection="1">
      <alignment horizontal="left" vertical="top"/>
      <protection hidden="1"/>
    </xf>
    <xf numFmtId="0" fontId="15" fillId="12" borderId="15" xfId="0" applyFont="1" applyFill="1" applyBorder="1" applyAlignment="1" applyProtection="1">
      <alignment horizontal="left" vertical="top"/>
      <protection hidden="1"/>
    </xf>
    <xf numFmtId="0" fontId="15" fillId="12" borderId="7" xfId="0" applyFont="1" applyFill="1" applyBorder="1" applyAlignment="1" applyProtection="1">
      <alignment horizontal="left" vertical="top"/>
      <protection hidden="1"/>
    </xf>
    <xf numFmtId="0" fontId="9" fillId="12" borderId="10" xfId="0" applyFont="1" applyFill="1" applyBorder="1" applyAlignment="1" applyProtection="1">
      <alignment horizontal="left" vertical="top"/>
      <protection hidden="1"/>
    </xf>
    <xf numFmtId="0" fontId="9" fillId="12" borderId="14" xfId="0" applyFont="1" applyFill="1" applyBorder="1" applyAlignment="1" applyProtection="1">
      <alignment horizontal="left" vertical="top"/>
      <protection hidden="1"/>
    </xf>
    <xf numFmtId="0" fontId="9" fillId="12" borderId="11" xfId="0" applyFont="1" applyFill="1" applyBorder="1" applyAlignment="1" applyProtection="1">
      <alignment horizontal="left" vertical="top"/>
      <protection hidden="1"/>
    </xf>
    <xf numFmtId="0" fontId="5" fillId="16" borderId="0" xfId="0" applyFont="1" applyFill="1" applyAlignment="1">
      <alignment horizontal="left" vertical="top" wrapText="1"/>
    </xf>
    <xf numFmtId="164" fontId="5" fillId="4" borderId="20" xfId="0" applyNumberFormat="1" applyFont="1" applyFill="1" applyBorder="1" applyAlignment="1" applyProtection="1">
      <alignment horizontal="center" vertical="center"/>
      <protection locked="0"/>
    </xf>
    <xf numFmtId="164" fontId="5" fillId="4" borderId="25" xfId="0" applyNumberFormat="1" applyFont="1" applyFill="1" applyBorder="1" applyAlignment="1" applyProtection="1">
      <alignment horizontal="center" vertical="center"/>
      <protection locked="0"/>
    </xf>
    <xf numFmtId="164" fontId="5" fillId="0" borderId="27" xfId="0" applyNumberFormat="1" applyFont="1" applyBorder="1" applyAlignment="1">
      <alignment horizontal="center" vertical="center"/>
    </xf>
    <xf numFmtId="164" fontId="5" fillId="0" borderId="29" xfId="0" applyNumberFormat="1" applyFont="1" applyBorder="1" applyAlignment="1">
      <alignment horizontal="center" vertical="center"/>
    </xf>
    <xf numFmtId="0" fontId="5" fillId="8" borderId="22" xfId="0" applyFont="1" applyFill="1" applyBorder="1" applyAlignment="1">
      <alignment horizontal="left" vertical="center"/>
    </xf>
    <xf numFmtId="0" fontId="5" fillId="8" borderId="13" xfId="0" applyFont="1" applyFill="1" applyBorder="1" applyAlignment="1">
      <alignment horizontal="left" vertical="center"/>
    </xf>
    <xf numFmtId="164" fontId="5" fillId="4" borderId="2" xfId="0" applyNumberFormat="1" applyFont="1" applyFill="1" applyBorder="1" applyAlignment="1" applyProtection="1">
      <alignment horizontal="center" vertical="center"/>
      <protection locked="0"/>
    </xf>
    <xf numFmtId="164" fontId="5" fillId="4" borderId="5" xfId="0" applyNumberFormat="1" applyFont="1" applyFill="1" applyBorder="1" applyAlignment="1" applyProtection="1">
      <alignment horizontal="center" vertical="center"/>
      <protection locked="0"/>
    </xf>
    <xf numFmtId="164" fontId="5" fillId="0" borderId="4" xfId="0" applyNumberFormat="1" applyFont="1" applyBorder="1" applyAlignment="1">
      <alignment horizontal="center" vertical="center"/>
    </xf>
    <xf numFmtId="164" fontId="5" fillId="0" borderId="28" xfId="0" applyNumberFormat="1" applyFont="1" applyBorder="1" applyAlignment="1">
      <alignment horizontal="center" vertical="center"/>
    </xf>
    <xf numFmtId="0" fontId="5" fillId="8" borderId="21" xfId="0" applyFont="1" applyFill="1" applyBorder="1" applyAlignment="1">
      <alignment horizontal="left" vertical="center"/>
    </xf>
    <xf numFmtId="0" fontId="5" fillId="8" borderId="1" xfId="0" applyFont="1" applyFill="1" applyBorder="1" applyAlignment="1">
      <alignment horizontal="left" vertical="center"/>
    </xf>
    <xf numFmtId="164" fontId="5" fillId="4" borderId="4" xfId="0" applyNumberFormat="1" applyFont="1" applyFill="1" applyBorder="1" applyAlignment="1" applyProtection="1">
      <alignment horizontal="center" vertical="center"/>
      <protection locked="0"/>
    </xf>
    <xf numFmtId="0" fontId="5" fillId="16" borderId="0" xfId="0" applyFont="1" applyFill="1" applyAlignment="1">
      <alignment horizontal="center" wrapText="1"/>
    </xf>
    <xf numFmtId="0" fontId="8" fillId="8" borderId="46" xfId="0" applyFont="1" applyFill="1" applyBorder="1" applyAlignment="1">
      <alignment horizontal="left" vertical="center"/>
    </xf>
    <xf numFmtId="0" fontId="8" fillId="8" borderId="30" xfId="0" applyFont="1" applyFill="1" applyBorder="1" applyAlignment="1">
      <alignment horizontal="left" vertical="center"/>
    </xf>
    <xf numFmtId="164" fontId="5" fillId="0" borderId="14" xfId="0" applyNumberFormat="1" applyFont="1" applyBorder="1" applyAlignment="1">
      <alignment horizontal="center" vertical="center"/>
    </xf>
    <xf numFmtId="164" fontId="5" fillId="0" borderId="55" xfId="0" applyNumberFormat="1" applyFont="1" applyBorder="1" applyAlignment="1">
      <alignment horizontal="center" vertical="center"/>
    </xf>
    <xf numFmtId="0" fontId="30" fillId="16" borderId="0" xfId="0" applyFont="1" applyFill="1" applyAlignment="1">
      <alignment horizontal="left" vertical="center" wrapText="1"/>
    </xf>
    <xf numFmtId="0" fontId="18" fillId="0" borderId="0" xfId="0" applyFont="1" applyAlignment="1">
      <alignment horizontal="center" vertical="center"/>
    </xf>
    <xf numFmtId="14" fontId="9" fillId="6" borderId="57" xfId="0" applyNumberFormat="1" applyFont="1" applyFill="1" applyBorder="1" applyAlignment="1" applyProtection="1">
      <alignment horizontal="left" vertical="center"/>
      <protection locked="0"/>
    </xf>
    <xf numFmtId="14" fontId="9" fillId="6" borderId="16" xfId="0" applyNumberFormat="1" applyFont="1" applyFill="1" applyBorder="1" applyAlignment="1" applyProtection="1">
      <alignment horizontal="left" vertical="center"/>
      <protection locked="0"/>
    </xf>
    <xf numFmtId="0" fontId="5" fillId="8" borderId="17" xfId="0" applyFont="1" applyFill="1" applyBorder="1" applyAlignment="1">
      <alignment horizontal="left" vertical="center"/>
    </xf>
    <xf numFmtId="0" fontId="5" fillId="8" borderId="23" xfId="0" applyFont="1" applyFill="1" applyBorder="1" applyAlignment="1">
      <alignment horizontal="left" vertical="center"/>
    </xf>
    <xf numFmtId="0" fontId="8" fillId="0" borderId="33" xfId="0" applyFont="1" applyBorder="1" applyAlignment="1">
      <alignment horizontal="left" vertical="center"/>
    </xf>
    <xf numFmtId="0" fontId="5" fillId="8" borderId="56" xfId="0" applyFont="1" applyFill="1" applyBorder="1" applyAlignment="1">
      <alignment horizontal="left" vertical="center"/>
    </xf>
    <xf numFmtId="0" fontId="5" fillId="8" borderId="32" xfId="0" applyFont="1" applyFill="1" applyBorder="1" applyAlignment="1">
      <alignment horizontal="left" vertical="center"/>
    </xf>
    <xf numFmtId="0" fontId="53" fillId="0" borderId="0" xfId="0" applyFont="1" applyAlignment="1">
      <alignment horizontal="left" vertical="top" wrapText="1"/>
    </xf>
    <xf numFmtId="0" fontId="5" fillId="17" borderId="56" xfId="0" applyFont="1" applyFill="1" applyBorder="1" applyAlignment="1">
      <alignment horizontal="left" vertical="center" wrapText="1"/>
    </xf>
    <xf numFmtId="0" fontId="5" fillId="17" borderId="57" xfId="0" applyFont="1" applyFill="1" applyBorder="1" applyAlignment="1">
      <alignment horizontal="left" vertical="center" wrapText="1"/>
    </xf>
    <xf numFmtId="0" fontId="5" fillId="17" borderId="16" xfId="0" applyFont="1" applyFill="1" applyBorder="1" applyAlignment="1">
      <alignment horizontal="left" vertical="center" wrapText="1"/>
    </xf>
    <xf numFmtId="0" fontId="26" fillId="0" borderId="41" xfId="0" applyFont="1" applyBorder="1" applyAlignment="1">
      <alignment horizontal="left" vertical="center"/>
    </xf>
    <xf numFmtId="0" fontId="26" fillId="0" borderId="0" xfId="0" applyFont="1" applyAlignment="1">
      <alignment horizontal="left" vertical="center"/>
    </xf>
    <xf numFmtId="14" fontId="7" fillId="0" borderId="0" xfId="0" applyNumberFormat="1" applyFont="1" applyAlignment="1">
      <alignment horizontal="center"/>
    </xf>
    <xf numFmtId="0" fontId="7" fillId="0" borderId="0" xfId="0" applyFont="1" applyAlignment="1">
      <alignment horizontal="center"/>
    </xf>
    <xf numFmtId="7" fontId="5" fillId="0" borderId="2" xfId="0" applyNumberFormat="1" applyFont="1" applyBorder="1" applyAlignment="1">
      <alignment horizontal="center" vertical="center"/>
    </xf>
    <xf numFmtId="7" fontId="5" fillId="0" borderId="28" xfId="0" applyNumberFormat="1" applyFont="1" applyBorder="1" applyAlignment="1">
      <alignment horizontal="center" vertical="center"/>
    </xf>
    <xf numFmtId="7" fontId="5" fillId="0" borderId="20" xfId="0" applyNumberFormat="1" applyFont="1" applyBorder="1" applyAlignment="1">
      <alignment horizontal="center" vertical="center"/>
    </xf>
    <xf numFmtId="7" fontId="5" fillId="0" borderId="29" xfId="0" applyNumberFormat="1" applyFont="1" applyBorder="1" applyAlignment="1">
      <alignment horizontal="center" vertical="center"/>
    </xf>
    <xf numFmtId="0" fontId="9" fillId="6" borderId="6" xfId="0" applyFont="1" applyFill="1" applyBorder="1" applyAlignment="1" applyProtection="1">
      <alignment horizontal="center" vertical="center" wrapText="1"/>
      <protection locked="0"/>
    </xf>
    <xf numFmtId="0" fontId="9" fillId="6" borderId="15" xfId="0" applyFont="1" applyFill="1" applyBorder="1" applyAlignment="1" applyProtection="1">
      <alignment horizontal="center" vertical="center" wrapText="1"/>
      <protection locked="0"/>
    </xf>
    <xf numFmtId="0" fontId="9" fillId="6" borderId="36" xfId="0" applyFont="1" applyFill="1" applyBorder="1" applyAlignment="1" applyProtection="1">
      <alignment horizontal="center" vertical="center" wrapText="1"/>
      <protection locked="0"/>
    </xf>
    <xf numFmtId="0" fontId="9" fillId="6" borderId="37" xfId="0" applyFont="1" applyFill="1" applyBorder="1" applyAlignment="1" applyProtection="1">
      <alignment horizontal="center" vertical="center" wrapText="1"/>
      <protection locked="0"/>
    </xf>
    <xf numFmtId="0" fontId="9" fillId="6" borderId="33" xfId="0" applyFont="1" applyFill="1" applyBorder="1" applyAlignment="1" applyProtection="1">
      <alignment horizontal="center" vertical="center" wrapText="1"/>
      <protection locked="0"/>
    </xf>
    <xf numFmtId="0" fontId="9" fillId="6" borderId="38" xfId="0" applyFont="1" applyFill="1" applyBorder="1" applyAlignment="1" applyProtection="1">
      <alignment horizontal="center" vertical="center" wrapText="1"/>
      <protection locked="0"/>
    </xf>
    <xf numFmtId="39" fontId="5" fillId="8" borderId="19" xfId="1" applyNumberFormat="1" applyFont="1" applyFill="1" applyBorder="1" applyAlignment="1">
      <alignment horizontal="center" vertical="center"/>
    </xf>
    <xf numFmtId="39" fontId="5" fillId="8" borderId="26" xfId="1" applyNumberFormat="1" applyFont="1" applyFill="1" applyBorder="1" applyAlignment="1">
      <alignment horizontal="center" vertical="center"/>
    </xf>
    <xf numFmtId="39" fontId="5" fillId="8" borderId="30" xfId="1" applyNumberFormat="1" applyFont="1" applyFill="1" applyBorder="1" applyAlignment="1">
      <alignment horizontal="center" vertical="center"/>
    </xf>
    <xf numFmtId="0" fontId="11" fillId="0" borderId="0" xfId="0" applyFont="1" applyAlignment="1">
      <alignment horizontal="center"/>
    </xf>
    <xf numFmtId="0" fontId="5" fillId="8" borderId="39" xfId="0" applyFont="1" applyFill="1" applyBorder="1" applyAlignment="1">
      <alignment horizontal="center" vertical="center" wrapText="1"/>
    </xf>
    <xf numFmtId="0" fontId="5" fillId="8" borderId="34" xfId="0" applyFont="1" applyFill="1" applyBorder="1" applyAlignment="1">
      <alignment horizontal="center" vertical="center" wrapText="1"/>
    </xf>
    <xf numFmtId="0" fontId="5" fillId="8" borderId="41" xfId="0" applyFont="1" applyFill="1" applyBorder="1" applyAlignment="1">
      <alignment horizontal="center" vertical="center" wrapText="1"/>
    </xf>
    <xf numFmtId="0" fontId="5" fillId="8" borderId="0" xfId="0" applyFont="1" applyFill="1" applyAlignment="1">
      <alignment horizontal="center" vertical="center" wrapText="1"/>
    </xf>
    <xf numFmtId="0" fontId="5" fillId="8" borderId="40" xfId="0" applyFont="1" applyFill="1" applyBorder="1" applyAlignment="1">
      <alignment horizontal="center" vertical="center" wrapText="1"/>
    </xf>
    <xf numFmtId="0" fontId="5" fillId="8" borderId="33" xfId="0" applyFont="1" applyFill="1" applyBorder="1" applyAlignment="1">
      <alignment horizontal="center" vertical="center" wrapText="1"/>
    </xf>
    <xf numFmtId="0" fontId="5" fillId="6" borderId="4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6" borderId="36" xfId="0" applyFont="1" applyFill="1" applyBorder="1" applyAlignment="1" applyProtection="1">
      <alignment horizontal="center" vertical="center" wrapText="1"/>
      <protection locked="0"/>
    </xf>
    <xf numFmtId="0" fontId="5" fillId="6" borderId="40" xfId="0" applyFont="1" applyFill="1" applyBorder="1" applyAlignment="1" applyProtection="1">
      <alignment horizontal="center" vertical="center" wrapText="1"/>
      <protection locked="0"/>
    </xf>
    <xf numFmtId="0" fontId="5" fillId="6" borderId="33" xfId="0" applyFont="1" applyFill="1" applyBorder="1" applyAlignment="1" applyProtection="1">
      <alignment horizontal="center" vertical="center" wrapText="1"/>
      <protection locked="0"/>
    </xf>
    <xf numFmtId="0" fontId="5" fillId="6" borderId="38" xfId="0" applyFont="1" applyFill="1" applyBorder="1" applyAlignment="1" applyProtection="1">
      <alignment horizontal="center" vertical="center" wrapText="1"/>
      <protection locked="0"/>
    </xf>
    <xf numFmtId="39" fontId="5" fillId="8" borderId="39" xfId="1" applyNumberFormat="1" applyFont="1" applyFill="1" applyBorder="1" applyAlignment="1">
      <alignment horizontal="center" vertical="center"/>
    </xf>
    <xf numFmtId="39" fontId="5" fillId="8" borderId="34" xfId="1" applyNumberFormat="1" applyFont="1" applyFill="1" applyBorder="1" applyAlignment="1">
      <alignment horizontal="center" vertical="center"/>
    </xf>
    <xf numFmtId="39" fontId="5" fillId="8" borderId="35" xfId="1" applyNumberFormat="1" applyFont="1" applyFill="1" applyBorder="1" applyAlignment="1">
      <alignment horizontal="center" vertical="center"/>
    </xf>
    <xf numFmtId="164" fontId="5" fillId="0" borderId="1" xfId="0" applyNumberFormat="1" applyFont="1" applyBorder="1" applyAlignment="1">
      <alignment horizontal="center" vertical="center"/>
    </xf>
    <xf numFmtId="164" fontId="5" fillId="0" borderId="13" xfId="0" applyNumberFormat="1" applyFont="1" applyBorder="1" applyAlignment="1">
      <alignment horizontal="center" vertical="center"/>
    </xf>
    <xf numFmtId="7" fontId="5" fillId="0" borderId="40" xfId="0" applyNumberFormat="1" applyFont="1" applyBorder="1" applyAlignment="1">
      <alignment horizontal="center" vertical="center"/>
    </xf>
    <xf numFmtId="7" fontId="5" fillId="0" borderId="33" xfId="0" applyNumberFormat="1" applyFont="1" applyBorder="1" applyAlignment="1">
      <alignment horizontal="center" vertical="center"/>
    </xf>
    <xf numFmtId="7" fontId="5" fillId="0" borderId="38" xfId="0" applyNumberFormat="1" applyFont="1" applyBorder="1" applyAlignment="1">
      <alignment horizontal="center" vertical="center"/>
    </xf>
    <xf numFmtId="7" fontId="5" fillId="0" borderId="41" xfId="0" applyNumberFormat="1" applyFont="1" applyBorder="1" applyAlignment="1">
      <alignment horizontal="center" vertical="center"/>
    </xf>
    <xf numFmtId="7" fontId="5" fillId="0" borderId="0" xfId="0" applyNumberFormat="1" applyFont="1" applyAlignment="1">
      <alignment horizontal="center" vertical="center"/>
    </xf>
    <xf numFmtId="7" fontId="5" fillId="0" borderId="31" xfId="0" applyNumberFormat="1" applyFont="1" applyBorder="1" applyAlignment="1">
      <alignment horizontal="center" vertical="center"/>
    </xf>
    <xf numFmtId="0" fontId="5" fillId="0" borderId="41" xfId="0" applyFont="1" applyBorder="1" applyAlignment="1">
      <alignment horizontal="center" vertical="center"/>
    </xf>
    <xf numFmtId="0" fontId="26" fillId="0" borderId="0" xfId="0" applyFont="1" applyAlignment="1" applyProtection="1">
      <alignment horizontal="center" vertical="center"/>
      <protection hidden="1"/>
    </xf>
    <xf numFmtId="0" fontId="21" fillId="7" borderId="2" xfId="0" applyFont="1" applyFill="1" applyBorder="1" applyAlignment="1">
      <alignment horizontal="center" vertical="center"/>
    </xf>
    <xf numFmtId="0" fontId="21" fillId="7" borderId="28" xfId="0" applyFont="1" applyFill="1" applyBorder="1" applyAlignment="1">
      <alignment horizontal="center" vertical="center"/>
    </xf>
    <xf numFmtId="0" fontId="5" fillId="12" borderId="6" xfId="0" applyFont="1" applyFill="1" applyBorder="1" applyAlignment="1">
      <alignment horizontal="left" vertical="center" wrapText="1"/>
    </xf>
    <xf numFmtId="0" fontId="5" fillId="12" borderId="15" xfId="0" applyFont="1" applyFill="1" applyBorder="1" applyAlignment="1">
      <alignment horizontal="left" vertical="center" wrapText="1"/>
    </xf>
    <xf numFmtId="0" fontId="5" fillId="12" borderId="7" xfId="0" applyFont="1" applyFill="1" applyBorder="1" applyAlignment="1">
      <alignment horizontal="left" vertical="center" wrapText="1"/>
    </xf>
    <xf numFmtId="0" fontId="4" fillId="12" borderId="10" xfId="2" applyFill="1" applyBorder="1" applyAlignment="1" applyProtection="1">
      <alignment horizontal="left" vertical="top"/>
      <protection locked="0" hidden="1"/>
    </xf>
    <xf numFmtId="0" fontId="4" fillId="12" borderId="14" xfId="2" applyFill="1" applyBorder="1" applyAlignment="1" applyProtection="1">
      <alignment horizontal="left" vertical="top"/>
      <protection locked="0" hidden="1"/>
    </xf>
    <xf numFmtId="0" fontId="5" fillId="8" borderId="19" xfId="0" applyFont="1" applyFill="1" applyBorder="1" applyAlignment="1">
      <alignment horizontal="center" vertical="center"/>
    </xf>
    <xf numFmtId="0" fontId="5" fillId="8" borderId="30" xfId="0" applyFont="1" applyFill="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8" borderId="49" xfId="0" applyFont="1" applyFill="1" applyBorder="1" applyAlignment="1">
      <alignment horizontal="center" vertical="center"/>
    </xf>
    <xf numFmtId="0" fontId="5" fillId="8" borderId="34" xfId="0" applyFont="1" applyFill="1" applyBorder="1" applyAlignment="1">
      <alignment horizontal="center" vertical="center"/>
    </xf>
    <xf numFmtId="0" fontId="5" fillId="8" borderId="50" xfId="0" applyFont="1" applyFill="1" applyBorder="1" applyAlignment="1">
      <alignment horizontal="center" vertical="center"/>
    </xf>
    <xf numFmtId="0" fontId="5" fillId="8" borderId="39" xfId="0" applyFont="1" applyFill="1" applyBorder="1" applyAlignment="1">
      <alignment horizontal="center" vertical="center"/>
    </xf>
    <xf numFmtId="0" fontId="5" fillId="8" borderId="35" xfId="0" applyFont="1" applyFill="1" applyBorder="1" applyAlignment="1">
      <alignment horizontal="center" vertical="center"/>
    </xf>
    <xf numFmtId="0" fontId="21" fillId="7" borderId="41" xfId="0" applyFont="1" applyFill="1" applyBorder="1" applyAlignment="1">
      <alignment horizontal="center" vertical="center"/>
    </xf>
    <xf numFmtId="0" fontId="21" fillId="7" borderId="0" xfId="0" applyFont="1" applyFill="1" applyAlignment="1">
      <alignment horizontal="center" vertical="center"/>
    </xf>
    <xf numFmtId="0" fontId="21" fillId="7" borderId="31" xfId="0" applyFont="1" applyFill="1" applyBorder="1" applyAlignment="1">
      <alignment horizontal="center" vertical="center"/>
    </xf>
    <xf numFmtId="164" fontId="5" fillId="4" borderId="27" xfId="0" applyNumberFormat="1" applyFont="1" applyFill="1" applyBorder="1" applyAlignment="1" applyProtection="1">
      <alignment horizontal="center" vertical="center"/>
      <protection locked="0"/>
    </xf>
    <xf numFmtId="0" fontId="8" fillId="0" borderId="0" xfId="0" applyFont="1" applyAlignment="1">
      <alignment horizontal="left"/>
    </xf>
    <xf numFmtId="0" fontId="5" fillId="8" borderId="26" xfId="0" applyFont="1" applyFill="1" applyBorder="1" applyAlignment="1">
      <alignment horizontal="center" vertical="center"/>
    </xf>
    <xf numFmtId="164" fontId="5" fillId="6" borderId="2" xfId="0" applyNumberFormat="1" applyFont="1" applyFill="1" applyBorder="1" applyAlignment="1" applyProtection="1">
      <alignment horizontal="center" vertical="center"/>
      <protection locked="0"/>
    </xf>
    <xf numFmtId="164" fontId="5" fillId="6" borderId="4" xfId="0" applyNumberFormat="1" applyFont="1" applyFill="1" applyBorder="1" applyAlignment="1" applyProtection="1">
      <alignment horizontal="center" vertical="center"/>
      <protection locked="0"/>
    </xf>
    <xf numFmtId="0" fontId="5" fillId="8" borderId="24" xfId="0" applyFont="1" applyFill="1" applyBorder="1" applyAlignment="1">
      <alignment horizontal="center" vertical="center"/>
    </xf>
    <xf numFmtId="164" fontId="5" fillId="6" borderId="5" xfId="0" applyNumberFormat="1" applyFont="1" applyFill="1" applyBorder="1" applyAlignment="1" applyProtection="1">
      <alignment horizontal="center" vertical="center"/>
      <protection locked="0"/>
    </xf>
    <xf numFmtId="0" fontId="9" fillId="8" borderId="26" xfId="0" applyFont="1" applyFill="1" applyBorder="1" applyAlignment="1">
      <alignment horizontal="center" vertical="center"/>
    </xf>
    <xf numFmtId="0" fontId="9" fillId="8" borderId="30" xfId="0" applyFont="1" applyFill="1" applyBorder="1" applyAlignment="1">
      <alignment horizontal="center" vertical="center"/>
    </xf>
    <xf numFmtId="0" fontId="8" fillId="8" borderId="24" xfId="0" applyFont="1" applyFill="1" applyBorder="1" applyAlignment="1">
      <alignment horizontal="left" vertical="center"/>
    </xf>
    <xf numFmtId="0" fontId="52" fillId="0" borderId="0" xfId="0" applyFont="1" applyAlignment="1" applyProtection="1">
      <alignment horizontal="left" vertical="center"/>
      <protection hidden="1"/>
    </xf>
    <xf numFmtId="0" fontId="20" fillId="0" borderId="0" xfId="0" applyFont="1" applyAlignment="1" applyProtection="1">
      <alignment horizontal="left" vertical="center"/>
      <protection hidden="1"/>
    </xf>
    <xf numFmtId="0" fontId="0" fillId="0" borderId="0" xfId="0" applyAlignment="1">
      <alignment vertical="center"/>
    </xf>
    <xf numFmtId="0" fontId="26" fillId="0" borderId="0" xfId="0" applyFont="1" applyAlignment="1" applyProtection="1">
      <alignment horizontal="left" vertical="center" wrapText="1"/>
      <protection hidden="1"/>
    </xf>
    <xf numFmtId="0" fontId="57" fillId="0" borderId="0" xfId="0" applyFont="1" applyAlignment="1">
      <alignment horizontal="left" vertical="center" wrapText="1"/>
    </xf>
    <xf numFmtId="0" fontId="5" fillId="12" borderId="2" xfId="0" applyFont="1" applyFill="1" applyBorder="1" applyAlignment="1" applyProtection="1">
      <alignment horizontal="left" vertical="center" wrapText="1"/>
      <protection hidden="1"/>
    </xf>
    <xf numFmtId="0" fontId="5" fillId="12" borderId="4" xfId="0" applyFont="1" applyFill="1" applyBorder="1" applyAlignment="1" applyProtection="1">
      <alignment horizontal="left" vertical="center" wrapText="1"/>
      <protection hidden="1"/>
    </xf>
    <xf numFmtId="0" fontId="5" fillId="12" borderId="5" xfId="0" applyFont="1" applyFill="1" applyBorder="1" applyAlignment="1" applyProtection="1">
      <alignment horizontal="left" vertical="center" wrapText="1"/>
      <protection hidden="1"/>
    </xf>
    <xf numFmtId="0" fontId="33" fillId="8" borderId="39" xfId="0" applyFont="1" applyFill="1" applyBorder="1" applyAlignment="1">
      <alignment horizontal="center" vertical="center" wrapText="1"/>
    </xf>
    <xf numFmtId="0" fontId="33" fillId="8" borderId="41" xfId="0" applyFont="1" applyFill="1" applyBorder="1" applyAlignment="1">
      <alignment horizontal="center" vertical="center" wrapText="1"/>
    </xf>
    <xf numFmtId="0" fontId="33" fillId="8" borderId="54" xfId="0" applyFont="1" applyFill="1" applyBorder="1" applyAlignment="1">
      <alignment horizontal="center" vertical="center" wrapText="1"/>
    </xf>
    <xf numFmtId="0" fontId="33" fillId="8" borderId="49" xfId="0" applyFont="1" applyFill="1" applyBorder="1" applyAlignment="1">
      <alignment horizontal="center" vertical="center" wrapText="1"/>
    </xf>
    <xf numFmtId="0" fontId="33" fillId="8" borderId="34" xfId="0" applyFont="1" applyFill="1" applyBorder="1" applyAlignment="1">
      <alignment horizontal="center" vertical="center" wrapText="1"/>
    </xf>
    <xf numFmtId="0" fontId="33" fillId="8" borderId="8" xfId="0" applyFont="1" applyFill="1" applyBorder="1" applyAlignment="1">
      <alignment horizontal="center" vertical="center" wrapText="1"/>
    </xf>
    <xf numFmtId="0" fontId="33" fillId="8" borderId="0" xfId="0" applyFont="1" applyFill="1" applyAlignment="1">
      <alignment horizontal="center" vertical="center" wrapText="1"/>
    </xf>
    <xf numFmtId="0" fontId="33" fillId="8" borderId="10" xfId="0" applyFont="1" applyFill="1" applyBorder="1" applyAlignment="1">
      <alignment horizontal="center" vertical="center" wrapText="1"/>
    </xf>
    <xf numFmtId="0" fontId="33" fillId="8" borderId="14" xfId="0" applyFont="1" applyFill="1" applyBorder="1" applyAlignment="1">
      <alignment horizontal="center" vertical="center" wrapText="1"/>
    </xf>
    <xf numFmtId="0" fontId="33" fillId="8" borderId="50" xfId="0" applyFont="1" applyFill="1" applyBorder="1" applyAlignment="1">
      <alignment horizontal="center" vertical="center" wrapText="1"/>
    </xf>
    <xf numFmtId="0" fontId="33" fillId="8" borderId="9" xfId="0" applyFont="1" applyFill="1" applyBorder="1" applyAlignment="1">
      <alignment horizontal="center" vertical="center" wrapText="1"/>
    </xf>
    <xf numFmtId="0" fontId="33" fillId="8" borderId="19" xfId="0" applyFont="1" applyFill="1" applyBorder="1" applyAlignment="1">
      <alignment horizontal="center" vertical="center" wrapText="1"/>
    </xf>
    <xf numFmtId="0" fontId="33" fillId="8" borderId="26" xfId="0" applyFont="1" applyFill="1" applyBorder="1" applyAlignment="1">
      <alignment horizontal="center" vertical="center" wrapText="1"/>
    </xf>
    <xf numFmtId="0" fontId="33" fillId="8" borderId="30" xfId="0" applyFont="1" applyFill="1" applyBorder="1" applyAlignment="1">
      <alignment horizontal="center" vertical="center" wrapText="1"/>
    </xf>
    <xf numFmtId="0" fontId="8" fillId="8" borderId="1" xfId="0" applyFont="1" applyFill="1" applyBorder="1" applyAlignment="1">
      <alignment vertical="center" wrapText="1"/>
    </xf>
    <xf numFmtId="0" fontId="5" fillId="8" borderId="2" xfId="0" applyFont="1" applyFill="1" applyBorder="1" applyAlignment="1" applyProtection="1">
      <alignment horizontal="right" vertical="center"/>
      <protection hidden="1"/>
    </xf>
    <xf numFmtId="0" fontId="5" fillId="8" borderId="5" xfId="0" applyFont="1" applyFill="1" applyBorder="1" applyAlignment="1" applyProtection="1">
      <alignment horizontal="right" vertical="center"/>
      <protection hidden="1"/>
    </xf>
    <xf numFmtId="0" fontId="30" fillId="0" borderId="6"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7" xfId="0" applyFont="1" applyBorder="1" applyAlignment="1" applyProtection="1">
      <alignment horizontal="left" vertical="top" wrapText="1"/>
      <protection locked="0"/>
    </xf>
    <xf numFmtId="0" fontId="30" fillId="0" borderId="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9" xfId="0" applyFont="1" applyBorder="1" applyAlignment="1" applyProtection="1">
      <alignment horizontal="left" vertical="top" wrapText="1"/>
      <protection locked="0"/>
    </xf>
    <xf numFmtId="0" fontId="30" fillId="0" borderId="10" xfId="0" applyFont="1" applyBorder="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11" xfId="0" applyFont="1" applyBorder="1" applyAlignment="1" applyProtection="1">
      <alignment horizontal="left" vertical="top" wrapText="1"/>
      <protection locked="0"/>
    </xf>
    <xf numFmtId="0" fontId="59" fillId="0" borderId="60" xfId="0" applyFont="1" applyBorder="1" applyAlignment="1" applyProtection="1">
      <alignment horizontal="center" vertical="center" wrapText="1"/>
      <protection locked="0"/>
    </xf>
    <xf numFmtId="0" fontId="59" fillId="0" borderId="61" xfId="0" applyFont="1" applyBorder="1" applyAlignment="1" applyProtection="1">
      <alignment horizontal="center" vertical="center" wrapText="1"/>
      <protection locked="0"/>
    </xf>
    <xf numFmtId="0" fontId="59" fillId="0" borderId="3" xfId="0" applyFont="1" applyBorder="1" applyAlignment="1" applyProtection="1">
      <alignment horizontal="center" vertical="center" wrapText="1"/>
      <protection locked="0"/>
    </xf>
    <xf numFmtId="0" fontId="59" fillId="0" borderId="6" xfId="0" applyFont="1" applyBorder="1" applyAlignment="1" applyProtection="1">
      <alignment horizontal="center" vertical="center" wrapText="1"/>
      <protection locked="0"/>
    </xf>
    <xf numFmtId="0" fontId="59" fillId="0" borderId="7" xfId="0" applyFont="1" applyBorder="1" applyAlignment="1" applyProtection="1">
      <alignment horizontal="center" vertical="center" wrapText="1"/>
      <protection locked="0"/>
    </xf>
    <xf numFmtId="0" fontId="59" fillId="0" borderId="8" xfId="0" applyFont="1" applyBorder="1" applyAlignment="1" applyProtection="1">
      <alignment horizontal="center" vertical="center" wrapText="1"/>
      <protection locked="0"/>
    </xf>
    <xf numFmtId="0" fontId="59" fillId="0" borderId="9" xfId="0" applyFont="1" applyBorder="1" applyAlignment="1" applyProtection="1">
      <alignment horizontal="center" vertical="center" wrapText="1"/>
      <protection locked="0"/>
    </xf>
    <xf numFmtId="0" fontId="59" fillId="0" borderId="10" xfId="0" applyFont="1" applyBorder="1" applyAlignment="1" applyProtection="1">
      <alignment horizontal="center" vertical="center" wrapText="1"/>
      <protection locked="0"/>
    </xf>
    <xf numFmtId="0" fontId="59" fillId="0" borderId="11" xfId="0" applyFont="1" applyBorder="1" applyAlignment="1" applyProtection="1">
      <alignment horizontal="center" vertical="center" wrapText="1"/>
      <protection locked="0"/>
    </xf>
    <xf numFmtId="0" fontId="59" fillId="0" borderId="63" xfId="0" applyFont="1" applyBorder="1" applyAlignment="1">
      <alignment horizontal="center" vertical="center" wrapText="1"/>
    </xf>
    <xf numFmtId="0" fontId="59" fillId="0" borderId="64" xfId="0" applyFont="1" applyBorder="1" applyAlignment="1">
      <alignment horizontal="center" vertical="center" wrapText="1"/>
    </xf>
    <xf numFmtId="0" fontId="59" fillId="0" borderId="52" xfId="0" applyFont="1" applyBorder="1" applyAlignment="1">
      <alignment horizontal="center" vertical="center" wrapText="1"/>
    </xf>
    <xf numFmtId="0" fontId="30" fillId="0" borderId="37"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53" xfId="0" applyFont="1" applyBorder="1" applyAlignment="1" applyProtection="1">
      <alignment horizontal="left" vertical="top" wrapText="1"/>
      <protection locked="0"/>
    </xf>
    <xf numFmtId="14" fontId="29" fillId="0" borderId="0" xfId="0" applyNumberFormat="1" applyFont="1" applyAlignment="1" applyProtection="1">
      <alignment horizontal="center" vertical="center"/>
      <protection hidden="1"/>
    </xf>
    <xf numFmtId="0" fontId="29" fillId="0" borderId="0" xfId="0" applyFont="1" applyAlignment="1" applyProtection="1">
      <alignment horizontal="center" vertical="center"/>
      <protection hidden="1"/>
    </xf>
    <xf numFmtId="0" fontId="33" fillId="8" borderId="11" xfId="0" applyFont="1" applyFill="1" applyBorder="1" applyAlignment="1">
      <alignment horizontal="center" vertical="center" wrapText="1"/>
    </xf>
    <xf numFmtId="14" fontId="29" fillId="0" borderId="0" xfId="0" applyNumberFormat="1" applyFont="1" applyAlignment="1" applyProtection="1">
      <alignment horizontal="center"/>
      <protection hidden="1"/>
    </xf>
    <xf numFmtId="0" fontId="29" fillId="0" borderId="0" xfId="0" applyFont="1" applyAlignment="1" applyProtection="1">
      <alignment horizontal="center"/>
      <protection hidden="1"/>
    </xf>
    <xf numFmtId="0" fontId="5" fillId="9" borderId="2" xfId="0" applyFont="1" applyFill="1" applyBorder="1" applyAlignment="1">
      <alignment horizontal="left" vertical="top" wrapText="1"/>
    </xf>
    <xf numFmtId="0" fontId="5" fillId="9" borderId="4" xfId="0" applyFont="1" applyFill="1" applyBorder="1" applyAlignment="1">
      <alignment horizontal="left" vertical="top" wrapText="1"/>
    </xf>
    <xf numFmtId="0" fontId="5" fillId="9" borderId="5" xfId="0" applyFont="1" applyFill="1" applyBorder="1" applyAlignment="1">
      <alignment horizontal="left" vertical="top" wrapText="1"/>
    </xf>
    <xf numFmtId="0" fontId="6" fillId="0" borderId="0" xfId="0" applyFont="1" applyAlignment="1">
      <alignment horizontal="left" vertical="center"/>
    </xf>
    <xf numFmtId="0" fontId="0" fillId="0" borderId="0" xfId="0" applyAlignment="1">
      <alignment horizontal="left"/>
    </xf>
    <xf numFmtId="0" fontId="32" fillId="0" borderId="0" xfId="0" applyFont="1" applyAlignment="1">
      <alignment horizontal="center"/>
    </xf>
    <xf numFmtId="0" fontId="0" fillId="0" borderId="9" xfId="0" applyBorder="1" applyAlignment="1">
      <alignment horizontal="center"/>
    </xf>
    <xf numFmtId="0" fontId="32" fillId="0" borderId="6" xfId="0" applyFont="1" applyBorder="1" applyAlignment="1">
      <alignment horizontal="left"/>
    </xf>
    <xf numFmtId="0" fontId="32" fillId="0" borderId="15" xfId="0" applyFont="1" applyBorder="1" applyAlignment="1">
      <alignment horizontal="left"/>
    </xf>
    <xf numFmtId="0" fontId="32" fillId="0" borderId="7" xfId="0" applyFont="1" applyBorder="1" applyAlignment="1">
      <alignment horizontal="left"/>
    </xf>
    <xf numFmtId="14" fontId="7" fillId="0" borderId="0" xfId="0" applyNumberFormat="1" applyFont="1" applyAlignment="1" applyProtection="1">
      <alignment horizontal="center"/>
      <protection hidden="1"/>
    </xf>
    <xf numFmtId="0" fontId="7" fillId="0" borderId="0" xfId="0" applyFont="1" applyAlignment="1" applyProtection="1">
      <alignment horizontal="center"/>
      <protection hidden="1"/>
    </xf>
    <xf numFmtId="0" fontId="8" fillId="0" borderId="0" xfId="0" applyFont="1" applyAlignment="1" applyProtection="1">
      <alignment vertical="center"/>
      <protection hidden="1"/>
    </xf>
    <xf numFmtId="0" fontId="5" fillId="8" borderId="46" xfId="0" applyFont="1" applyFill="1" applyBorder="1" applyAlignment="1" applyProtection="1">
      <alignment vertical="center" wrapText="1"/>
      <protection hidden="1"/>
    </xf>
    <xf numFmtId="0" fontId="5" fillId="8" borderId="24" xfId="0" applyFont="1" applyFill="1" applyBorder="1" applyAlignment="1" applyProtection="1">
      <alignment vertical="center" wrapText="1"/>
      <protection hidden="1"/>
    </xf>
    <xf numFmtId="0" fontId="5" fillId="8" borderId="19" xfId="0" applyFont="1" applyFill="1" applyBorder="1" applyAlignment="1" applyProtection="1">
      <alignment horizontal="center" vertical="center" wrapText="1"/>
      <protection hidden="1"/>
    </xf>
    <xf numFmtId="0" fontId="5" fillId="8" borderId="26" xfId="0" applyFont="1" applyFill="1" applyBorder="1" applyAlignment="1" applyProtection="1">
      <alignment horizontal="center" vertical="center" wrapText="1"/>
      <protection hidden="1"/>
    </xf>
    <xf numFmtId="0" fontId="5" fillId="0" borderId="51" xfId="0" applyFont="1" applyBorder="1" applyAlignment="1" applyProtection="1">
      <alignment vertical="center" wrapText="1"/>
      <protection hidden="1"/>
    </xf>
    <xf numFmtId="0" fontId="5" fillId="0" borderId="25" xfId="0" applyFont="1" applyBorder="1" applyAlignment="1" applyProtection="1">
      <alignment vertical="center" wrapText="1"/>
      <protection hidden="1"/>
    </xf>
    <xf numFmtId="164" fontId="9" fillId="4" borderId="20" xfId="1" applyNumberFormat="1" applyFont="1" applyFill="1" applyBorder="1" applyAlignment="1" applyProtection="1">
      <alignment horizontal="center" vertical="center"/>
      <protection locked="0"/>
    </xf>
    <xf numFmtId="164" fontId="9" fillId="4" borderId="27" xfId="1" applyNumberFormat="1" applyFont="1" applyFill="1" applyBorder="1" applyAlignment="1" applyProtection="1">
      <alignment horizontal="center" vertical="center"/>
      <protection locked="0"/>
    </xf>
    <xf numFmtId="0" fontId="11" fillId="0" borderId="0" xfId="0" applyFont="1" applyAlignment="1">
      <alignment horizontal="center" vertical="center"/>
    </xf>
    <xf numFmtId="0" fontId="5" fillId="8" borderId="49" xfId="0" applyFont="1" applyFill="1" applyBorder="1" applyAlignment="1" applyProtection="1">
      <alignment horizontal="center" vertical="center" wrapText="1"/>
      <protection hidden="1"/>
    </xf>
    <xf numFmtId="0" fontId="5" fillId="8" borderId="34" xfId="0" applyFont="1" applyFill="1" applyBorder="1" applyAlignment="1" applyProtection="1">
      <alignment horizontal="center" vertical="center" wrapText="1"/>
      <protection hidden="1"/>
    </xf>
    <xf numFmtId="0" fontId="5" fillId="8" borderId="35" xfId="0" applyFont="1" applyFill="1" applyBorder="1" applyAlignment="1" applyProtection="1">
      <alignment horizontal="center" vertical="center" wrapText="1"/>
      <protection hidden="1"/>
    </xf>
    <xf numFmtId="0" fontId="5" fillId="8" borderId="2" xfId="0" applyFont="1" applyFill="1" applyBorder="1" applyAlignment="1" applyProtection="1">
      <alignment horizontal="center" vertical="center" wrapText="1"/>
      <protection hidden="1"/>
    </xf>
    <xf numFmtId="0" fontId="5" fillId="8" borderId="4" xfId="0" applyFont="1" applyFill="1" applyBorder="1" applyAlignment="1" applyProtection="1">
      <alignment horizontal="center" vertical="center" wrapText="1"/>
      <protection hidden="1"/>
    </xf>
    <xf numFmtId="0" fontId="5" fillId="8" borderId="28" xfId="0" applyFont="1" applyFill="1" applyBorder="1" applyAlignment="1" applyProtection="1">
      <alignment horizontal="center" vertical="center" wrapText="1"/>
      <protection hidden="1"/>
    </xf>
    <xf numFmtId="164" fontId="9" fillId="0" borderId="37" xfId="0" applyNumberFormat="1" applyFont="1" applyBorder="1" applyAlignment="1">
      <alignment horizontal="center" vertical="center" wrapText="1"/>
    </xf>
    <xf numFmtId="164" fontId="9" fillId="0" borderId="33" xfId="0" applyNumberFormat="1" applyFont="1" applyBorder="1" applyAlignment="1">
      <alignment horizontal="center" vertical="center" wrapText="1"/>
    </xf>
    <xf numFmtId="164" fontId="9" fillId="0" borderId="38" xfId="0" applyNumberFormat="1" applyFont="1" applyBorder="1" applyAlignment="1">
      <alignment horizontal="center" vertical="center" wrapText="1"/>
    </xf>
    <xf numFmtId="0" fontId="4" fillId="16" borderId="0" xfId="2" applyFill="1" applyAlignment="1" applyProtection="1">
      <alignment horizontal="left" vertical="center"/>
      <protection locked="0" hidden="1"/>
    </xf>
    <xf numFmtId="0" fontId="52" fillId="0" borderId="0" xfId="0" applyFont="1" applyAlignment="1" applyProtection="1">
      <alignment horizontal="left" vertical="center" wrapText="1"/>
      <protection hidden="1"/>
    </xf>
    <xf numFmtId="0" fontId="52" fillId="0" borderId="9" xfId="0" applyFont="1" applyBorder="1" applyAlignment="1" applyProtection="1">
      <alignment horizontal="left" vertical="center"/>
      <protection hidden="1"/>
    </xf>
    <xf numFmtId="165" fontId="9" fillId="4" borderId="51" xfId="0" applyNumberFormat="1" applyFont="1" applyFill="1" applyBorder="1" applyAlignment="1" applyProtection="1">
      <alignment horizontal="center" vertical="center" wrapText="1"/>
      <protection locked="0"/>
    </xf>
    <xf numFmtId="165" fontId="9" fillId="4" borderId="25" xfId="0" applyNumberFormat="1" applyFont="1" applyFill="1" applyBorder="1" applyAlignment="1" applyProtection="1">
      <alignment horizontal="center" vertical="center" wrapText="1"/>
      <protection locked="0"/>
    </xf>
    <xf numFmtId="0" fontId="8" fillId="0" borderId="33" xfId="0" applyFont="1" applyBorder="1" applyAlignment="1" applyProtection="1">
      <alignment horizontal="left" vertical="center" wrapText="1"/>
      <protection hidden="1"/>
    </xf>
    <xf numFmtId="0" fontId="8" fillId="0" borderId="33" xfId="0" applyFont="1" applyBorder="1" applyAlignment="1" applyProtection="1">
      <alignment horizontal="left" vertical="center"/>
      <protection hidden="1"/>
    </xf>
    <xf numFmtId="0" fontId="8" fillId="0" borderId="0" xfId="0" applyFont="1" applyAlignment="1" applyProtection="1">
      <alignment horizontal="left" vertical="center"/>
      <protection hidden="1"/>
    </xf>
    <xf numFmtId="0" fontId="5" fillId="8" borderId="10" xfId="0" applyFont="1" applyFill="1" applyBorder="1" applyAlignment="1" applyProtection="1">
      <alignment horizontal="center" vertical="center" wrapText="1"/>
      <protection hidden="1"/>
    </xf>
    <xf numFmtId="0" fontId="5" fillId="8" borderId="65" xfId="0" applyFont="1" applyFill="1" applyBorder="1" applyAlignment="1" applyProtection="1">
      <alignment horizontal="center" vertical="center" wrapText="1"/>
      <protection hidden="1"/>
    </xf>
    <xf numFmtId="0" fontId="5" fillId="8" borderId="3" xfId="0" applyFont="1" applyFill="1" applyBorder="1" applyAlignment="1" applyProtection="1">
      <alignment horizontal="center" vertical="center" wrapText="1"/>
      <protection hidden="1"/>
    </xf>
    <xf numFmtId="0" fontId="5" fillId="8" borderId="39" xfId="0" applyFont="1" applyFill="1" applyBorder="1" applyAlignment="1" applyProtection="1">
      <alignment horizontal="center" vertical="center" wrapText="1"/>
      <protection hidden="1"/>
    </xf>
    <xf numFmtId="0" fontId="5" fillId="8" borderId="50" xfId="0" applyFont="1" applyFill="1" applyBorder="1" applyAlignment="1" applyProtection="1">
      <alignment horizontal="center" vertical="center" wrapText="1"/>
      <protection hidden="1"/>
    </xf>
    <xf numFmtId="0" fontId="5" fillId="8" borderId="54" xfId="0" applyFont="1" applyFill="1" applyBorder="1" applyAlignment="1" applyProtection="1">
      <alignment horizontal="center" vertical="center" wrapText="1"/>
      <protection hidden="1"/>
    </xf>
    <xf numFmtId="0" fontId="5" fillId="8" borderId="11" xfId="0" applyFont="1" applyFill="1" applyBorder="1" applyAlignment="1" applyProtection="1">
      <alignment horizontal="center" vertical="center" wrapText="1"/>
      <protection hidden="1"/>
    </xf>
    <xf numFmtId="0" fontId="66" fillId="0" borderId="0" xfId="0" applyFont="1" applyAlignment="1" applyProtection="1">
      <alignment horizontal="left"/>
      <protection hidden="1"/>
    </xf>
    <xf numFmtId="0" fontId="66" fillId="0" borderId="9" xfId="0" applyFont="1" applyBorder="1" applyAlignment="1" applyProtection="1">
      <alignment horizontal="left"/>
      <protection hidden="1"/>
    </xf>
    <xf numFmtId="0" fontId="9" fillId="0" borderId="21" xfId="0" applyFont="1" applyBorder="1" applyAlignment="1" applyProtection="1">
      <alignment horizontal="left" vertical="center" wrapText="1"/>
      <protection hidden="1"/>
    </xf>
    <xf numFmtId="0" fontId="9" fillId="0" borderId="1" xfId="0" applyFont="1" applyBorder="1" applyAlignment="1" applyProtection="1">
      <alignment horizontal="left" vertical="center" wrapText="1"/>
      <protection hidden="1"/>
    </xf>
    <xf numFmtId="0" fontId="9" fillId="0" borderId="22" xfId="0" applyFont="1" applyBorder="1" applyAlignment="1" applyProtection="1">
      <alignment horizontal="left" vertical="center" wrapText="1"/>
      <protection hidden="1"/>
    </xf>
    <xf numFmtId="0" fontId="9" fillId="0" borderId="13" xfId="0" applyFont="1" applyBorder="1" applyAlignment="1" applyProtection="1">
      <alignment horizontal="left" vertical="center" wrapText="1"/>
      <protection hidden="1"/>
    </xf>
    <xf numFmtId="0" fontId="9" fillId="0" borderId="60" xfId="0" applyFont="1" applyBorder="1" applyAlignment="1" applyProtection="1">
      <alignment horizontal="left" vertical="center" wrapText="1"/>
      <protection hidden="1"/>
    </xf>
    <xf numFmtId="0" fontId="26" fillId="0" borderId="33" xfId="0" applyFont="1" applyBorder="1" applyAlignment="1" applyProtection="1">
      <alignment horizontal="left" wrapText="1"/>
      <protection hidden="1"/>
    </xf>
    <xf numFmtId="0" fontId="5" fillId="6" borderId="33" xfId="0" applyFont="1" applyFill="1" applyBorder="1" applyAlignment="1" applyProtection="1">
      <alignment horizontal="left" vertical="center" wrapText="1"/>
      <protection hidden="1"/>
    </xf>
    <xf numFmtId="0" fontId="5" fillId="6" borderId="38" xfId="0" applyFont="1" applyFill="1" applyBorder="1" applyAlignment="1" applyProtection="1">
      <alignment horizontal="left" vertical="center" wrapText="1"/>
      <protection hidden="1"/>
    </xf>
    <xf numFmtId="0" fontId="52" fillId="0" borderId="9" xfId="0" applyFont="1" applyBorder="1" applyAlignment="1" applyProtection="1">
      <alignment horizontal="left" vertical="top" wrapText="1"/>
      <protection hidden="1"/>
    </xf>
    <xf numFmtId="0" fontId="9" fillId="12" borderId="2" xfId="0" applyFont="1" applyFill="1" applyBorder="1" applyAlignment="1" applyProtection="1">
      <alignment horizontal="left" vertical="top" wrapText="1"/>
      <protection hidden="1"/>
    </xf>
    <xf numFmtId="0" fontId="9" fillId="12" borderId="4" xfId="0" applyFont="1" applyFill="1" applyBorder="1" applyAlignment="1" applyProtection="1">
      <alignment horizontal="left" vertical="top"/>
      <protection hidden="1"/>
    </xf>
    <xf numFmtId="0" fontId="9" fillId="12" borderId="5" xfId="0" applyFont="1" applyFill="1" applyBorder="1" applyAlignment="1" applyProtection="1">
      <alignment horizontal="left" vertical="top"/>
      <protection hidden="1"/>
    </xf>
    <xf numFmtId="0" fontId="9" fillId="8" borderId="39" xfId="0" applyFont="1" applyFill="1" applyBorder="1" applyAlignment="1" applyProtection="1">
      <alignment horizontal="center" vertical="center"/>
      <protection hidden="1"/>
    </xf>
    <xf numFmtId="0" fontId="9" fillId="8" borderId="34" xfId="0" applyFont="1" applyFill="1" applyBorder="1" applyAlignment="1" applyProtection="1">
      <alignment horizontal="center" vertical="center"/>
      <protection hidden="1"/>
    </xf>
    <xf numFmtId="0" fontId="9" fillId="8" borderId="50" xfId="0" applyFont="1" applyFill="1" applyBorder="1" applyAlignment="1" applyProtection="1">
      <alignment horizontal="center" vertical="center"/>
      <protection hidden="1"/>
    </xf>
    <xf numFmtId="0" fontId="9" fillId="8" borderId="54" xfId="0" applyFont="1" applyFill="1" applyBorder="1" applyAlignment="1" applyProtection="1">
      <alignment horizontal="center" vertical="center"/>
      <protection hidden="1"/>
    </xf>
    <xf numFmtId="0" fontId="9" fillId="8" borderId="14"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9" fillId="8" borderId="12" xfId="0" applyFont="1" applyFill="1" applyBorder="1" applyAlignment="1" applyProtection="1">
      <alignment horizontal="center" vertical="center" wrapText="1"/>
      <protection hidden="1"/>
    </xf>
    <xf numFmtId="0" fontId="9" fillId="8" borderId="43" xfId="0" applyFont="1" applyFill="1" applyBorder="1" applyAlignment="1" applyProtection="1">
      <alignment horizontal="center" vertical="center" wrapText="1"/>
      <protection hidden="1"/>
    </xf>
    <xf numFmtId="3" fontId="30" fillId="4" borderId="6" xfId="0" applyNumberFormat="1" applyFont="1" applyFill="1" applyBorder="1" applyAlignment="1" applyProtection="1">
      <alignment horizontal="center" vertical="center" wrapText="1"/>
      <protection hidden="1"/>
    </xf>
    <xf numFmtId="0" fontId="30" fillId="4" borderId="7" xfId="0" applyFont="1" applyFill="1" applyBorder="1" applyAlignment="1" applyProtection="1">
      <alignment horizontal="center" vertical="center" wrapText="1"/>
      <protection hidden="1"/>
    </xf>
    <xf numFmtId="0" fontId="30" fillId="4" borderId="10" xfId="0" applyFont="1" applyFill="1" applyBorder="1" applyAlignment="1" applyProtection="1">
      <alignment horizontal="center" vertical="center" wrapText="1"/>
      <protection hidden="1"/>
    </xf>
    <xf numFmtId="0" fontId="30" fillId="4" borderId="11" xfId="0" applyFont="1" applyFill="1" applyBorder="1" applyAlignment="1" applyProtection="1">
      <alignment horizontal="center" vertical="center" wrapText="1"/>
      <protection hidden="1"/>
    </xf>
    <xf numFmtId="0" fontId="33" fillId="8" borderId="12" xfId="0" applyFont="1" applyFill="1" applyBorder="1" applyAlignment="1">
      <alignment horizontal="center" vertical="center" wrapText="1"/>
    </xf>
    <xf numFmtId="0" fontId="33" fillId="8" borderId="1" xfId="0" applyFont="1" applyFill="1" applyBorder="1" applyAlignment="1">
      <alignment horizontal="center" vertical="center" wrapText="1"/>
    </xf>
    <xf numFmtId="0" fontId="33" fillId="8" borderId="43" xfId="0" applyFont="1" applyFill="1" applyBorder="1" applyAlignment="1">
      <alignment horizontal="center" vertical="center" wrapText="1"/>
    </xf>
    <xf numFmtId="0" fontId="33" fillId="8" borderId="44" xfId="0" applyFont="1" applyFill="1" applyBorder="1" applyAlignment="1">
      <alignment horizontal="center" vertical="center" wrapText="1"/>
    </xf>
    <xf numFmtId="0" fontId="60" fillId="8" borderId="42" xfId="0" applyFont="1" applyFill="1" applyBorder="1" applyAlignment="1">
      <alignment horizontal="left" vertical="center" wrapText="1"/>
    </xf>
    <xf numFmtId="0" fontId="60" fillId="8" borderId="15" xfId="0" applyFont="1" applyFill="1" applyBorder="1" applyAlignment="1">
      <alignment horizontal="left" vertical="center" wrapText="1"/>
    </xf>
    <xf numFmtId="0" fontId="60" fillId="8" borderId="7" xfId="0" applyFont="1" applyFill="1" applyBorder="1" applyAlignment="1">
      <alignment horizontal="left" vertical="center" wrapText="1"/>
    </xf>
    <xf numFmtId="0" fontId="60" fillId="8" borderId="54" xfId="0" applyFont="1" applyFill="1" applyBorder="1" applyAlignment="1">
      <alignment horizontal="left" vertical="center" wrapText="1"/>
    </xf>
    <xf numFmtId="0" fontId="60" fillId="8" borderId="14" xfId="0" applyFont="1" applyFill="1" applyBorder="1" applyAlignment="1">
      <alignment horizontal="left" vertical="center" wrapText="1"/>
    </xf>
    <xf numFmtId="0" fontId="60" fillId="8" borderId="11" xfId="0" applyFont="1" applyFill="1" applyBorder="1" applyAlignment="1">
      <alignment horizontal="left" vertical="center" wrapText="1"/>
    </xf>
    <xf numFmtId="0" fontId="33" fillId="16" borderId="0" xfId="0" applyFont="1" applyFill="1" applyAlignment="1">
      <alignment horizontal="center" vertical="center" wrapText="1"/>
    </xf>
    <xf numFmtId="0" fontId="60" fillId="8" borderId="40" xfId="0" applyFont="1" applyFill="1" applyBorder="1" applyAlignment="1">
      <alignment horizontal="left" vertical="center" wrapText="1"/>
    </xf>
    <xf numFmtId="0" fontId="60" fillId="8" borderId="33" xfId="0" applyFont="1" applyFill="1" applyBorder="1" applyAlignment="1">
      <alignment horizontal="left" vertical="center" wrapText="1"/>
    </xf>
    <xf numFmtId="0" fontId="60" fillId="8" borderId="53" xfId="0" applyFont="1" applyFill="1" applyBorder="1" applyAlignment="1">
      <alignment horizontal="left" vertical="center" wrapText="1"/>
    </xf>
    <xf numFmtId="0" fontId="60" fillId="16" borderId="0" xfId="0" applyFont="1" applyFill="1" applyAlignment="1">
      <alignment horizontal="center" vertical="center" wrapText="1"/>
    </xf>
    <xf numFmtId="0" fontId="59" fillId="16" borderId="0" xfId="0" applyFont="1" applyFill="1" applyAlignment="1">
      <alignment horizontal="center" vertical="center" wrapText="1"/>
    </xf>
    <xf numFmtId="0" fontId="59" fillId="16" borderId="0" xfId="0" applyFont="1" applyFill="1" applyAlignment="1" applyProtection="1">
      <alignment horizontal="center" vertical="center" wrapText="1"/>
      <protection locked="0"/>
    </xf>
    <xf numFmtId="0" fontId="30" fillId="4" borderId="6" xfId="0" applyFont="1" applyFill="1" applyBorder="1" applyAlignment="1" applyProtection="1">
      <alignment horizontal="center" vertical="center" wrapText="1"/>
      <protection locked="0"/>
    </xf>
    <xf numFmtId="0" fontId="30" fillId="4" borderId="7" xfId="0" applyFont="1" applyFill="1" applyBorder="1" applyAlignment="1" applyProtection="1">
      <alignment horizontal="center" vertical="center" wrapText="1"/>
      <protection locked="0"/>
    </xf>
    <xf numFmtId="0" fontId="30" fillId="4" borderId="37" xfId="0" applyFont="1" applyFill="1" applyBorder="1" applyAlignment="1" applyProtection="1">
      <alignment horizontal="center" vertical="center" wrapText="1"/>
      <protection locked="0"/>
    </xf>
    <xf numFmtId="0" fontId="30" fillId="4" borderId="53" xfId="0" applyFont="1" applyFill="1" applyBorder="1" applyAlignment="1" applyProtection="1">
      <alignment horizontal="center" vertical="center" wrapText="1"/>
      <protection locked="0"/>
    </xf>
    <xf numFmtId="14" fontId="29" fillId="16" borderId="0" xfId="0" applyNumberFormat="1" applyFont="1" applyFill="1" applyAlignment="1" applyProtection="1">
      <alignment horizontal="center"/>
      <protection hidden="1"/>
    </xf>
    <xf numFmtId="0" fontId="29" fillId="16" borderId="0" xfId="0" applyFont="1" applyFill="1" applyAlignment="1" applyProtection="1">
      <alignment horizontal="center"/>
      <protection hidden="1"/>
    </xf>
    <xf numFmtId="14" fontId="60" fillId="16" borderId="0" xfId="0" applyNumberFormat="1" applyFont="1" applyFill="1" applyAlignment="1">
      <alignment horizontal="center" vertical="center" wrapText="1"/>
    </xf>
    <xf numFmtId="0" fontId="9" fillId="4" borderId="47" xfId="0" applyFont="1" applyFill="1" applyBorder="1" applyAlignment="1" applyProtection="1">
      <alignment horizontal="left" vertical="center" wrapText="1"/>
      <protection locked="0"/>
    </xf>
    <xf numFmtId="0" fontId="9" fillId="4" borderId="4" xfId="0" applyFont="1" applyFill="1" applyBorder="1" applyAlignment="1" applyProtection="1">
      <alignment horizontal="left" vertical="center" wrapText="1"/>
      <protection locked="0"/>
    </xf>
    <xf numFmtId="0" fontId="9" fillId="4" borderId="5" xfId="0" applyFont="1" applyFill="1" applyBorder="1" applyAlignment="1" applyProtection="1">
      <alignment horizontal="left" vertical="center" wrapText="1"/>
      <protection locked="0"/>
    </xf>
    <xf numFmtId="0" fontId="8" fillId="12" borderId="6" xfId="0" applyFont="1" applyFill="1" applyBorder="1" applyAlignment="1" applyProtection="1">
      <alignment horizontal="left" vertical="top" wrapText="1"/>
      <protection hidden="1"/>
    </xf>
    <xf numFmtId="0" fontId="8" fillId="12" borderId="15" xfId="0" applyFont="1" applyFill="1" applyBorder="1" applyAlignment="1" applyProtection="1">
      <alignment horizontal="left" vertical="top" wrapText="1"/>
      <protection hidden="1"/>
    </xf>
    <xf numFmtId="0" fontId="8" fillId="12" borderId="7" xfId="0" applyFont="1" applyFill="1" applyBorder="1" applyAlignment="1" applyProtection="1">
      <alignment horizontal="left" vertical="top" wrapText="1"/>
      <protection hidden="1"/>
    </xf>
    <xf numFmtId="0" fontId="5" fillId="12" borderId="10" xfId="0" applyFont="1" applyFill="1" applyBorder="1" applyAlignment="1" applyProtection="1">
      <alignment horizontal="left" vertical="top" wrapText="1"/>
      <protection hidden="1"/>
    </xf>
    <xf numFmtId="0" fontId="5" fillId="12" borderId="14" xfId="0" applyFont="1" applyFill="1" applyBorder="1" applyAlignment="1" applyProtection="1">
      <alignment horizontal="left" vertical="top" wrapText="1"/>
      <protection hidden="1"/>
    </xf>
    <xf numFmtId="0" fontId="5" fillId="12" borderId="11" xfId="0" applyFont="1" applyFill="1" applyBorder="1" applyAlignment="1" applyProtection="1">
      <alignment horizontal="left" vertical="top" wrapText="1"/>
      <protection hidden="1"/>
    </xf>
    <xf numFmtId="0" fontId="5" fillId="8" borderId="26" xfId="0" applyFont="1" applyFill="1" applyBorder="1" applyAlignment="1" applyProtection="1">
      <alignment vertical="center" wrapText="1"/>
      <protection hidden="1"/>
    </xf>
    <xf numFmtId="0" fontId="9" fillId="4" borderId="51" xfId="0" applyFont="1" applyFill="1" applyBorder="1" applyAlignment="1" applyProtection="1">
      <alignment horizontal="left" vertical="center" wrapText="1"/>
      <protection locked="0"/>
    </xf>
    <xf numFmtId="0" fontId="9" fillId="4" borderId="27" xfId="0" applyFont="1" applyFill="1" applyBorder="1" applyAlignment="1" applyProtection="1">
      <alignment horizontal="left" vertical="center" wrapText="1"/>
      <protection locked="0"/>
    </xf>
    <xf numFmtId="0" fontId="9" fillId="4" borderId="25" xfId="0" applyFont="1" applyFill="1" applyBorder="1" applyAlignment="1" applyProtection="1">
      <alignment horizontal="left" vertical="center" wrapText="1"/>
      <protection locked="0"/>
    </xf>
    <xf numFmtId="0" fontId="5" fillId="8" borderId="46" xfId="0" applyFont="1" applyFill="1" applyBorder="1" applyAlignment="1" applyProtection="1">
      <alignment horizontal="left" vertical="center" wrapText="1"/>
      <protection hidden="1"/>
    </xf>
    <xf numFmtId="0" fontId="5" fillId="8" borderId="26" xfId="0" applyFont="1" applyFill="1" applyBorder="1" applyAlignment="1" applyProtection="1">
      <alignment horizontal="left" vertical="center" wrapText="1"/>
      <protection hidden="1"/>
    </xf>
    <xf numFmtId="0" fontId="5" fillId="8" borderId="24" xfId="0" applyFont="1" applyFill="1" applyBorder="1" applyAlignment="1" applyProtection="1">
      <alignment horizontal="left" vertical="center" wrapText="1"/>
      <protection hidden="1"/>
    </xf>
    <xf numFmtId="0" fontId="5" fillId="4" borderId="57" xfId="0" applyFont="1" applyFill="1" applyBorder="1" applyAlignment="1" applyProtection="1">
      <alignment horizontal="left" vertical="center" wrapText="1"/>
      <protection hidden="1"/>
    </xf>
    <xf numFmtId="0" fontId="5" fillId="4" borderId="16" xfId="0" applyFont="1" applyFill="1" applyBorder="1" applyAlignment="1" applyProtection="1">
      <alignment horizontal="left" vertical="center" wrapText="1"/>
      <protection hidden="1"/>
    </xf>
    <xf numFmtId="0" fontId="5" fillId="0" borderId="47" xfId="0" applyFont="1" applyBorder="1" applyAlignment="1" applyProtection="1">
      <alignment vertical="center" wrapText="1"/>
      <protection hidden="1"/>
    </xf>
    <xf numFmtId="0" fontId="5" fillId="0" borderId="5" xfId="0" applyFont="1" applyBorder="1" applyAlignment="1" applyProtection="1">
      <alignment vertical="center" wrapText="1"/>
      <protection hidden="1"/>
    </xf>
    <xf numFmtId="164" fontId="9" fillId="4" borderId="2" xfId="1" applyNumberFormat="1" applyFont="1" applyFill="1" applyBorder="1" applyAlignment="1" applyProtection="1">
      <alignment horizontal="center" vertical="center"/>
      <protection locked="0"/>
    </xf>
    <xf numFmtId="164" fontId="9" fillId="4" borderId="4" xfId="1" applyNumberFormat="1" applyFont="1" applyFill="1" applyBorder="1" applyAlignment="1" applyProtection="1">
      <alignment horizontal="center" vertical="center"/>
      <protection locked="0"/>
    </xf>
    <xf numFmtId="164" fontId="9" fillId="0" borderId="20" xfId="0" applyNumberFormat="1" applyFont="1" applyBorder="1" applyAlignment="1" applyProtection="1">
      <alignment horizontal="center" vertical="center" wrapText="1"/>
      <protection hidden="1"/>
    </xf>
    <xf numFmtId="164" fontId="9" fillId="0" borderId="29" xfId="0" applyNumberFormat="1" applyFont="1" applyBorder="1" applyAlignment="1" applyProtection="1">
      <alignment horizontal="center" vertical="center" wrapText="1"/>
      <protection hidden="1"/>
    </xf>
    <xf numFmtId="0" fontId="8" fillId="0" borderId="0" xfId="0" applyFont="1" applyAlignment="1" applyProtection="1">
      <alignment horizontal="left" vertical="center" wrapText="1"/>
      <protection hidden="1"/>
    </xf>
    <xf numFmtId="0" fontId="5" fillId="8" borderId="19" xfId="0" applyFont="1" applyFill="1" applyBorder="1" applyAlignment="1" applyProtection="1">
      <alignment horizontal="center" vertical="center"/>
      <protection hidden="1"/>
    </xf>
    <xf numFmtId="0" fontId="5" fillId="8" borderId="30" xfId="0" applyFont="1" applyFill="1" applyBorder="1" applyAlignment="1" applyProtection="1">
      <alignment horizontal="center" vertical="center"/>
      <protection hidden="1"/>
    </xf>
    <xf numFmtId="0" fontId="10" fillId="12" borderId="14" xfId="0" applyFont="1" applyFill="1" applyBorder="1" applyAlignment="1" applyProtection="1">
      <alignment horizontal="left" vertical="top" wrapText="1"/>
      <protection hidden="1"/>
    </xf>
    <xf numFmtId="0" fontId="10" fillId="12" borderId="11" xfId="0" applyFont="1" applyFill="1" applyBorder="1" applyAlignment="1" applyProtection="1">
      <alignment horizontal="left" vertical="top" wrapText="1"/>
      <protection hidden="1"/>
    </xf>
    <xf numFmtId="0" fontId="5" fillId="12" borderId="2" xfId="0" applyFont="1" applyFill="1" applyBorder="1" applyAlignment="1" applyProtection="1">
      <alignment horizontal="left" vertical="top" wrapText="1"/>
      <protection hidden="1"/>
    </xf>
    <xf numFmtId="0" fontId="5" fillId="12" borderId="4" xfId="0" applyFont="1" applyFill="1" applyBorder="1" applyAlignment="1" applyProtection="1">
      <alignment horizontal="left" vertical="top" wrapText="1"/>
      <protection hidden="1"/>
    </xf>
    <xf numFmtId="0" fontId="5" fillId="12" borderId="5" xfId="0" applyFont="1" applyFill="1" applyBorder="1" applyAlignment="1" applyProtection="1">
      <alignment horizontal="left" vertical="top" wrapText="1"/>
      <protection hidden="1"/>
    </xf>
    <xf numFmtId="0" fontId="15" fillId="12" borderId="6" xfId="0" applyFont="1" applyFill="1" applyBorder="1" applyAlignment="1" applyProtection="1">
      <alignment horizontal="left" vertical="center" wrapText="1"/>
      <protection hidden="1"/>
    </xf>
    <xf numFmtId="0" fontId="15" fillId="12" borderId="15" xfId="0" applyFont="1" applyFill="1" applyBorder="1" applyAlignment="1" applyProtection="1">
      <alignment horizontal="left" vertical="center" wrapText="1"/>
      <protection hidden="1"/>
    </xf>
    <xf numFmtId="0" fontId="15" fillId="12" borderId="7" xfId="0" applyFont="1" applyFill="1" applyBorder="1" applyAlignment="1" applyProtection="1">
      <alignment horizontal="left" vertical="center" wrapText="1"/>
      <protection hidden="1"/>
    </xf>
    <xf numFmtId="165" fontId="22" fillId="0" borderId="0" xfId="0" applyNumberFormat="1" applyFont="1" applyAlignment="1" applyProtection="1">
      <alignment horizontal="left" wrapText="1"/>
      <protection hidden="1"/>
    </xf>
    <xf numFmtId="0" fontId="9" fillId="0" borderId="0" xfId="0" applyFont="1" applyAlignment="1" applyProtection="1">
      <alignment horizontal="left" vertical="top" wrapText="1"/>
      <protection hidden="1"/>
    </xf>
    <xf numFmtId="0" fontId="5" fillId="16" borderId="0" xfId="0" applyFont="1" applyFill="1" applyAlignment="1">
      <alignment horizontal="center" vertical="center"/>
    </xf>
    <xf numFmtId="0" fontId="14" fillId="4" borderId="47" xfId="0" applyFont="1" applyFill="1" applyBorder="1" applyAlignment="1" applyProtection="1">
      <alignment horizontal="center" vertical="center" wrapText="1"/>
      <protection hidden="1"/>
    </xf>
    <xf numFmtId="0" fontId="14" fillId="4" borderId="51" xfId="0" applyFont="1" applyFill="1" applyBorder="1" applyAlignment="1" applyProtection="1">
      <alignment horizontal="center" vertical="center" wrapText="1"/>
      <protection hidden="1"/>
    </xf>
    <xf numFmtId="0" fontId="5" fillId="0" borderId="0" xfId="0" applyFont="1" applyAlignment="1">
      <alignment horizontal="left" vertical="center"/>
    </xf>
    <xf numFmtId="0" fontId="5" fillId="6" borderId="56" xfId="0" applyFont="1" applyFill="1" applyBorder="1" applyAlignment="1" applyProtection="1">
      <alignment horizontal="left" vertical="center"/>
      <protection locked="0"/>
    </xf>
    <xf numFmtId="0" fontId="5" fillId="6" borderId="0" xfId="0" applyFont="1" applyFill="1" applyAlignment="1" applyProtection="1">
      <alignment horizontal="left" vertical="center"/>
      <protection locked="0"/>
    </xf>
    <xf numFmtId="0" fontId="5" fillId="6" borderId="31" xfId="0" applyFont="1" applyFill="1" applyBorder="1" applyAlignment="1" applyProtection="1">
      <alignment horizontal="left" vertical="center"/>
      <protection locked="0"/>
    </xf>
    <xf numFmtId="0" fontId="5" fillId="8" borderId="30" xfId="0" applyFont="1" applyFill="1" applyBorder="1" applyAlignment="1" applyProtection="1">
      <alignment horizontal="center" vertical="center" wrapText="1"/>
      <protection hidden="1"/>
    </xf>
    <xf numFmtId="0" fontId="8" fillId="4" borderId="15" xfId="0" applyFont="1" applyFill="1" applyBorder="1" applyAlignment="1" applyProtection="1">
      <alignment vertical="center" wrapText="1"/>
      <protection hidden="1"/>
    </xf>
    <xf numFmtId="0" fontId="8" fillId="4" borderId="33" xfId="0" applyFont="1" applyFill="1" applyBorder="1" applyAlignment="1" applyProtection="1">
      <alignment vertical="center" wrapText="1"/>
      <protection hidden="1"/>
    </xf>
    <xf numFmtId="0" fontId="5" fillId="8" borderId="56" xfId="0" applyFont="1" applyFill="1" applyBorder="1" applyAlignment="1" applyProtection="1">
      <alignment horizontal="center" vertical="center" wrapText="1"/>
      <protection hidden="1"/>
    </xf>
    <xf numFmtId="0" fontId="5" fillId="8" borderId="57" xfId="0" applyFont="1" applyFill="1" applyBorder="1" applyAlignment="1" applyProtection="1">
      <alignment horizontal="center" vertical="center" wrapText="1"/>
      <protection hidden="1"/>
    </xf>
    <xf numFmtId="0" fontId="5" fillId="0" borderId="51" xfId="0" applyFont="1" applyBorder="1" applyAlignment="1" applyProtection="1">
      <alignment horizontal="left" vertical="center" wrapText="1"/>
      <protection hidden="1"/>
    </xf>
    <xf numFmtId="0" fontId="5" fillId="0" borderId="25" xfId="0" applyFont="1" applyBorder="1" applyAlignment="1" applyProtection="1">
      <alignment horizontal="left" vertical="center" wrapText="1"/>
      <protection hidden="1"/>
    </xf>
    <xf numFmtId="0" fontId="5" fillId="8" borderId="24" xfId="0" applyFont="1" applyFill="1" applyBorder="1" applyAlignment="1" applyProtection="1">
      <alignment horizontal="center" vertical="center" wrapText="1"/>
      <protection hidden="1"/>
    </xf>
    <xf numFmtId="164" fontId="9" fillId="0" borderId="20" xfId="1" applyNumberFormat="1" applyFont="1" applyFill="1" applyBorder="1" applyAlignment="1" applyProtection="1">
      <alignment horizontal="center" vertical="center"/>
      <protection hidden="1"/>
    </xf>
    <xf numFmtId="164" fontId="9" fillId="0" borderId="27" xfId="1" applyNumberFormat="1" applyFont="1" applyFill="1" applyBorder="1" applyAlignment="1" applyProtection="1">
      <alignment horizontal="center" vertical="center"/>
      <protection hidden="1"/>
    </xf>
    <xf numFmtId="164" fontId="9" fillId="0" borderId="29" xfId="1" applyNumberFormat="1" applyFont="1" applyFill="1" applyBorder="1" applyAlignment="1" applyProtection="1">
      <alignment horizontal="center" vertical="center"/>
      <protection hidden="1"/>
    </xf>
    <xf numFmtId="0" fontId="7" fillId="4" borderId="47" xfId="0" applyFont="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5" fillId="8" borderId="46" xfId="0" applyFont="1" applyFill="1" applyBorder="1" applyAlignment="1" applyProtection="1">
      <alignment horizontal="center" vertical="center" wrapText="1"/>
      <protection hidden="1"/>
    </xf>
    <xf numFmtId="164" fontId="5" fillId="4" borderId="2" xfId="0" applyNumberFormat="1" applyFont="1" applyFill="1" applyBorder="1" applyAlignment="1" applyProtection="1">
      <alignment vertical="center" wrapText="1"/>
      <protection locked="0"/>
    </xf>
    <xf numFmtId="164" fontId="5" fillId="4" borderId="5" xfId="0" applyNumberFormat="1" applyFont="1" applyFill="1" applyBorder="1" applyAlignment="1" applyProtection="1">
      <alignment vertical="center" wrapText="1"/>
      <protection locked="0"/>
    </xf>
    <xf numFmtId="164" fontId="5" fillId="4" borderId="20" xfId="0" applyNumberFormat="1" applyFont="1" applyFill="1" applyBorder="1" applyAlignment="1" applyProtection="1">
      <alignment vertical="center" wrapText="1"/>
      <protection locked="0"/>
    </xf>
    <xf numFmtId="164" fontId="5" fillId="4" borderId="25" xfId="0" applyNumberFormat="1" applyFont="1" applyFill="1" applyBorder="1" applyAlignment="1" applyProtection="1">
      <alignment vertical="center" wrapText="1"/>
      <protection locked="0"/>
    </xf>
    <xf numFmtId="0" fontId="8" fillId="0" borderId="0" xfId="0" applyFont="1" applyAlignment="1" applyProtection="1">
      <alignment horizontal="center" vertical="center"/>
      <protection hidden="1"/>
    </xf>
    <xf numFmtId="0" fontId="7" fillId="4" borderId="51" xfId="0" applyFont="1" applyFill="1" applyBorder="1" applyAlignment="1" applyProtection="1">
      <alignment horizontal="center" vertical="center" wrapText="1"/>
      <protection locked="0"/>
    </xf>
    <xf numFmtId="0" fontId="7" fillId="4" borderId="27" xfId="0" applyFont="1" applyFill="1" applyBorder="1" applyAlignment="1" applyProtection="1">
      <alignment horizontal="center" vertical="center" wrapText="1"/>
      <protection locked="0"/>
    </xf>
    <xf numFmtId="0" fontId="7" fillId="4" borderId="25" xfId="0" applyFont="1" applyFill="1" applyBorder="1" applyAlignment="1" applyProtection="1">
      <alignment horizontal="center" vertical="center" wrapText="1"/>
      <protection locked="0"/>
    </xf>
    <xf numFmtId="164" fontId="9" fillId="0" borderId="1" xfId="0" applyNumberFormat="1" applyFont="1" applyBorder="1" applyAlignment="1" applyProtection="1">
      <alignment horizontal="center" vertical="center"/>
      <protection hidden="1"/>
    </xf>
    <xf numFmtId="164" fontId="9" fillId="0" borderId="44" xfId="0" applyNumberFormat="1" applyFont="1" applyBorder="1" applyAlignment="1" applyProtection="1">
      <alignment horizontal="center" vertical="center"/>
      <protection hidden="1"/>
    </xf>
    <xf numFmtId="164" fontId="15" fillId="0" borderId="51" xfId="0" applyNumberFormat="1" applyFont="1" applyBorder="1" applyAlignment="1" applyProtection="1">
      <alignment horizontal="center" vertical="center"/>
      <protection hidden="1"/>
    </xf>
    <xf numFmtId="164" fontId="15" fillId="0" borderId="27" xfId="0" applyNumberFormat="1" applyFont="1" applyBorder="1" applyAlignment="1" applyProtection="1">
      <alignment horizontal="center" vertical="center"/>
      <protection hidden="1"/>
    </xf>
    <xf numFmtId="164" fontId="15" fillId="0" borderId="29" xfId="0" applyNumberFormat="1" applyFont="1" applyBorder="1" applyAlignment="1" applyProtection="1">
      <alignment horizontal="center" vertical="center"/>
      <protection hidden="1"/>
    </xf>
    <xf numFmtId="0" fontId="5" fillId="8" borderId="12" xfId="0" applyFont="1" applyFill="1" applyBorder="1" applyAlignment="1" applyProtection="1">
      <alignment horizontal="center" vertical="center" wrapText="1"/>
      <protection hidden="1"/>
    </xf>
    <xf numFmtId="0" fontId="5" fillId="8" borderId="43" xfId="0" applyFont="1" applyFill="1" applyBorder="1" applyAlignment="1" applyProtection="1">
      <alignment horizontal="center" vertical="center" wrapText="1"/>
      <protection hidden="1"/>
    </xf>
    <xf numFmtId="0" fontId="9" fillId="4" borderId="57" xfId="0" applyFont="1" applyFill="1" applyBorder="1" applyAlignment="1" applyProtection="1">
      <alignment horizontal="center" vertical="center"/>
      <protection hidden="1"/>
    </xf>
    <xf numFmtId="164" fontId="9" fillId="0" borderId="48" xfId="0" applyNumberFormat="1" applyFont="1" applyBorder="1" applyAlignment="1" applyProtection="1">
      <alignment horizontal="center" vertical="center"/>
      <protection locked="0"/>
    </xf>
    <xf numFmtId="164" fontId="9" fillId="0" borderId="57" xfId="0" applyNumberFormat="1" applyFont="1" applyBorder="1" applyAlignment="1" applyProtection="1">
      <alignment horizontal="center" vertical="center"/>
      <protection locked="0"/>
    </xf>
    <xf numFmtId="164" fontId="9" fillId="0" borderId="16" xfId="0" applyNumberFormat="1" applyFont="1" applyBorder="1" applyAlignment="1" applyProtection="1">
      <alignment horizontal="center" vertical="center"/>
      <protection locked="0"/>
    </xf>
    <xf numFmtId="0" fontId="5" fillId="12" borderId="6" xfId="0" applyFont="1" applyFill="1" applyBorder="1" applyAlignment="1" applyProtection="1">
      <alignment horizontal="center" vertical="top" wrapText="1"/>
      <protection hidden="1"/>
    </xf>
    <xf numFmtId="0" fontId="5" fillId="12" borderId="15" xfId="0" applyFont="1" applyFill="1" applyBorder="1" applyAlignment="1" applyProtection="1">
      <alignment horizontal="center" vertical="top" wrapText="1"/>
      <protection hidden="1"/>
    </xf>
    <xf numFmtId="0" fontId="8" fillId="4" borderId="15" xfId="0" applyFont="1" applyFill="1" applyBorder="1" applyAlignment="1" applyProtection="1">
      <alignment horizontal="center" vertical="center" wrapText="1"/>
      <protection hidden="1"/>
    </xf>
    <xf numFmtId="0" fontId="8" fillId="4" borderId="33" xfId="0" applyFont="1" applyFill="1" applyBorder="1" applyAlignment="1" applyProtection="1">
      <alignment horizontal="center" vertical="center" wrapText="1"/>
      <protection hidden="1"/>
    </xf>
    <xf numFmtId="0" fontId="8" fillId="4" borderId="36" xfId="0" applyFont="1" applyFill="1" applyBorder="1" applyAlignment="1" applyProtection="1">
      <alignment horizontal="center" vertical="center" wrapText="1"/>
      <protection hidden="1"/>
    </xf>
    <xf numFmtId="0" fontId="8" fillId="4" borderId="38" xfId="0" applyFont="1" applyFill="1" applyBorder="1" applyAlignment="1" applyProtection="1">
      <alignment horizontal="center" vertical="center" wrapText="1"/>
      <protection hidden="1"/>
    </xf>
    <xf numFmtId="0" fontId="5" fillId="4" borderId="39" xfId="0" applyFont="1" applyFill="1" applyBorder="1" applyAlignment="1" applyProtection="1">
      <alignment horizontal="center" vertical="center" wrapText="1"/>
      <protection hidden="1"/>
    </xf>
    <xf numFmtId="0" fontId="5" fillId="4" borderId="34" xfId="0" applyFont="1" applyFill="1" applyBorder="1" applyAlignment="1" applyProtection="1">
      <alignment horizontal="center" vertical="center" wrapText="1"/>
      <protection hidden="1"/>
    </xf>
    <xf numFmtId="0" fontId="5" fillId="4" borderId="35" xfId="0" applyFont="1" applyFill="1" applyBorder="1" applyAlignment="1" applyProtection="1">
      <alignment horizontal="center" vertical="center" wrapText="1"/>
      <protection hidden="1"/>
    </xf>
    <xf numFmtId="0" fontId="5" fillId="4" borderId="41" xfId="0" applyFont="1" applyFill="1" applyBorder="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5" fillId="4" borderId="31" xfId="0" applyFont="1" applyFill="1" applyBorder="1" applyAlignment="1" applyProtection="1">
      <alignment horizontal="center" vertical="center" wrapText="1"/>
      <protection hidden="1"/>
    </xf>
    <xf numFmtId="0" fontId="5" fillId="4" borderId="54" xfId="0" applyFont="1" applyFill="1" applyBorder="1" applyAlignment="1" applyProtection="1">
      <alignment horizontal="center" vertical="center" wrapText="1"/>
      <protection hidden="1"/>
    </xf>
    <xf numFmtId="0" fontId="5" fillId="4" borderId="14" xfId="0" applyFont="1" applyFill="1" applyBorder="1" applyAlignment="1" applyProtection="1">
      <alignment horizontal="center" vertical="center" wrapText="1"/>
      <protection hidden="1"/>
    </xf>
    <xf numFmtId="0" fontId="5" fillId="4" borderId="55" xfId="0" applyFont="1" applyFill="1" applyBorder="1" applyAlignment="1" applyProtection="1">
      <alignment horizontal="center" vertical="center" wrapText="1"/>
      <protection hidden="1"/>
    </xf>
    <xf numFmtId="0" fontId="15" fillId="4" borderId="57" xfId="0" applyFont="1" applyFill="1" applyBorder="1" applyAlignment="1" applyProtection="1">
      <alignment horizontal="center" vertical="center"/>
      <protection locked="0"/>
    </xf>
    <xf numFmtId="0" fontId="5" fillId="16" borderId="0" xfId="0" applyFont="1" applyFill="1" applyAlignment="1">
      <alignment horizontal="left" vertical="center" wrapText="1"/>
    </xf>
    <xf numFmtId="0" fontId="5" fillId="0" borderId="0" xfId="0" applyFont="1"/>
    <xf numFmtId="0" fontId="8" fillId="0" borderId="51" xfId="0" applyFont="1" applyBorder="1" applyAlignment="1">
      <alignment horizontal="left" vertical="center"/>
    </xf>
    <xf numFmtId="0" fontId="8" fillId="0" borderId="27" xfId="0" applyFont="1" applyBorder="1" applyAlignment="1">
      <alignment horizontal="left" vertical="center"/>
    </xf>
    <xf numFmtId="0" fontId="8" fillId="0" borderId="25" xfId="0" applyFont="1" applyBorder="1" applyAlignment="1">
      <alignment horizontal="left" vertical="center"/>
    </xf>
    <xf numFmtId="0" fontId="5" fillId="0" borderId="47" xfId="0" applyFont="1" applyBorder="1" applyAlignment="1">
      <alignment horizontal="left" vertical="center"/>
    </xf>
    <xf numFmtId="0" fontId="5" fillId="0" borderId="14" xfId="0" applyFont="1" applyBorder="1" applyAlignment="1">
      <alignment horizontal="left" vertical="center"/>
    </xf>
    <xf numFmtId="0" fontId="5" fillId="0" borderId="4" xfId="0" applyFont="1" applyBorder="1" applyAlignment="1">
      <alignment horizontal="left" vertical="center"/>
    </xf>
    <xf numFmtId="0" fontId="9" fillId="0" borderId="4" xfId="2" applyFont="1" applyBorder="1" applyAlignment="1">
      <alignment horizontal="left"/>
    </xf>
    <xf numFmtId="0" fontId="9" fillId="0" borderId="5" xfId="2" applyFont="1" applyBorder="1" applyAlignment="1">
      <alignment horizontal="left"/>
    </xf>
    <xf numFmtId="0" fontId="8" fillId="16" borderId="0" xfId="0" applyFont="1" applyFill="1" applyAlignment="1">
      <alignment horizontal="left" vertical="top" wrapText="1"/>
    </xf>
    <xf numFmtId="0" fontId="5" fillId="0" borderId="14" xfId="0" applyFont="1" applyBorder="1" applyAlignment="1">
      <alignment wrapText="1"/>
    </xf>
    <xf numFmtId="0" fontId="5" fillId="0" borderId="14" xfId="0" applyFont="1" applyBorder="1"/>
    <xf numFmtId="0" fontId="5" fillId="0" borderId="11" xfId="0" applyFont="1" applyBorder="1"/>
    <xf numFmtId="0" fontId="26" fillId="0" borderId="0" xfId="0" applyFont="1" applyAlignment="1">
      <alignment horizontal="left" vertical="top" wrapText="1"/>
    </xf>
    <xf numFmtId="0" fontId="5" fillId="0" borderId="15" xfId="0" applyFont="1" applyBorder="1" applyAlignment="1">
      <alignment horizontal="left" wrapText="1"/>
    </xf>
    <xf numFmtId="0" fontId="5" fillId="0" borderId="7" xfId="0" applyFont="1" applyBorder="1" applyAlignment="1">
      <alignment horizontal="left"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14" xfId="0" applyFont="1" applyBorder="1" applyAlignment="1">
      <alignment horizontal="left" wrapText="1"/>
    </xf>
    <xf numFmtId="0" fontId="5" fillId="0" borderId="11" xfId="0" applyFont="1" applyBorder="1" applyAlignment="1">
      <alignment horizontal="left" wrapText="1"/>
    </xf>
    <xf numFmtId="0" fontId="8" fillId="12" borderId="2"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5" fillId="12" borderId="0" xfId="0" applyFont="1" applyFill="1" applyAlignment="1">
      <alignment horizontal="left" vertical="center" wrapText="1"/>
    </xf>
    <xf numFmtId="0" fontId="42" fillId="0" borderId="0" xfId="0" applyFont="1" applyAlignment="1">
      <alignment horizontal="center" vertical="center"/>
    </xf>
    <xf numFmtId="0" fontId="4" fillId="16" borderId="0" xfId="2" applyFill="1" applyBorder="1" applyAlignment="1" applyProtection="1">
      <alignment horizontal="left" vertical="center"/>
    </xf>
    <xf numFmtId="0" fontId="4" fillId="12" borderId="0" xfId="2" applyFill="1" applyBorder="1" applyAlignment="1" applyProtection="1">
      <alignment horizontal="center" vertical="center"/>
      <protection locked="0"/>
    </xf>
    <xf numFmtId="0" fontId="4" fillId="12" borderId="9" xfId="2" applyFill="1" applyBorder="1" applyAlignment="1" applyProtection="1">
      <alignment horizontal="center" vertical="center"/>
      <protection locked="0"/>
    </xf>
    <xf numFmtId="0" fontId="5" fillId="12" borderId="6" xfId="0" applyFont="1" applyFill="1" applyBorder="1" applyAlignment="1">
      <alignment horizontal="left" vertical="center"/>
    </xf>
    <xf numFmtId="0" fontId="5" fillId="12" borderId="15" xfId="0" applyFont="1" applyFill="1" applyBorder="1" applyAlignment="1">
      <alignment horizontal="left" vertical="center"/>
    </xf>
    <xf numFmtId="0" fontId="5" fillId="12" borderId="7" xfId="0" applyFont="1" applyFill="1" applyBorder="1" applyAlignment="1">
      <alignment horizontal="left" vertical="center"/>
    </xf>
    <xf numFmtId="0" fontId="5" fillId="0" borderId="4" xfId="0" applyFont="1" applyBorder="1" applyAlignment="1">
      <alignment wrapText="1"/>
    </xf>
    <xf numFmtId="0" fontId="5" fillId="0" borderId="5" xfId="0" applyFont="1" applyBorder="1" applyAlignment="1">
      <alignment horizontal="left"/>
    </xf>
    <xf numFmtId="0" fontId="5" fillId="0" borderId="1" xfId="0" applyFont="1" applyBorder="1" applyAlignment="1">
      <alignment horizontal="left"/>
    </xf>
    <xf numFmtId="0" fontId="15" fillId="0" borderId="33" xfId="0" applyFont="1" applyBorder="1" applyAlignment="1">
      <alignment horizontal="left" wrapText="1"/>
    </xf>
    <xf numFmtId="0" fontId="9" fillId="8" borderId="46" xfId="0"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5" fillId="0" borderId="0" xfId="0" applyFont="1" applyAlignment="1">
      <alignment vertical="center"/>
    </xf>
    <xf numFmtId="0" fontId="8" fillId="16" borderId="0" xfId="0" applyFont="1" applyFill="1" applyAlignment="1" applyProtection="1">
      <alignment horizontal="left" vertical="top" wrapText="1"/>
      <protection hidden="1"/>
    </xf>
    <xf numFmtId="0" fontId="20" fillId="0" borderId="0" xfId="0" applyFont="1" applyAlignment="1">
      <alignment horizontal="left" vertical="center"/>
    </xf>
    <xf numFmtId="0" fontId="9" fillId="0" borderId="1" xfId="0" applyFont="1" applyBorder="1" applyAlignment="1">
      <alignment horizontal="center" vertical="center"/>
    </xf>
    <xf numFmtId="0" fontId="9" fillId="0" borderId="1" xfId="0" applyFont="1" applyBorder="1" applyAlignment="1" applyProtection="1">
      <alignment horizontal="center" vertical="center"/>
      <protection locked="0"/>
    </xf>
    <xf numFmtId="14" fontId="7" fillId="0" borderId="0" xfId="0" applyNumberFormat="1" applyFont="1" applyAlignment="1">
      <alignment horizontal="center" vertical="center"/>
    </xf>
    <xf numFmtId="0" fontId="7" fillId="0" borderId="0" xfId="0" applyFont="1" applyAlignment="1">
      <alignment horizontal="center" vertical="center"/>
    </xf>
    <xf numFmtId="0" fontId="5" fillId="0" borderId="1" xfId="0" applyFont="1" applyBorder="1" applyAlignment="1" applyProtection="1">
      <alignment horizontal="left" vertical="top" wrapText="1"/>
      <protection locked="0"/>
    </xf>
  </cellXfs>
  <cellStyles count="3">
    <cellStyle name="Link" xfId="2" builtinId="8"/>
    <cellStyle name="Standard" xfId="0" builtinId="0"/>
    <cellStyle name="Währung" xfId="1" builtinId="4"/>
  </cellStyles>
  <dxfs count="453">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ont>
        <color theme="0"/>
      </font>
      <fill>
        <patternFill>
          <bgColor theme="0"/>
        </patternFill>
      </fill>
    </dxf>
    <dxf>
      <fill>
        <patternFill patternType="lightDown">
          <fgColor theme="0" tint="-0.499984740745262"/>
        </patternFill>
      </fill>
    </dxf>
    <dxf>
      <fill>
        <patternFill patternType="lightDown">
          <fgColor theme="0" tint="-0.499984740745262"/>
        </patternFill>
      </fill>
    </dxf>
    <dxf>
      <fill>
        <patternFill patternType="lightDown">
          <fgColor theme="0" tint="-0.49998474074526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fill>
        <patternFill>
          <fgColor theme="0"/>
          <bgColor theme="0"/>
        </patternFill>
      </fill>
      <border>
        <left/>
        <right/>
        <top/>
        <bottom/>
        <vertical/>
        <horizontal/>
      </border>
    </dxf>
    <dxf>
      <font>
        <color theme="0"/>
      </font>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rgb="FFFF0000"/>
      </font>
    </dxf>
    <dxf>
      <fill>
        <patternFill>
          <bgColor theme="6" tint="0.79998168889431442"/>
        </patternFill>
      </fill>
    </dxf>
    <dxf>
      <fill>
        <patternFill>
          <bgColor theme="5" tint="0.79998168889431442"/>
        </patternFill>
      </fill>
    </dxf>
    <dxf>
      <fill>
        <patternFill>
          <bgColor rgb="FFEBF1DE"/>
        </patternFill>
      </fill>
    </dxf>
    <dxf>
      <font>
        <color theme="0"/>
      </font>
      <fill>
        <patternFill>
          <bgColor theme="0"/>
        </patternFill>
      </fill>
    </dxf>
    <dxf>
      <font>
        <b val="0"/>
        <i val="0"/>
        <strike val="0"/>
        <u val="none"/>
        <color theme="0"/>
      </font>
      <fill>
        <patternFill>
          <fgColor theme="0"/>
          <bgColor theme="0"/>
        </patternFill>
      </fill>
      <border>
        <left/>
        <right/>
        <top/>
        <bottom/>
        <vertical/>
        <horizontal/>
      </border>
    </dxf>
    <dxf>
      <fill>
        <patternFill>
          <bgColor rgb="FFE3B5A2"/>
        </patternFill>
      </fill>
    </dxf>
    <dxf>
      <fill>
        <patternFill>
          <bgColor rgb="FFEBF1DE"/>
        </patternFill>
      </fill>
    </dxf>
    <dxf>
      <font>
        <color theme="0"/>
      </font>
    </dxf>
    <dxf>
      <fill>
        <patternFill patternType="lightDown">
          <fgColor theme="1"/>
          <bgColor theme="0"/>
        </patternFill>
      </fill>
    </dxf>
    <dxf>
      <fill>
        <patternFill>
          <bgColor theme="6" tint="0.79998168889431442"/>
        </patternFill>
      </fill>
    </dxf>
    <dxf>
      <fill>
        <patternFill>
          <bgColor rgb="FFE3B5A2"/>
        </patternFill>
      </fill>
    </dxf>
    <dxf>
      <border>
        <left/>
        <right/>
        <top/>
        <bottom/>
        <vertical/>
        <horizontal/>
      </border>
    </dxf>
    <dxf>
      <fill>
        <patternFill>
          <bgColor rgb="FFE3B5A2"/>
        </patternFill>
      </fill>
    </dxf>
    <dxf>
      <fill>
        <patternFill>
          <bgColor theme="6" tint="0.79998168889431442"/>
        </patternFill>
      </fill>
    </dxf>
    <dxf>
      <fill>
        <patternFill patternType="lightDown">
          <fgColor theme="1"/>
          <bgColor theme="0"/>
        </patternFill>
      </fill>
    </dxf>
    <dxf>
      <fill>
        <patternFill>
          <bgColor rgb="FFEBF1DE"/>
        </patternFill>
      </fill>
    </dxf>
    <dxf>
      <fill>
        <patternFill>
          <bgColor rgb="FFFF0000"/>
        </patternFill>
      </fill>
    </dxf>
    <dxf>
      <fill>
        <patternFill>
          <bgColor rgb="FFEBF1DE"/>
        </patternFill>
      </fill>
    </dxf>
    <dxf>
      <fill>
        <patternFill>
          <bgColor rgb="FFE3B5A2"/>
        </patternFill>
      </fill>
    </dxf>
    <dxf>
      <fill>
        <patternFill>
          <bgColor rgb="FFEBF1DE"/>
        </patternFill>
      </fill>
    </dxf>
    <dxf>
      <fill>
        <patternFill>
          <bgColor rgb="FFEBF1DE"/>
        </patternFill>
      </fill>
    </dxf>
    <dxf>
      <font>
        <color theme="1"/>
      </font>
      <fill>
        <patternFill>
          <bgColor rgb="FFEBF1DE"/>
        </patternFill>
      </fill>
    </dxf>
    <dxf>
      <font>
        <color theme="1"/>
      </font>
      <fill>
        <patternFill>
          <bgColor rgb="FFE3B5A2"/>
        </patternFill>
      </fill>
    </dxf>
    <dxf>
      <font>
        <color theme="1"/>
      </font>
      <fill>
        <patternFill>
          <bgColor rgb="FFE3B5A2"/>
        </patternFill>
      </fill>
    </dxf>
    <dxf>
      <font>
        <color theme="0"/>
      </font>
      <fill>
        <patternFill>
          <bgColor theme="0"/>
        </patternFill>
      </fill>
      <border>
        <left/>
        <right/>
        <top/>
        <bottom/>
        <vertical/>
        <horizontal/>
      </border>
    </dxf>
    <dxf>
      <fill>
        <patternFill>
          <bgColor rgb="FFEBF1DE"/>
        </patternFill>
      </fill>
    </dxf>
    <dxf>
      <font>
        <color theme="0"/>
      </font>
      <fill>
        <patternFill>
          <fgColor theme="0"/>
          <bgColor theme="0"/>
        </patternFill>
      </fill>
      <border>
        <left/>
        <right/>
        <top/>
        <bottom/>
        <vertical/>
        <horizontal/>
      </border>
    </dxf>
    <dxf>
      <fill>
        <patternFill>
          <bgColor rgb="FFEBF1DE"/>
        </patternFill>
      </fill>
    </dxf>
    <dxf>
      <font>
        <color theme="0"/>
      </font>
      <fill>
        <patternFill>
          <fgColor theme="0"/>
          <bgColor theme="0"/>
        </patternFill>
      </fill>
      <border>
        <left/>
        <right/>
        <top/>
        <bottom/>
        <vertical/>
        <horizontal/>
      </border>
    </dxf>
    <dxf>
      <fill>
        <patternFill>
          <bgColor rgb="FFEBF1DE"/>
        </patternFill>
      </fill>
    </dxf>
    <dxf>
      <font>
        <color theme="1"/>
      </font>
      <fill>
        <patternFill>
          <bgColor rgb="FFEBF1DE"/>
        </patternFill>
      </fill>
    </dxf>
    <dxf>
      <font>
        <color theme="1"/>
      </font>
      <fill>
        <patternFill>
          <bgColor rgb="FFE3B5A2"/>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rgb="FFFF0000"/>
      </font>
    </dxf>
    <dxf>
      <fill>
        <patternFill>
          <bgColor theme="6" tint="0.79998168889431442"/>
        </patternFill>
      </fill>
    </dxf>
    <dxf>
      <font>
        <color theme="0"/>
      </font>
      <fill>
        <patternFill>
          <fgColor theme="0"/>
          <bgColor theme="0"/>
        </patternFill>
      </fill>
      <border>
        <left/>
        <right/>
        <top/>
        <bottom/>
        <vertical/>
        <horizontal/>
      </border>
    </dxf>
    <dxf>
      <fill>
        <patternFill>
          <bgColor rgb="FFE3B5A2"/>
        </patternFill>
      </fill>
    </dxf>
    <dxf>
      <font>
        <color theme="0"/>
      </font>
      <fill>
        <patternFill>
          <bgColor theme="0"/>
        </patternFill>
      </fill>
    </dxf>
    <dxf>
      <font>
        <u val="none"/>
        <color theme="0"/>
      </font>
      <fill>
        <patternFill>
          <bgColor theme="0"/>
        </patternFill>
      </fill>
    </dxf>
    <dxf>
      <fill>
        <patternFill>
          <bgColor theme="6" tint="0.79998168889431442"/>
        </patternFill>
      </fill>
    </dxf>
    <dxf>
      <fill>
        <patternFill>
          <bgColor rgb="FFEBF1DE"/>
        </patternFill>
      </fill>
    </dxf>
    <dxf>
      <fill>
        <patternFill>
          <bgColor rgb="FFEBF1DE"/>
        </patternFill>
      </fill>
    </dxf>
    <dxf>
      <fill>
        <patternFill>
          <bgColor rgb="FFEBF1DE"/>
        </patternFill>
      </fill>
    </dxf>
    <dxf>
      <fill>
        <patternFill>
          <bgColor rgb="FFE3B5A2"/>
        </patternFill>
      </fill>
    </dxf>
    <dxf>
      <fill>
        <patternFill>
          <bgColor theme="5" tint="0.79998168889431442"/>
        </patternFill>
      </fill>
    </dxf>
    <dxf>
      <fill>
        <patternFill>
          <bgColor rgb="FFEBF1DE"/>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rgb="FFFF0000"/>
      </font>
    </dxf>
    <dxf>
      <font>
        <color rgb="FFFF0000"/>
      </font>
    </dxf>
    <dxf>
      <font>
        <color rgb="FFFF0000"/>
      </font>
    </dxf>
    <dxf>
      <fill>
        <patternFill>
          <bgColor rgb="FFEBF1DE"/>
        </patternFill>
      </fill>
    </dxf>
    <dxf>
      <fill>
        <patternFill>
          <bgColor rgb="FFEBF1DE"/>
        </patternFill>
      </fill>
    </dxf>
    <dxf>
      <fill>
        <patternFill>
          <bgColor rgb="FFEBF1DE"/>
        </patternFill>
      </fill>
    </dxf>
    <dxf>
      <fill>
        <patternFill>
          <bgColor rgb="FFEBF1DE"/>
        </patternFill>
      </fill>
    </dxf>
    <dxf>
      <fill>
        <patternFill>
          <bgColor rgb="FFEBF1DE"/>
        </patternFill>
      </fill>
    </dxf>
    <dxf>
      <fill>
        <patternFill>
          <bgColor rgb="FFE3B5A2"/>
        </patternFill>
      </fill>
    </dxf>
    <dxf>
      <font>
        <color theme="0"/>
      </font>
      <fill>
        <patternFill>
          <fgColor theme="0"/>
          <bgColor theme="0"/>
        </patternFill>
      </fill>
      <border>
        <left/>
        <right/>
        <top/>
        <bottom/>
        <vertical/>
        <horizontal/>
      </border>
    </dxf>
    <dxf>
      <fill>
        <patternFill>
          <bgColor rgb="FFE3B5A2"/>
        </patternFill>
      </fill>
    </dxf>
    <dxf>
      <fill>
        <patternFill>
          <bgColor rgb="FFE3B5A2"/>
        </patternFill>
      </fill>
    </dxf>
    <dxf>
      <font>
        <color theme="0"/>
      </font>
      <fill>
        <patternFill>
          <bgColor theme="0"/>
        </patternFill>
      </fill>
    </dxf>
    <dxf>
      <fill>
        <patternFill>
          <bgColor rgb="FFEBF1DE"/>
        </patternFill>
      </fill>
    </dxf>
    <dxf>
      <fill>
        <patternFill>
          <bgColor rgb="FFEBF1DE"/>
        </patternFill>
      </fill>
    </dxf>
    <dxf>
      <fill>
        <patternFill>
          <bgColor rgb="FFEBF1DE"/>
        </patternFill>
      </fill>
    </dxf>
    <dxf>
      <fill>
        <patternFill>
          <bgColor rgb="FFE3B5A2"/>
        </patternFill>
      </fill>
    </dxf>
    <dxf>
      <fill>
        <patternFill>
          <bgColor rgb="FFEBF1DE"/>
        </patternFill>
      </fill>
    </dxf>
    <dxf>
      <font>
        <color theme="0" tint="-0.34998626667073579"/>
      </font>
    </dxf>
    <dxf>
      <font>
        <color theme="0"/>
      </font>
      <fill>
        <patternFill>
          <fgColor theme="0"/>
          <bgColor theme="0"/>
        </patternFill>
      </fill>
      <border>
        <left/>
        <right/>
        <top/>
        <bottom/>
        <vertical/>
        <horizontal/>
      </border>
    </dxf>
    <dxf>
      <fill>
        <patternFill>
          <bgColor rgb="FFE3B5A2"/>
        </patternFill>
      </fill>
    </dxf>
    <dxf>
      <fill>
        <patternFill>
          <bgColor rgb="FFEBF1DE"/>
        </patternFill>
      </fill>
    </dxf>
    <dxf>
      <fill>
        <patternFill>
          <bgColor rgb="FFE3B5A2"/>
        </patternFill>
      </fill>
    </dxf>
    <dxf>
      <font>
        <color theme="0" tint="-0.34998626667073579"/>
      </font>
    </dxf>
    <dxf>
      <fill>
        <patternFill>
          <bgColor rgb="FFEBF1DE"/>
        </patternFill>
      </fill>
    </dxf>
    <dxf>
      <fill>
        <patternFill>
          <bgColor rgb="FFEBF1DE"/>
        </patternFill>
      </fill>
    </dxf>
    <dxf>
      <fill>
        <patternFill>
          <bgColor rgb="FFEBF1DE"/>
        </patternFill>
      </fill>
    </dxf>
    <dxf>
      <fill>
        <patternFill>
          <bgColor rgb="FFEBF1DE"/>
        </patternFill>
      </fill>
    </dxf>
    <dxf>
      <font>
        <color theme="0"/>
      </font>
      <fill>
        <patternFill>
          <fgColor theme="0"/>
          <bgColor theme="0"/>
        </patternFill>
      </fill>
      <border>
        <left/>
        <right/>
        <top/>
        <bottom/>
        <vertical/>
        <horizontal/>
      </border>
    </dxf>
    <dxf>
      <fill>
        <patternFill>
          <bgColor rgb="FFEBF1DE"/>
        </patternFill>
      </fill>
    </dxf>
    <dxf>
      <fill>
        <patternFill>
          <bgColor rgb="FFEBF1DE"/>
        </patternFill>
      </fill>
    </dxf>
    <dxf>
      <fill>
        <patternFill>
          <bgColor rgb="FFEBF1DE"/>
        </patternFill>
      </fill>
    </dxf>
    <dxf>
      <fill>
        <patternFill>
          <bgColor rgb="FFEBF1DE"/>
        </patternFill>
      </fill>
    </dxf>
    <dxf>
      <fill>
        <patternFill>
          <bgColor rgb="FFE3B5A2"/>
        </patternFill>
      </fill>
    </dxf>
    <dxf>
      <fill>
        <patternFill>
          <bgColor rgb="FFEBF1DE"/>
        </patternFill>
      </fill>
    </dxf>
    <dxf>
      <fill>
        <patternFill>
          <bgColor rgb="FFEBF1DE"/>
        </patternFill>
      </fill>
    </dxf>
    <dxf>
      <fill>
        <patternFill>
          <bgColor rgb="FFE3B5A2"/>
        </patternFill>
      </fill>
    </dxf>
    <dxf>
      <font>
        <color rgb="FFFF0000"/>
      </font>
      <fill>
        <patternFill patternType="none">
          <bgColor auto="1"/>
        </patternFill>
      </fill>
    </dxf>
    <dxf>
      <font>
        <color theme="0"/>
      </font>
      <fill>
        <patternFill>
          <fgColor theme="0"/>
          <bgColor theme="0"/>
        </patternFill>
      </fill>
      <border>
        <left/>
        <right/>
        <top/>
        <bottom/>
        <vertical/>
        <horizontal/>
      </border>
    </dxf>
    <dxf>
      <fill>
        <patternFill>
          <bgColor rgb="FFEBF1DE"/>
        </patternFill>
      </fill>
    </dxf>
    <dxf>
      <fill>
        <patternFill>
          <bgColor rgb="FFE3B5A2"/>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rgb="FFE3B5A2"/>
        </patternFill>
      </fill>
    </dxf>
    <dxf>
      <fill>
        <patternFill>
          <bgColor rgb="FFEBF1DE"/>
        </patternFill>
      </fill>
    </dxf>
    <dxf>
      <font>
        <color theme="0" tint="-0.34998626667073579"/>
      </font>
    </dxf>
    <dxf>
      <fill>
        <patternFill>
          <bgColor rgb="FFE3B5A2"/>
        </patternFill>
      </fill>
    </dxf>
    <dxf>
      <font>
        <color theme="0" tint="-0.34998626667073579"/>
      </font>
    </dxf>
    <dxf>
      <fill>
        <patternFill>
          <bgColor rgb="FFEBF1DE"/>
        </patternFill>
      </fill>
    </dxf>
    <dxf>
      <font>
        <color theme="0" tint="-0.34998626667073579"/>
      </font>
    </dxf>
    <dxf>
      <font>
        <color theme="0" tint="-0.34998626667073579"/>
      </font>
    </dxf>
    <dxf>
      <font>
        <color theme="0" tint="-0.34998626667073579"/>
      </font>
    </dxf>
    <dxf>
      <font>
        <color theme="0" tint="-0.34998626667073579"/>
      </font>
    </dxf>
    <dxf>
      <font>
        <color theme="0" tint="-0.499984740745262"/>
      </font>
    </dxf>
    <dxf>
      <fill>
        <patternFill patternType="none">
          <bgColor auto="1"/>
        </patternFill>
      </fill>
    </dxf>
    <dxf>
      <font>
        <color theme="0"/>
      </font>
      <fill>
        <patternFill>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bgColor theme="0"/>
        </patternFill>
      </fill>
      <border>
        <left/>
        <right/>
        <top/>
        <bottom/>
        <vertical/>
        <horizontal/>
      </border>
    </dxf>
    <dxf>
      <fill>
        <patternFill>
          <bgColor rgb="FFE3B5A2"/>
        </patternFill>
      </fill>
    </dxf>
    <dxf>
      <fill>
        <patternFill>
          <bgColor rgb="FFEBF1DE"/>
        </patternFill>
      </fill>
    </dxf>
    <dxf>
      <font>
        <color theme="0"/>
      </font>
      <fill>
        <patternFill>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vertical/>
        <horizontal/>
      </border>
    </dxf>
    <dxf>
      <font>
        <color theme="0"/>
      </font>
    </dxf>
    <dxf>
      <font>
        <color theme="0"/>
      </font>
    </dxf>
    <dxf>
      <fill>
        <patternFill>
          <bgColor rgb="FF92D050"/>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rgb="FFFFFFFF"/>
      </font>
      <fill>
        <patternFill patternType="solid">
          <bgColor theme="0"/>
        </patternFill>
      </fill>
    </dxf>
    <dxf>
      <font>
        <color theme="0"/>
      </font>
      <fill>
        <patternFill>
          <bgColor theme="0"/>
        </patternFill>
      </fill>
      <border>
        <left/>
        <right/>
        <top/>
        <bottom/>
        <vertical/>
        <horizontal/>
      </border>
    </dxf>
    <dxf>
      <font>
        <color theme="0"/>
      </font>
      <fill>
        <patternFill>
          <fgColor theme="0"/>
          <bgColor theme="0"/>
        </patternFill>
      </fill>
      <border>
        <left/>
        <right/>
        <top/>
        <bottom/>
        <vertical/>
        <horizontal/>
      </border>
    </dxf>
    <dxf>
      <font>
        <color rgb="FFFF0000"/>
      </font>
      <fill>
        <patternFill patternType="none">
          <bgColor auto="1"/>
        </patternFill>
      </fill>
    </dxf>
    <dxf>
      <fill>
        <patternFill>
          <bgColor rgb="FFE3B5A2"/>
        </patternFill>
      </fill>
    </dxf>
    <dxf>
      <fill>
        <patternFill>
          <bgColor rgb="FFEBF1DE"/>
        </patternFill>
      </fill>
    </dxf>
    <dxf>
      <fill>
        <patternFill>
          <bgColor rgb="FFE3B5A2"/>
        </patternFill>
      </fill>
    </dxf>
    <dxf>
      <fill>
        <patternFill>
          <bgColor rgb="FFEBF1DE"/>
        </patternFill>
      </fill>
    </dxf>
    <dxf>
      <fill>
        <patternFill>
          <bgColor rgb="FFE3B5A2"/>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rgb="FFE3B5A2"/>
        </patternFill>
      </fill>
    </dxf>
    <dxf>
      <fill>
        <patternFill>
          <bgColor rgb="FFE3B5A2"/>
        </patternFill>
      </fill>
    </dxf>
    <dxf>
      <fill>
        <patternFill>
          <bgColor rgb="FFEBF1DE"/>
        </patternFill>
      </fill>
    </dxf>
    <dxf>
      <font>
        <color auto="1"/>
      </font>
      <fill>
        <patternFill>
          <bgColor rgb="FF92D050"/>
        </patternFill>
      </fill>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border>
        <left/>
        <right/>
        <top/>
        <bottom/>
        <vertical/>
        <horizontal/>
      </border>
    </dxf>
    <dxf>
      <border>
        <left/>
        <right/>
        <top/>
        <bottom/>
        <vertical/>
        <horizontal/>
      </border>
    </dxf>
    <dxf>
      <font>
        <color theme="0"/>
      </font>
      <fill>
        <patternFill>
          <bgColor theme="0"/>
        </patternFill>
      </fill>
      <border>
        <vertical/>
        <horizontal/>
      </border>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font>
      <fill>
        <patternFill>
          <bgColor theme="0"/>
        </patternFill>
      </fill>
      <border>
        <vertical/>
        <horizontal/>
      </border>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ill>
        <patternFill>
          <bgColor rgb="FFEBF1DE"/>
        </patternFill>
      </fill>
    </dxf>
    <dxf>
      <font>
        <color theme="0" tint="-0.14996795556505021"/>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ill>
        <patternFill>
          <bgColor rgb="FFEBF1DE"/>
        </patternFill>
      </fill>
    </dxf>
    <dxf>
      <fill>
        <patternFill>
          <bgColor rgb="FFEBF1DE"/>
        </patternFill>
      </fill>
    </dxf>
    <dxf>
      <font>
        <color theme="0" tint="-0.499984740745262"/>
      </font>
    </dxf>
    <dxf>
      <fill>
        <patternFill>
          <bgColor rgb="FFEBF1DE"/>
        </patternFill>
      </fill>
    </dxf>
    <dxf>
      <font>
        <color theme="0" tint="-0.14996795556505021"/>
      </font>
    </dxf>
    <dxf>
      <font>
        <color theme="0" tint="-0.14996795556505021"/>
      </font>
    </dxf>
    <dxf>
      <fill>
        <patternFill>
          <bgColor rgb="FFEBF1DE"/>
        </patternFill>
      </fill>
    </dxf>
    <dxf>
      <font>
        <color theme="0" tint="-0.14996795556505021"/>
      </font>
    </dxf>
    <dxf>
      <font>
        <color theme="0" tint="-0.499984740745262"/>
      </font>
    </dxf>
    <dxf>
      <font>
        <color theme="0"/>
      </font>
      <fill>
        <patternFill>
          <fgColor theme="0"/>
          <bgColor theme="0"/>
        </patternFill>
      </fill>
      <border>
        <left/>
        <right/>
        <top/>
        <bottom/>
        <vertical/>
        <horizontal/>
      </border>
    </dxf>
    <dxf>
      <fill>
        <patternFill>
          <bgColor rgb="FFEBF1D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3B5A2"/>
        </patternFill>
      </fill>
    </dxf>
    <dxf>
      <font>
        <color auto="1"/>
      </font>
      <fill>
        <patternFill>
          <bgColor rgb="FFEBF1DE"/>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BF1DE"/>
        </patternFill>
      </fill>
    </dxf>
    <dxf>
      <fill>
        <patternFill>
          <bgColor rgb="FFEBF1DE"/>
        </patternFill>
      </fill>
    </dxf>
    <dxf>
      <fill>
        <patternFill>
          <bgColor rgb="FFE3B5A2"/>
        </patternFill>
      </fill>
    </dxf>
    <dxf>
      <fill>
        <patternFill>
          <bgColor rgb="FFE3B5A2"/>
        </patternFill>
      </fill>
    </dxf>
    <dxf>
      <fill>
        <patternFill>
          <bgColor rgb="FFE3B5A2"/>
        </patternFill>
      </fill>
    </dxf>
    <dxf>
      <fill>
        <patternFill>
          <bgColor rgb="FFEBF1DE"/>
        </patternFill>
      </fill>
    </dxf>
    <dxf>
      <font>
        <color theme="1"/>
      </font>
      <fill>
        <patternFill>
          <bgColor rgb="FFEBF1DE"/>
        </patternFill>
      </fill>
    </dxf>
    <dxf>
      <font>
        <color theme="1"/>
      </font>
      <fill>
        <patternFill>
          <bgColor rgb="FFE3B5A2"/>
        </patternFill>
      </fill>
    </dxf>
    <dxf>
      <font>
        <color theme="1"/>
      </font>
      <fill>
        <patternFill>
          <bgColor rgb="FFEBF1DE"/>
        </patternFill>
      </fill>
    </dxf>
    <dxf>
      <font>
        <color theme="1"/>
      </font>
      <fill>
        <patternFill>
          <bgColor rgb="FFE3B5A2"/>
        </patternFill>
      </fill>
    </dxf>
    <dxf>
      <font>
        <color theme="1"/>
      </font>
      <fill>
        <patternFill>
          <bgColor rgb="FFEBF1DE"/>
        </patternFill>
      </fill>
    </dxf>
    <dxf>
      <font>
        <color theme="1"/>
      </font>
      <fill>
        <patternFill>
          <bgColor rgb="FFEBF1DE"/>
        </patternFill>
      </fill>
    </dxf>
    <dxf>
      <font>
        <color theme="1"/>
      </font>
      <fill>
        <patternFill>
          <bgColor rgb="FFEBF1DE"/>
        </patternFill>
      </fill>
    </dxf>
    <dxf>
      <font>
        <color theme="1"/>
      </font>
      <fill>
        <patternFill>
          <bgColor rgb="FFE3B5A2"/>
        </patternFill>
      </fill>
    </dxf>
    <dxf>
      <font>
        <color theme="1"/>
      </font>
      <fill>
        <patternFill>
          <bgColor rgb="FFEBF1DE"/>
        </patternFill>
      </fill>
    </dxf>
    <dxf>
      <font>
        <color theme="1"/>
      </font>
      <fill>
        <patternFill>
          <bgColor rgb="FFEBF1DE"/>
        </patternFill>
      </fill>
    </dxf>
    <dxf>
      <fill>
        <patternFill>
          <bgColor rgb="FFE3B5A2"/>
        </patternFill>
      </fill>
    </dxf>
    <dxf>
      <fill>
        <patternFill>
          <bgColor rgb="FFEBF1DE"/>
        </patternFill>
      </fill>
    </dxf>
    <dxf>
      <fill>
        <patternFill patternType="solid">
          <fgColor rgb="FFEBF1DE"/>
          <bgColor theme="6" tint="0.79998168889431442"/>
        </patternFill>
      </fill>
    </dxf>
    <dxf>
      <font>
        <color theme="0"/>
      </font>
      <fill>
        <patternFill>
          <fgColor theme="0"/>
          <bgColor theme="0"/>
        </patternFill>
      </fill>
      <border>
        <left/>
        <right/>
        <top/>
        <bottom/>
        <vertical/>
        <horizontal/>
      </border>
    </dxf>
    <dxf>
      <fill>
        <patternFill patternType="solid">
          <fgColor rgb="FFEBF1DE"/>
          <bgColor theme="6" tint="0.79998168889431442"/>
        </patternFill>
      </fill>
    </dxf>
    <dxf>
      <fill>
        <patternFill patternType="solid">
          <fgColor rgb="FFEBF1DE"/>
          <bgColor theme="6" tint="0.79998168889431442"/>
        </patternFill>
      </fill>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rgb="FFFF0000"/>
        </patternFill>
      </fill>
    </dxf>
    <dxf>
      <fill>
        <patternFill>
          <bgColor rgb="FFFF0000"/>
        </patternFill>
      </fill>
    </dxf>
    <dxf>
      <fill>
        <patternFill>
          <bgColor rgb="FFEBF1DE"/>
        </patternFill>
      </fill>
    </dxf>
    <dxf>
      <font>
        <color auto="1"/>
      </font>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3B5A2"/>
        </patternFill>
      </fill>
    </dxf>
    <dxf>
      <fill>
        <patternFill>
          <bgColor rgb="FFEBF1DE"/>
        </patternFill>
      </fill>
    </dxf>
    <dxf>
      <fill>
        <patternFill>
          <bgColor rgb="FFE3B5A2"/>
        </patternFill>
      </fill>
    </dxf>
    <dxf>
      <fill>
        <patternFill patternType="solid">
          <fgColor rgb="FFEBF1DE"/>
          <bgColor theme="6" tint="0.79998168889431442"/>
        </patternFill>
      </fill>
    </dxf>
    <dxf>
      <font>
        <color theme="0"/>
      </font>
      <fill>
        <patternFill>
          <fgColor theme="0"/>
          <bgColor theme="0"/>
        </patternFill>
      </fill>
      <border>
        <left/>
        <right/>
        <top/>
        <bottom/>
        <vertical/>
        <horizontal/>
      </border>
    </dxf>
    <dxf>
      <fill>
        <patternFill patternType="solid">
          <fgColor rgb="FFEBF1DE"/>
          <bgColor theme="6" tint="0.79998168889431442"/>
        </patternFill>
      </fill>
    </dxf>
    <dxf>
      <fill>
        <patternFill>
          <bgColor rgb="FFEBF1DE"/>
        </patternFill>
      </fill>
    </dxf>
  </dxfs>
  <tableStyles count="0" defaultTableStyle="TableStyleMedium2" defaultPivotStyle="PivotStyleLight16"/>
  <colors>
    <mruColors>
      <color rgb="FFFF0000"/>
      <color rgb="FFA0A0A0"/>
      <color rgb="FFDCE6F0"/>
      <color rgb="FFFFFFFF"/>
      <color rgb="FFFF6600"/>
      <color rgb="FFE3B5A2"/>
      <color rgb="FFEBF1DE"/>
      <color rgb="FFFCF2F7"/>
      <color rgb="FF008540"/>
      <color rgb="FFFBDE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fmlaLink="menu!A270" lockText="1" noThreeD="1"/>
</file>

<file path=xl/ctrlProps/ctrlProp10.xml><?xml version="1.0" encoding="utf-8"?>
<formControlPr xmlns="http://schemas.microsoft.com/office/spreadsheetml/2009/9/main" objectType="Radio" checked="Checked" firstButton="1" fmlaLink="menu!$H$4"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fmlaLink="menu!U6"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CheckBox" fmlaLink="menu!A6" lockText="1" noThreeD="1"/>
</file>

<file path=xl/ctrlProps/ctrlProp2.xml><?xml version="1.0" encoding="utf-8"?>
<formControlPr xmlns="http://schemas.microsoft.com/office/spreadsheetml/2009/9/main" objectType="CheckBox" fmlaLink="menu!$C$47" lockText="1" noThreeD="1"/>
</file>

<file path=xl/ctrlProps/ctrlProp3.xml><?xml version="1.0" encoding="utf-8"?>
<formControlPr xmlns="http://schemas.microsoft.com/office/spreadsheetml/2009/9/main" objectType="CheckBox" fmlaLink="menu!B49" lockText="1" noThreeD="1"/>
</file>

<file path=xl/ctrlProps/ctrlProp4.xml><?xml version="1.0" encoding="utf-8"?>
<formControlPr xmlns="http://schemas.microsoft.com/office/spreadsheetml/2009/9/main" objectType="CheckBox" fmlaLink="menu!B50" lockText="1" noThreeD="1"/>
</file>

<file path=xl/ctrlProps/ctrlProp5.xml><?xml version="1.0" encoding="utf-8"?>
<formControlPr xmlns="http://schemas.microsoft.com/office/spreadsheetml/2009/9/main" objectType="CheckBox" fmlaLink="menu!B51" lockText="1" noThreeD="1"/>
</file>

<file path=xl/ctrlProps/ctrlProp6.xml><?xml version="1.0" encoding="utf-8"?>
<formControlPr xmlns="http://schemas.microsoft.com/office/spreadsheetml/2009/9/main" objectType="CheckBox" fmlaLink="menu!B60" lockText="1" noThreeD="1"/>
</file>

<file path=xl/ctrlProps/ctrlProp7.xml><?xml version="1.0" encoding="utf-8"?>
<formControlPr xmlns="http://schemas.microsoft.com/office/spreadsheetml/2009/9/main" objectType="CheckBox" fmlaLink="menu!B56" lockText="1" noThreeD="1"/>
</file>

<file path=xl/ctrlProps/ctrlProp8.xml><?xml version="1.0" encoding="utf-8"?>
<formControlPr xmlns="http://schemas.microsoft.com/office/spreadsheetml/2009/9/main" objectType="CheckBox" checked="Checked" fmlaLink="menu!U9" lockText="1" noThreeD="1"/>
</file>

<file path=xl/ctrlProps/ctrlProp9.xml><?xml version="1.0" encoding="utf-8"?>
<formControlPr xmlns="http://schemas.microsoft.com/office/spreadsheetml/2009/9/main" objectType="CheckBox" checked="Checked" fmlaLink="menu!U10"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10</xdr:row>
          <xdr:rowOff>47625</xdr:rowOff>
        </xdr:from>
        <xdr:to>
          <xdr:col>4</xdr:col>
          <xdr:colOff>9525</xdr:colOff>
          <xdr:row>10</xdr:row>
          <xdr:rowOff>266700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0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13</xdr:col>
      <xdr:colOff>19050</xdr:colOff>
      <xdr:row>2</xdr:row>
      <xdr:rowOff>9525</xdr:rowOff>
    </xdr:from>
    <xdr:to>
      <xdr:col>17</xdr:col>
      <xdr:colOff>152399</xdr:colOff>
      <xdr:row>4</xdr:row>
      <xdr:rowOff>142875</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0829"/>
        <a:stretch>
          <a:fillRect/>
        </a:stretch>
      </xdr:blipFill>
      <xdr:spPr>
        <a:xfrm>
          <a:off x="4143375" y="161925"/>
          <a:ext cx="3276599" cy="10096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161925</xdr:colOff>
          <xdr:row>36</xdr:row>
          <xdr:rowOff>266700</xdr:rowOff>
        </xdr:from>
        <xdr:to>
          <xdr:col>3</xdr:col>
          <xdr:colOff>152400</xdr:colOff>
          <xdr:row>36</xdr:row>
          <xdr:rowOff>466725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183127</xdr:colOff>
      <xdr:row>28</xdr:row>
      <xdr:rowOff>0</xdr:rowOff>
    </xdr:from>
    <xdr:ext cx="6922216" cy="2682057"/>
    <xdr:sp macro="" textlink="" fLocksText="0">
      <xdr:nvSpPr>
        <xdr:cNvPr id="5" name="Textfeld 4">
          <a:extLst>
            <a:ext uri="{FF2B5EF4-FFF2-40B4-BE49-F238E27FC236}">
              <a16:creationId xmlns:a16="http://schemas.microsoft.com/office/drawing/2014/main" id="{00000000-0008-0000-0700-000005000000}"/>
            </a:ext>
          </a:extLst>
        </xdr:cNvPr>
        <xdr:cNvSpPr txBox="1"/>
      </xdr:nvSpPr>
      <xdr:spPr>
        <a:xfrm>
          <a:off x="352119" y="8402278"/>
          <a:ext cx="6922216" cy="2682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DE" sz="1100"/>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38</xdr:row>
          <xdr:rowOff>85725</xdr:rowOff>
        </xdr:from>
        <xdr:to>
          <xdr:col>2</xdr:col>
          <xdr:colOff>342900</xdr:colOff>
          <xdr:row>39</xdr:row>
          <xdr:rowOff>104775</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8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11</xdr:row>
          <xdr:rowOff>76200</xdr:rowOff>
        </xdr:from>
        <xdr:to>
          <xdr:col>2</xdr:col>
          <xdr:colOff>390525</xdr:colOff>
          <xdr:row>11</xdr:row>
          <xdr:rowOff>390525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8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13</xdr:row>
          <xdr:rowOff>152400</xdr:rowOff>
        </xdr:from>
        <xdr:to>
          <xdr:col>2</xdr:col>
          <xdr:colOff>361950</xdr:colOff>
          <xdr:row>13</xdr:row>
          <xdr:rowOff>323850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8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24</xdr:row>
          <xdr:rowOff>66675</xdr:rowOff>
        </xdr:from>
        <xdr:to>
          <xdr:col>2</xdr:col>
          <xdr:colOff>304800</xdr:colOff>
          <xdr:row>24</xdr:row>
          <xdr:rowOff>228600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D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47625</xdr:colOff>
          <xdr:row>44</xdr:row>
          <xdr:rowOff>38100</xdr:rowOff>
        </xdr:from>
        <xdr:to>
          <xdr:col>2</xdr:col>
          <xdr:colOff>295275</xdr:colOff>
          <xdr:row>44</xdr:row>
          <xdr:rowOff>247650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F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3</xdr:row>
          <xdr:rowOff>142875</xdr:rowOff>
        </xdr:from>
        <xdr:to>
          <xdr:col>4</xdr:col>
          <xdr:colOff>600075</xdr:colOff>
          <xdr:row>4</xdr:row>
          <xdr:rowOff>76200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F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Formularblatt aktivieren</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3</xdr:row>
          <xdr:rowOff>161925</xdr:rowOff>
        </xdr:from>
        <xdr:to>
          <xdr:col>4</xdr:col>
          <xdr:colOff>990600</xdr:colOff>
          <xdr:row>4</xdr:row>
          <xdr:rowOff>114300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10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Formularblatt aktivieren</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200025</xdr:colOff>
          <xdr:row>36</xdr:row>
          <xdr:rowOff>66675</xdr:rowOff>
        </xdr:from>
        <xdr:to>
          <xdr:col>3</xdr:col>
          <xdr:colOff>123825</xdr:colOff>
          <xdr:row>37</xdr:row>
          <xdr:rowOff>95250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1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36</xdr:row>
          <xdr:rowOff>76200</xdr:rowOff>
        </xdr:from>
        <xdr:to>
          <xdr:col>6</xdr:col>
          <xdr:colOff>342900</xdr:colOff>
          <xdr:row>37</xdr:row>
          <xdr:rowOff>104775</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1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3</xdr:row>
          <xdr:rowOff>161925</xdr:rowOff>
        </xdr:from>
        <xdr:to>
          <xdr:col>4</xdr:col>
          <xdr:colOff>600075</xdr:colOff>
          <xdr:row>4</xdr:row>
          <xdr:rowOff>133350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1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Tahoma"/>
                  <a:ea typeface="Tahoma"/>
                  <a:cs typeface="Tahoma"/>
                </a:rPr>
                <a:t>Formularblatt aktivieren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36</xdr:row>
          <xdr:rowOff>76200</xdr:rowOff>
        </xdr:from>
        <xdr:to>
          <xdr:col>10</xdr:col>
          <xdr:colOff>304800</xdr:colOff>
          <xdr:row>37</xdr:row>
          <xdr:rowOff>104775</xdr:rowOff>
        </xdr:to>
        <xdr:sp macro="" textlink="">
          <xdr:nvSpPr>
            <xdr:cNvPr id="1089" name="Option Button 65" hidden="1">
              <a:extLst>
                <a:ext uri="{63B3BB69-23CF-44E3-9099-C40C66FF867C}">
                  <a14:compatExt spid="_x0000_s1089"/>
                </a:ext>
                <a:ext uri="{FF2B5EF4-FFF2-40B4-BE49-F238E27FC236}">
                  <a16:creationId xmlns:a16="http://schemas.microsoft.com/office/drawing/2014/main" id="{00000000-0008-0000-1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31</xdr:row>
          <xdr:rowOff>28575</xdr:rowOff>
        </xdr:from>
        <xdr:to>
          <xdr:col>2</xdr:col>
          <xdr:colOff>266700</xdr:colOff>
          <xdr:row>31</xdr:row>
          <xdr:rowOff>238125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1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ksmFormulare22_lokal\211122_Berechnungsformular_Ausgaben_Umsetz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menu"/>
      <sheetName val="Vorhabenbeschreibung"/>
      <sheetName val="Inhalte und Handlungsfelder"/>
      <sheetName val="TVÖD_Obergrenzen"/>
      <sheetName val="Dashboard"/>
      <sheetName val="Personalausgaben"/>
      <sheetName val="Texte"/>
      <sheetName val="Personal"/>
      <sheetName val="Arbeitsplan"/>
      <sheetName val="Erfolgskontrollplan"/>
      <sheetName val="Tabelle1"/>
      <sheetName val="Erst-,Anschlussvorhaben"/>
      <sheetName val="Begl_Öffentlichkeitsarbeit"/>
      <sheetName val="Akteursbeteiligung"/>
      <sheetName val="prof_Prozessunterstützung"/>
      <sheetName val="weitere Sachausgaben"/>
      <sheetName val="Dienstreisen und Qualifizierung"/>
      <sheetName val="Konzeptfertigstellung"/>
      <sheetName val="ausgabenexport"/>
      <sheetName val="Ausgabenübersicht"/>
      <sheetName val="Anmerkungen"/>
    </sheetNames>
    <sheetDataSet>
      <sheetData sheetId="0">
        <row r="31">
          <cell r="I31" t="str">
            <v>bitte auswählen</v>
          </cell>
        </row>
      </sheetData>
      <sheetData sheetId="1">
        <row r="120">
          <cell r="C120">
            <v>0</v>
          </cell>
        </row>
      </sheetData>
      <sheetData sheetId="2" refreshError="1"/>
      <sheetData sheetId="3" refreshError="1"/>
      <sheetData sheetId="4" refreshError="1"/>
      <sheetData sheetId="5" refreshError="1"/>
      <sheetData sheetId="6">
        <row r="3">
          <cell r="B3">
            <v>1</v>
          </cell>
        </row>
      </sheetData>
      <sheetData sheetId="7" refreshError="1"/>
      <sheetData sheetId="8">
        <row r="50">
          <cell r="E50" t="str">
            <v>Projektjahr 1</v>
          </cell>
        </row>
      </sheetData>
      <sheetData sheetId="9">
        <row r="11">
          <cell r="C11" t="str">
            <v>Maßnahme 1</v>
          </cell>
        </row>
      </sheetData>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7.bin"/><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9.xml"/><Relationship Id="rId4" Type="http://schemas.openxmlformats.org/officeDocument/2006/relationships/vmlDrawing" Target="../drawings/vmlDrawing6.v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drawing" Target="../drawings/drawing8.xml"/><Relationship Id="rId7" Type="http://schemas.openxmlformats.org/officeDocument/2006/relationships/ctrlProp" Target="../ctrlProps/ctrlProp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vmlDrawing" Target="../drawings/vmlDrawing7.vml"/><Relationship Id="rId9" Type="http://schemas.openxmlformats.org/officeDocument/2006/relationships/ctrlProp" Target="../ctrlProps/ctrlProp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foerderportal.bund.de/easyonline/reflink.jsf?m=KLIMASCHUTZ_KRL_2019&amp;b=2071_KONZ_KSM_ERSTV&amp;t=AZA" TargetMode="External"/><Relationship Id="rId1" Type="http://schemas.openxmlformats.org/officeDocument/2006/relationships/printerSettings" Target="../printerSettings/printerSettings2.bin"/><Relationship Id="rId6" Type="http://schemas.openxmlformats.org/officeDocument/2006/relationships/ctrlProp" Target="../ctrlProps/ctrlProp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s://www.klimaschutz.de/kommunalrichtlinie" TargetMode="External"/><Relationship Id="rId1" Type="http://schemas.openxmlformats.org/officeDocument/2006/relationships/hyperlink" Target="https://foerderportal.bund.de/easyonline/reflink.jsf?m=KLIMASCHUTZ_KRL_2019&amp;b=2071_KONZ_KSM_ERSTV&amp;t=AZA"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7" Type="http://schemas.openxmlformats.org/officeDocument/2006/relationships/ctrlProp" Target="../ctrlProps/ctrlProp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AC102"/>
  <sheetViews>
    <sheetView showGridLines="0" showRowColHeaders="0" tabSelected="1" topLeftCell="A5" zoomScaleNormal="100" zoomScaleSheetLayoutView="100" workbookViewId="0">
      <selection activeCell="B26" sqref="B26:M26"/>
    </sheetView>
  </sheetViews>
  <sheetFormatPr baseColWidth="10" defaultColWidth="11.42578125" defaultRowHeight="12" x14ac:dyDescent="0.2"/>
  <cols>
    <col min="1" max="1" width="2.5703125" style="1" customWidth="1"/>
    <col min="2" max="2" width="2.7109375" style="1" customWidth="1"/>
    <col min="3" max="3" width="2.85546875" style="1" customWidth="1"/>
    <col min="4" max="4" width="3.140625" style="1" customWidth="1"/>
    <col min="5" max="5" width="3.7109375" style="1" customWidth="1"/>
    <col min="6" max="6" width="3.42578125" style="1" customWidth="1"/>
    <col min="7" max="7" width="0.7109375" style="1" customWidth="1"/>
    <col min="8" max="8" width="9.42578125" style="1" customWidth="1"/>
    <col min="9" max="9" width="4.5703125" style="1" customWidth="1"/>
    <col min="10" max="10" width="7.28515625" style="1" customWidth="1"/>
    <col min="11" max="11" width="10" style="1" customWidth="1"/>
    <col min="12" max="13" width="5.7109375" style="1" customWidth="1"/>
    <col min="14" max="16" width="11.42578125" style="1" customWidth="1"/>
    <col min="17" max="17" width="12.85546875" style="1" customWidth="1"/>
    <col min="18" max="19" width="2.28515625" style="1" customWidth="1"/>
    <col min="20" max="20" width="13.7109375" style="1" customWidth="1"/>
    <col min="21" max="21" width="11.42578125" style="1"/>
    <col min="22" max="22" width="15.28515625" style="1" customWidth="1"/>
    <col min="23" max="27" width="11.42578125" style="1"/>
    <col min="28" max="28" width="48.7109375" style="1" customWidth="1"/>
    <col min="29" max="29" width="44.85546875" style="1" customWidth="1"/>
    <col min="30" max="16384" width="11.42578125" style="1"/>
  </cols>
  <sheetData>
    <row r="1" spans="1:29"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row>
    <row r="2" spans="1:29" ht="12.75" hidden="1"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row>
    <row r="3" spans="1:29" ht="12" customHeight="1" x14ac:dyDescent="0.2">
      <c r="A3" s="386"/>
      <c r="C3" s="62"/>
      <c r="D3" s="62"/>
      <c r="E3" s="62"/>
      <c r="F3" s="62"/>
      <c r="G3" s="62"/>
      <c r="H3" s="62"/>
      <c r="I3" s="62"/>
      <c r="J3" s="62"/>
      <c r="K3" s="62"/>
      <c r="L3" s="62"/>
      <c r="M3" s="62"/>
      <c r="N3" s="62"/>
      <c r="O3" s="62"/>
      <c r="P3" s="62"/>
      <c r="Q3" s="62"/>
      <c r="S3" s="386"/>
      <c r="T3" s="386"/>
      <c r="U3" s="386"/>
      <c r="V3" s="386"/>
      <c r="W3" s="386"/>
      <c r="X3" s="386"/>
      <c r="Y3" s="386"/>
      <c r="Z3" s="386"/>
      <c r="AA3" s="386"/>
      <c r="AB3" s="386"/>
      <c r="AC3" s="386"/>
    </row>
    <row r="4" spans="1:29" s="4" customFormat="1" ht="57" customHeight="1" x14ac:dyDescent="0.2">
      <c r="A4" s="387"/>
      <c r="B4" s="92"/>
      <c r="C4" s="494" t="s">
        <v>700</v>
      </c>
      <c r="D4" s="494"/>
      <c r="E4" s="494"/>
      <c r="F4" s="494"/>
      <c r="G4" s="494"/>
      <c r="H4" s="494"/>
      <c r="I4" s="494"/>
      <c r="J4" s="494"/>
      <c r="K4" s="494"/>
      <c r="L4" s="494"/>
      <c r="M4" s="494"/>
      <c r="N4" s="494"/>
      <c r="O4" s="62"/>
      <c r="P4" s="62"/>
      <c r="Q4" s="62"/>
      <c r="R4" s="1"/>
      <c r="S4" s="387"/>
      <c r="T4" s="388"/>
      <c r="U4" s="495"/>
      <c r="V4" s="495"/>
      <c r="W4" s="387"/>
      <c r="X4" s="387"/>
      <c r="Y4" s="387"/>
      <c r="Z4" s="387"/>
      <c r="AA4" s="387"/>
      <c r="AB4" s="387"/>
      <c r="AC4" s="387"/>
    </row>
    <row r="5" spans="1:29" s="4" customFormat="1" ht="41.45" customHeight="1" x14ac:dyDescent="0.2">
      <c r="A5" s="387"/>
      <c r="B5" s="92"/>
      <c r="C5" s="494"/>
      <c r="D5" s="494"/>
      <c r="E5" s="494"/>
      <c r="F5" s="494"/>
      <c r="G5" s="494"/>
      <c r="H5" s="494"/>
      <c r="I5" s="494"/>
      <c r="J5" s="494"/>
      <c r="K5" s="494"/>
      <c r="L5" s="494"/>
      <c r="M5" s="494"/>
      <c r="N5" s="494"/>
      <c r="O5" s="483"/>
      <c r="P5" s="483"/>
      <c r="Q5" s="483"/>
      <c r="R5" s="62"/>
      <c r="S5" s="387"/>
      <c r="T5" s="389"/>
      <c r="U5" s="387"/>
      <c r="V5" s="387"/>
      <c r="W5" s="387"/>
      <c r="X5" s="387"/>
      <c r="Y5" s="387"/>
      <c r="Z5" s="387"/>
      <c r="AA5" s="387"/>
      <c r="AB5" s="387"/>
      <c r="AC5" s="387"/>
    </row>
    <row r="6" spans="1:29" s="4" customFormat="1" ht="3" customHeight="1" x14ac:dyDescent="0.2">
      <c r="A6" s="387"/>
      <c r="B6" s="92"/>
      <c r="C6" s="479"/>
      <c r="D6" s="479"/>
      <c r="E6" s="479"/>
      <c r="F6" s="479"/>
      <c r="G6" s="479"/>
      <c r="H6" s="479"/>
      <c r="I6" s="479"/>
      <c r="J6" s="479"/>
      <c r="K6" s="479"/>
      <c r="L6" s="479"/>
      <c r="M6" s="479"/>
      <c r="N6" s="62"/>
      <c r="O6" s="62"/>
      <c r="P6" s="62"/>
      <c r="Q6" s="62"/>
      <c r="R6" s="62"/>
      <c r="S6" s="387"/>
      <c r="T6" s="387"/>
      <c r="U6" s="387"/>
      <c r="V6" s="387"/>
      <c r="W6" s="387"/>
      <c r="X6" s="387"/>
      <c r="Y6" s="387"/>
      <c r="Z6" s="387"/>
      <c r="AA6" s="387"/>
      <c r="AB6" s="387"/>
      <c r="AC6" s="387"/>
    </row>
    <row r="7" spans="1:29" s="4" customFormat="1" ht="6" customHeight="1" x14ac:dyDescent="0.2">
      <c r="A7" s="387"/>
      <c r="B7" s="92"/>
      <c r="C7" s="479"/>
      <c r="D7" s="479"/>
      <c r="E7" s="479"/>
      <c r="F7" s="479"/>
      <c r="G7" s="479"/>
      <c r="H7" s="479"/>
      <c r="I7" s="479"/>
      <c r="J7" s="479"/>
      <c r="K7" s="479"/>
      <c r="L7" s="479"/>
      <c r="M7" s="479"/>
      <c r="N7" s="62"/>
      <c r="O7" s="62"/>
      <c r="P7" s="62"/>
      <c r="Q7" s="62"/>
      <c r="R7" s="62"/>
      <c r="S7" s="387"/>
      <c r="T7" s="387"/>
      <c r="U7" s="387"/>
      <c r="V7" s="387"/>
      <c r="W7" s="387"/>
      <c r="X7" s="387"/>
      <c r="Y7" s="387"/>
      <c r="Z7" s="387"/>
      <c r="AA7" s="387"/>
      <c r="AB7" s="387"/>
      <c r="AC7" s="387"/>
    </row>
    <row r="8" spans="1:29" s="4" customFormat="1" ht="18.600000000000001" customHeight="1" x14ac:dyDescent="0.2">
      <c r="A8" s="387"/>
      <c r="B8" s="92"/>
      <c r="C8" s="484" t="s">
        <v>555</v>
      </c>
      <c r="D8" s="479"/>
      <c r="E8" s="479"/>
      <c r="F8" s="485"/>
      <c r="G8" s="479"/>
      <c r="H8" s="479"/>
      <c r="I8" s="479"/>
      <c r="J8" s="479"/>
      <c r="K8" s="479"/>
      <c r="L8" s="479"/>
      <c r="M8" s="479"/>
      <c r="N8" s="62"/>
      <c r="O8" s="62"/>
      <c r="P8" s="62"/>
      <c r="Q8" s="62"/>
      <c r="R8" s="62"/>
      <c r="S8" s="387"/>
      <c r="T8" s="387"/>
      <c r="U8" s="387"/>
      <c r="V8" s="387"/>
      <c r="W8" s="387"/>
      <c r="X8" s="387"/>
      <c r="Y8" s="387"/>
      <c r="Z8" s="387"/>
      <c r="AA8" s="387"/>
      <c r="AB8" s="387"/>
      <c r="AC8" s="387"/>
    </row>
    <row r="9" spans="1:29" s="4" customFormat="1" ht="159.75" customHeight="1" x14ac:dyDescent="0.25">
      <c r="A9" s="387"/>
      <c r="B9" s="92"/>
      <c r="C9" s="499" t="s">
        <v>710</v>
      </c>
      <c r="D9" s="500"/>
      <c r="E9" s="500"/>
      <c r="F9" s="500"/>
      <c r="G9" s="500"/>
      <c r="H9" s="500"/>
      <c r="I9" s="500"/>
      <c r="J9" s="500"/>
      <c r="K9" s="500"/>
      <c r="L9" s="500"/>
      <c r="M9" s="500"/>
      <c r="N9" s="500"/>
      <c r="O9" s="500"/>
      <c r="P9" s="500"/>
      <c r="Q9" s="500"/>
      <c r="R9" s="491"/>
      <c r="S9" s="387"/>
      <c r="T9" s="387"/>
      <c r="U9" s="387"/>
      <c r="V9" s="387"/>
      <c r="W9" s="387"/>
      <c r="X9" s="387"/>
      <c r="Y9" s="387"/>
      <c r="Z9" s="387"/>
      <c r="AA9" s="387"/>
      <c r="AB9" s="387"/>
      <c r="AC9" s="387"/>
    </row>
    <row r="10" spans="1:29" s="4" customFormat="1" ht="6" customHeight="1" thickBot="1" x14ac:dyDescent="0.3">
      <c r="A10" s="387"/>
      <c r="B10" s="92"/>
      <c r="C10" s="486"/>
      <c r="D10" s="486"/>
      <c r="E10" s="486"/>
      <c r="F10" s="486"/>
      <c r="G10" s="486"/>
      <c r="H10" s="486"/>
      <c r="I10" s="486"/>
      <c r="J10" s="486"/>
      <c r="K10" s="486"/>
      <c r="L10" s="486"/>
      <c r="M10" s="486"/>
      <c r="N10" s="486"/>
      <c r="O10" s="486"/>
      <c r="P10" s="486"/>
      <c r="Q10" s="486"/>
      <c r="R10" s="491"/>
      <c r="S10" s="387"/>
      <c r="T10" s="387"/>
      <c r="U10" s="387"/>
      <c r="V10" s="387"/>
      <c r="W10" s="387"/>
      <c r="X10" s="387"/>
      <c r="Y10" s="387"/>
      <c r="Z10" s="387"/>
      <c r="AA10" s="387"/>
      <c r="AB10" s="387"/>
      <c r="AC10" s="387"/>
    </row>
    <row r="11" spans="1:29" s="4" customFormat="1" ht="26.25" customHeight="1" thickBot="1" x14ac:dyDescent="0.3">
      <c r="A11" s="387"/>
      <c r="B11" s="92"/>
      <c r="C11" s="503"/>
      <c r="D11" s="501"/>
      <c r="E11" s="501" t="s">
        <v>662</v>
      </c>
      <c r="F11" s="501"/>
      <c r="G11" s="501"/>
      <c r="H11" s="501"/>
      <c r="I11" s="501"/>
      <c r="J11" s="501"/>
      <c r="K11" s="501"/>
      <c r="L11" s="501"/>
      <c r="M11" s="501"/>
      <c r="N11" s="501"/>
      <c r="O11" s="501"/>
      <c r="P11" s="501"/>
      <c r="Q11" s="502"/>
      <c r="R11" s="491"/>
      <c r="S11" s="387"/>
      <c r="T11" s="387"/>
      <c r="U11" s="387"/>
      <c r="V11" s="387"/>
      <c r="W11" s="387"/>
      <c r="X11" s="387"/>
      <c r="Y11" s="387"/>
      <c r="Z11" s="387"/>
      <c r="AA11" s="387"/>
      <c r="AB11" s="387"/>
      <c r="AC11" s="387"/>
    </row>
    <row r="12" spans="1:29" s="4" customFormat="1" ht="6" customHeight="1" x14ac:dyDescent="0.2">
      <c r="A12" s="387"/>
      <c r="B12" s="92"/>
      <c r="C12" s="479"/>
      <c r="D12" s="479"/>
      <c r="E12" s="479"/>
      <c r="F12" s="479"/>
      <c r="G12" s="479"/>
      <c r="H12" s="479"/>
      <c r="I12" s="479"/>
      <c r="J12" s="479"/>
      <c r="K12" s="479"/>
      <c r="L12" s="479"/>
      <c r="M12" s="479"/>
      <c r="N12" s="62"/>
      <c r="O12" s="62"/>
      <c r="P12" s="62"/>
      <c r="Q12" s="62"/>
      <c r="R12" s="62"/>
      <c r="S12" s="387"/>
      <c r="T12" s="387"/>
      <c r="U12" s="387"/>
      <c r="V12" s="387"/>
      <c r="W12" s="387"/>
      <c r="X12" s="387"/>
      <c r="Y12" s="387"/>
      <c r="Z12" s="387"/>
      <c r="AA12" s="387"/>
      <c r="AB12" s="387"/>
      <c r="AC12" s="387"/>
    </row>
    <row r="13" spans="1:29" s="274" customFormat="1" ht="16.5" customHeight="1" x14ac:dyDescent="0.2">
      <c r="A13" s="390"/>
      <c r="B13" s="490"/>
      <c r="C13" s="487" t="s">
        <v>684</v>
      </c>
      <c r="D13" s="487"/>
      <c r="E13" s="487"/>
      <c r="F13" s="487"/>
      <c r="G13" s="487"/>
      <c r="H13" s="487"/>
      <c r="I13" s="487"/>
      <c r="J13" s="487"/>
      <c r="K13" s="487"/>
      <c r="L13" s="487"/>
      <c r="M13" s="487"/>
      <c r="N13" s="488"/>
      <c r="O13" s="488"/>
      <c r="P13" s="488"/>
      <c r="Q13" s="489"/>
      <c r="R13" s="492"/>
      <c r="S13" s="390"/>
      <c r="T13" s="390"/>
      <c r="U13" s="390"/>
      <c r="V13" s="390"/>
      <c r="W13" s="390"/>
      <c r="X13" s="390"/>
      <c r="Y13" s="390"/>
      <c r="Z13" s="390"/>
      <c r="AA13" s="390"/>
      <c r="AB13" s="390"/>
      <c r="AC13" s="390"/>
    </row>
    <row r="14" spans="1:29" s="274" customFormat="1" ht="26.25" customHeight="1" x14ac:dyDescent="0.2">
      <c r="A14" s="390"/>
      <c r="B14" s="490"/>
      <c r="C14" s="496" t="s">
        <v>401</v>
      </c>
      <c r="D14" s="496"/>
      <c r="E14" s="496"/>
      <c r="F14" s="497" t="s">
        <v>669</v>
      </c>
      <c r="G14" s="498"/>
      <c r="H14" s="498"/>
      <c r="I14" s="498"/>
      <c r="J14" s="498"/>
      <c r="K14" s="498"/>
      <c r="L14" s="498"/>
      <c r="M14" s="498"/>
      <c r="N14" s="498"/>
      <c r="O14" s="498"/>
      <c r="P14" s="498"/>
      <c r="Q14" s="498"/>
      <c r="R14" s="492"/>
      <c r="S14" s="390"/>
      <c r="T14" s="390"/>
      <c r="U14" s="390"/>
      <c r="V14" s="390"/>
      <c r="W14" s="390"/>
      <c r="X14" s="390"/>
      <c r="Y14" s="390"/>
      <c r="Z14" s="390"/>
      <c r="AA14" s="390"/>
      <c r="AB14" s="390"/>
      <c r="AC14" s="390"/>
    </row>
    <row r="15" spans="1:29" s="274" customFormat="1" ht="54.75" customHeight="1" x14ac:dyDescent="0.2">
      <c r="A15" s="390"/>
      <c r="B15" s="490"/>
      <c r="C15" s="496" t="s">
        <v>402</v>
      </c>
      <c r="D15" s="496"/>
      <c r="E15" s="496"/>
      <c r="F15" s="497" t="s">
        <v>676</v>
      </c>
      <c r="G15" s="498"/>
      <c r="H15" s="498"/>
      <c r="I15" s="498"/>
      <c r="J15" s="498"/>
      <c r="K15" s="498"/>
      <c r="L15" s="498"/>
      <c r="M15" s="498"/>
      <c r="N15" s="498"/>
      <c r="O15" s="498"/>
      <c r="P15" s="498"/>
      <c r="Q15" s="498"/>
      <c r="R15" s="492"/>
      <c r="S15" s="390"/>
      <c r="T15" s="390"/>
      <c r="U15" s="390"/>
      <c r="V15" s="390"/>
      <c r="W15" s="390"/>
      <c r="X15" s="390"/>
      <c r="Y15" s="390"/>
      <c r="Z15" s="390"/>
      <c r="AA15" s="390"/>
      <c r="AB15" s="390"/>
      <c r="AC15" s="390"/>
    </row>
    <row r="16" spans="1:29" s="274" customFormat="1" ht="16.899999999999999" customHeight="1" x14ac:dyDescent="0.2">
      <c r="A16" s="390"/>
      <c r="B16" s="490"/>
      <c r="C16" s="496" t="s">
        <v>403</v>
      </c>
      <c r="D16" s="496"/>
      <c r="E16" s="496"/>
      <c r="F16" s="504" t="s">
        <v>548</v>
      </c>
      <c r="G16" s="496"/>
      <c r="H16" s="496"/>
      <c r="I16" s="496"/>
      <c r="J16" s="496"/>
      <c r="K16" s="496"/>
      <c r="L16" s="496"/>
      <c r="M16" s="496"/>
      <c r="N16" s="496"/>
      <c r="O16" s="496"/>
      <c r="P16" s="496"/>
      <c r="Q16" s="496"/>
      <c r="R16" s="492"/>
      <c r="S16" s="390"/>
      <c r="T16" s="390"/>
      <c r="U16" s="390"/>
      <c r="V16" s="390"/>
      <c r="W16" s="390"/>
      <c r="X16" s="390"/>
      <c r="Y16" s="390"/>
      <c r="Z16" s="390"/>
      <c r="AA16" s="390"/>
      <c r="AB16" s="390"/>
      <c r="AC16" s="390"/>
    </row>
    <row r="17" spans="1:29" s="4" customFormat="1" ht="16.899999999999999" customHeight="1" x14ac:dyDescent="0.2">
      <c r="A17" s="387"/>
      <c r="B17" s="92"/>
      <c r="C17" s="496" t="s">
        <v>404</v>
      </c>
      <c r="D17" s="496"/>
      <c r="E17" s="496"/>
      <c r="F17" s="504" t="s">
        <v>549</v>
      </c>
      <c r="G17" s="504"/>
      <c r="H17" s="504"/>
      <c r="I17" s="504"/>
      <c r="J17" s="504"/>
      <c r="K17" s="504"/>
      <c r="L17" s="504"/>
      <c r="M17" s="504"/>
      <c r="N17" s="504"/>
      <c r="O17" s="504"/>
      <c r="P17" s="504"/>
      <c r="Q17" s="504"/>
      <c r="R17" s="62"/>
      <c r="S17" s="387"/>
      <c r="T17" s="387"/>
      <c r="U17" s="387"/>
      <c r="V17" s="387"/>
      <c r="W17" s="387"/>
      <c r="X17" s="387"/>
      <c r="Y17" s="387"/>
      <c r="Z17" s="387"/>
      <c r="AA17" s="387"/>
      <c r="AB17" s="387"/>
      <c r="AC17" s="387"/>
    </row>
    <row r="18" spans="1:29" s="4" customFormat="1" ht="16.899999999999999" customHeight="1" x14ac:dyDescent="0.2">
      <c r="A18" s="387"/>
      <c r="B18" s="92"/>
      <c r="C18" s="496" t="s">
        <v>498</v>
      </c>
      <c r="D18" s="496"/>
      <c r="E18" s="496"/>
      <c r="F18" s="504" t="s">
        <v>637</v>
      </c>
      <c r="G18" s="504"/>
      <c r="H18" s="504"/>
      <c r="I18" s="504"/>
      <c r="J18" s="504"/>
      <c r="K18" s="504"/>
      <c r="L18" s="504"/>
      <c r="M18" s="504"/>
      <c r="N18" s="504"/>
      <c r="O18" s="504"/>
      <c r="P18" s="504"/>
      <c r="Q18" s="504"/>
      <c r="R18" s="62"/>
      <c r="S18" s="387"/>
      <c r="T18" s="387"/>
      <c r="U18" s="387"/>
      <c r="V18" s="387"/>
      <c r="W18" s="387"/>
      <c r="X18" s="387"/>
      <c r="Y18" s="387"/>
      <c r="Z18" s="387"/>
      <c r="AA18" s="387"/>
      <c r="AB18" s="387"/>
      <c r="AC18" s="387"/>
    </row>
    <row r="19" spans="1:29" s="274" customFormat="1" ht="16.899999999999999" customHeight="1" x14ac:dyDescent="0.2">
      <c r="A19" s="390"/>
      <c r="B19" s="490"/>
      <c r="C19" s="496" t="s">
        <v>550</v>
      </c>
      <c r="D19" s="496"/>
      <c r="E19" s="496"/>
      <c r="F19" s="504" t="s">
        <v>553</v>
      </c>
      <c r="G19" s="496"/>
      <c r="H19" s="496"/>
      <c r="I19" s="496"/>
      <c r="J19" s="496"/>
      <c r="K19" s="496"/>
      <c r="L19" s="496"/>
      <c r="M19" s="496"/>
      <c r="N19" s="496"/>
      <c r="O19" s="496"/>
      <c r="P19" s="496"/>
      <c r="Q19" s="496"/>
      <c r="R19" s="492"/>
      <c r="S19" s="390"/>
      <c r="T19" s="390"/>
      <c r="U19" s="390"/>
      <c r="V19" s="390"/>
      <c r="W19" s="390"/>
      <c r="X19" s="390"/>
      <c r="Y19" s="390"/>
      <c r="Z19" s="390"/>
      <c r="AA19" s="390"/>
      <c r="AB19" s="390"/>
      <c r="AC19" s="390"/>
    </row>
    <row r="20" spans="1:29" s="4" customFormat="1" ht="30" customHeight="1" x14ac:dyDescent="0.2">
      <c r="A20" s="387"/>
      <c r="B20" s="92"/>
      <c r="C20" s="496" t="s">
        <v>551</v>
      </c>
      <c r="D20" s="496"/>
      <c r="E20" s="496"/>
      <c r="F20" s="504" t="s">
        <v>638</v>
      </c>
      <c r="G20" s="504"/>
      <c r="H20" s="504"/>
      <c r="I20" s="504"/>
      <c r="J20" s="504"/>
      <c r="K20" s="504"/>
      <c r="L20" s="504"/>
      <c r="M20" s="504"/>
      <c r="N20" s="504"/>
      <c r="O20" s="504"/>
      <c r="P20" s="504"/>
      <c r="Q20" s="504"/>
      <c r="R20" s="62"/>
      <c r="S20" s="387"/>
      <c r="T20" s="387"/>
      <c r="U20" s="387"/>
      <c r="V20" s="387"/>
      <c r="W20" s="387"/>
      <c r="X20" s="387"/>
      <c r="Y20" s="387"/>
      <c r="Z20" s="387"/>
      <c r="AA20" s="387"/>
      <c r="AB20" s="387"/>
      <c r="AC20" s="387"/>
    </row>
    <row r="21" spans="1:29" s="4" customFormat="1" ht="31.15" customHeight="1" x14ac:dyDescent="0.2">
      <c r="A21" s="387"/>
      <c r="B21" s="92"/>
      <c r="C21" s="496" t="s">
        <v>552</v>
      </c>
      <c r="D21" s="496"/>
      <c r="E21" s="496"/>
      <c r="F21" s="504" t="s">
        <v>554</v>
      </c>
      <c r="G21" s="504"/>
      <c r="H21" s="504"/>
      <c r="I21" s="504"/>
      <c r="J21" s="504"/>
      <c r="K21" s="504"/>
      <c r="L21" s="504"/>
      <c r="M21" s="504"/>
      <c r="N21" s="504"/>
      <c r="O21" s="504"/>
      <c r="P21" s="504"/>
      <c r="Q21" s="504"/>
      <c r="R21" s="62"/>
      <c r="S21" s="387"/>
      <c r="T21" s="387"/>
      <c r="U21" s="387"/>
      <c r="V21" s="387"/>
      <c r="W21" s="387"/>
      <c r="X21" s="387"/>
      <c r="Y21" s="387"/>
      <c r="Z21" s="387"/>
      <c r="AA21" s="387"/>
      <c r="AB21" s="387"/>
      <c r="AC21" s="387"/>
    </row>
    <row r="22" spans="1:29" s="4" customFormat="1" ht="26.25" customHeight="1" x14ac:dyDescent="0.2">
      <c r="A22" s="387"/>
      <c r="B22" s="92"/>
      <c r="C22" s="507"/>
      <c r="D22" s="507"/>
      <c r="E22" s="507"/>
      <c r="F22" s="507"/>
      <c r="G22" s="507"/>
      <c r="H22" s="507"/>
      <c r="I22" s="507"/>
      <c r="J22" s="507"/>
      <c r="K22" s="507"/>
      <c r="L22" s="507"/>
      <c r="M22" s="507"/>
      <c r="N22" s="507"/>
      <c r="O22" s="507"/>
      <c r="P22" s="507"/>
      <c r="Q22" s="507"/>
      <c r="R22" s="62"/>
      <c r="S22" s="387"/>
      <c r="T22" s="387"/>
      <c r="U22" s="387"/>
      <c r="V22" s="387"/>
      <c r="W22" s="387"/>
      <c r="X22" s="387"/>
      <c r="Y22" s="387"/>
      <c r="Z22" s="387"/>
      <c r="AA22" s="387"/>
      <c r="AB22" s="387"/>
      <c r="AC22" s="387"/>
    </row>
    <row r="23" spans="1:29" s="4" customFormat="1" ht="6" customHeight="1" x14ac:dyDescent="0.2">
      <c r="A23" s="387"/>
      <c r="B23" s="387"/>
      <c r="C23" s="391"/>
      <c r="D23" s="391"/>
      <c r="E23" s="391"/>
      <c r="F23" s="391"/>
      <c r="G23" s="391"/>
      <c r="H23" s="391"/>
      <c r="I23" s="391"/>
      <c r="J23" s="391"/>
      <c r="K23" s="391"/>
      <c r="L23" s="391"/>
      <c r="M23" s="391"/>
      <c r="N23" s="391"/>
      <c r="O23" s="391"/>
      <c r="P23" s="391"/>
      <c r="Q23" s="391"/>
      <c r="R23" s="386"/>
      <c r="S23" s="387"/>
      <c r="T23" s="387"/>
      <c r="U23" s="387"/>
      <c r="V23" s="387"/>
      <c r="W23" s="387"/>
      <c r="X23" s="387"/>
      <c r="Y23" s="387"/>
      <c r="Z23" s="387"/>
      <c r="AA23" s="387"/>
      <c r="AB23" s="387"/>
      <c r="AC23" s="387"/>
    </row>
    <row r="24" spans="1:29" x14ac:dyDescent="0.2">
      <c r="A24" s="386"/>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row>
    <row r="25" spans="1:29" ht="15" x14ac:dyDescent="0.2">
      <c r="A25" s="386"/>
      <c r="B25" s="386"/>
      <c r="C25" s="392"/>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row>
    <row r="26" spans="1:29" ht="14.25" x14ac:dyDescent="0.2">
      <c r="A26" s="386"/>
      <c r="B26" s="506"/>
      <c r="C26" s="506"/>
      <c r="D26" s="506"/>
      <c r="E26" s="506"/>
      <c r="F26" s="506"/>
      <c r="G26" s="506"/>
      <c r="H26" s="506"/>
      <c r="I26" s="506"/>
      <c r="J26" s="506"/>
      <c r="K26" s="506"/>
      <c r="L26" s="506"/>
      <c r="M26" s="506"/>
      <c r="N26" s="386"/>
      <c r="O26" s="386"/>
      <c r="P26" s="386"/>
      <c r="Q26" s="386"/>
      <c r="R26" s="386"/>
      <c r="S26" s="386"/>
      <c r="T26" s="386"/>
      <c r="U26" s="386"/>
      <c r="V26" s="386"/>
      <c r="W26" s="386"/>
      <c r="X26" s="386"/>
      <c r="Y26" s="386"/>
      <c r="Z26" s="386"/>
      <c r="AA26" s="386"/>
      <c r="AB26" s="386"/>
      <c r="AC26" s="386"/>
    </row>
    <row r="27" spans="1:29" ht="14.25" x14ac:dyDescent="0.2">
      <c r="A27" s="386"/>
      <c r="B27" s="505"/>
      <c r="C27" s="505"/>
      <c r="D27" s="505"/>
      <c r="E27" s="505"/>
      <c r="F27" s="505"/>
      <c r="G27" s="505"/>
      <c r="H27" s="505"/>
      <c r="I27" s="505"/>
      <c r="J27" s="505"/>
      <c r="K27" s="505"/>
      <c r="L27" s="505"/>
      <c r="M27" s="505"/>
      <c r="N27" s="386"/>
      <c r="O27" s="386"/>
      <c r="P27" s="386"/>
      <c r="Q27" s="386"/>
      <c r="R27" s="386"/>
      <c r="S27" s="386"/>
      <c r="T27" s="386"/>
      <c r="U27" s="386"/>
      <c r="V27" s="386"/>
      <c r="W27" s="386"/>
      <c r="X27" s="386"/>
      <c r="Y27" s="386"/>
      <c r="Z27" s="386"/>
      <c r="AA27" s="386"/>
      <c r="AB27" s="386"/>
      <c r="AC27" s="386"/>
    </row>
    <row r="28" spans="1:29" ht="14.25" x14ac:dyDescent="0.2">
      <c r="A28" s="386"/>
      <c r="B28" s="505"/>
      <c r="C28" s="505"/>
      <c r="D28" s="505"/>
      <c r="E28" s="505"/>
      <c r="F28" s="505"/>
      <c r="G28" s="505"/>
      <c r="H28" s="505"/>
      <c r="I28" s="505"/>
      <c r="J28" s="505"/>
      <c r="K28" s="505"/>
      <c r="L28" s="505"/>
      <c r="M28" s="505"/>
      <c r="N28" s="386"/>
      <c r="O28" s="386"/>
      <c r="P28" s="386"/>
      <c r="Q28" s="386"/>
      <c r="R28" s="386"/>
      <c r="S28" s="386"/>
      <c r="T28" s="386"/>
      <c r="U28" s="386"/>
      <c r="V28" s="386"/>
      <c r="W28" s="386"/>
      <c r="X28" s="386"/>
      <c r="Y28" s="386"/>
      <c r="Z28" s="386"/>
      <c r="AA28" s="386"/>
      <c r="AB28" s="386"/>
      <c r="AC28" s="386"/>
    </row>
    <row r="29" spans="1:29" ht="14.25" x14ac:dyDescent="0.2">
      <c r="A29" s="386"/>
      <c r="B29" s="505"/>
      <c r="C29" s="505"/>
      <c r="D29" s="505"/>
      <c r="E29" s="505"/>
      <c r="F29" s="505"/>
      <c r="G29" s="505"/>
      <c r="H29" s="505"/>
      <c r="I29" s="505"/>
      <c r="J29" s="505"/>
      <c r="K29" s="505"/>
      <c r="L29" s="505"/>
      <c r="M29" s="505"/>
      <c r="N29" s="386"/>
      <c r="O29" s="386"/>
      <c r="P29" s="386"/>
      <c r="Q29" s="386"/>
      <c r="R29" s="386"/>
      <c r="S29" s="386"/>
      <c r="T29" s="386"/>
      <c r="U29" s="386"/>
      <c r="V29" s="386"/>
      <c r="W29" s="386"/>
      <c r="X29" s="386"/>
      <c r="Y29" s="386"/>
      <c r="Z29" s="386"/>
      <c r="AA29" s="386"/>
      <c r="AB29" s="386"/>
      <c r="AC29" s="386"/>
    </row>
    <row r="30" spans="1:29" x14ac:dyDescent="0.2">
      <c r="A30" s="386"/>
      <c r="B30" s="386"/>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row>
    <row r="31" spans="1:29" x14ac:dyDescent="0.2">
      <c r="A31" s="386"/>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row>
    <row r="32" spans="1:29" x14ac:dyDescent="0.2">
      <c r="A32" s="386"/>
      <c r="B32" s="386"/>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row>
    <row r="33" spans="1:29" x14ac:dyDescent="0.2">
      <c r="A33" s="386"/>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row>
    <row r="34" spans="1:29" x14ac:dyDescent="0.2">
      <c r="A34" s="386"/>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row>
    <row r="35" spans="1:29" x14ac:dyDescent="0.2">
      <c r="A35" s="386"/>
      <c r="B35" s="386"/>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row>
    <row r="36" spans="1:29" x14ac:dyDescent="0.2">
      <c r="A36" s="386"/>
      <c r="B36" s="386"/>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row>
    <row r="37" spans="1:29" x14ac:dyDescent="0.2">
      <c r="A37" s="386"/>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row>
    <row r="38" spans="1:29" x14ac:dyDescent="0.2">
      <c r="A38" s="386"/>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row>
    <row r="39" spans="1:29" x14ac:dyDescent="0.2">
      <c r="A39" s="386"/>
      <c r="B39" s="386"/>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row>
    <row r="40" spans="1:29" x14ac:dyDescent="0.2">
      <c r="A40" s="386"/>
      <c r="B40" s="386"/>
      <c r="C40" s="386"/>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row>
    <row r="41" spans="1:29" x14ac:dyDescent="0.2">
      <c r="A41" s="386"/>
      <c r="B41" s="386"/>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row>
    <row r="42" spans="1:29" x14ac:dyDescent="0.2">
      <c r="A42" s="386"/>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row>
    <row r="43" spans="1:29" x14ac:dyDescent="0.2">
      <c r="A43" s="386"/>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row>
    <row r="44" spans="1:29" x14ac:dyDescent="0.2">
      <c r="A44" s="386"/>
      <c r="B44" s="386"/>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row>
    <row r="45" spans="1:29" x14ac:dyDescent="0.2">
      <c r="A45" s="386"/>
      <c r="B45" s="386"/>
      <c r="C45" s="386"/>
      <c r="D45" s="386"/>
      <c r="E45" s="386"/>
      <c r="F45" s="386"/>
      <c r="G45" s="386"/>
      <c r="H45" s="386"/>
      <c r="I45" s="386"/>
      <c r="J45" s="386"/>
      <c r="K45" s="386"/>
      <c r="L45" s="386"/>
      <c r="M45" s="386"/>
      <c r="N45" s="386"/>
      <c r="O45" s="386"/>
      <c r="P45" s="386"/>
      <c r="Q45" s="386"/>
      <c r="R45" s="386"/>
      <c r="S45" s="386"/>
      <c r="T45" s="386"/>
      <c r="U45" s="386"/>
      <c r="V45" s="386"/>
      <c r="W45" s="386"/>
      <c r="X45" s="386"/>
      <c r="Y45" s="386"/>
      <c r="Z45" s="386"/>
      <c r="AA45" s="386"/>
      <c r="AB45" s="386"/>
      <c r="AC45" s="386"/>
    </row>
    <row r="46" spans="1:29" x14ac:dyDescent="0.2">
      <c r="A46" s="386"/>
      <c r="B46" s="386"/>
      <c r="C46" s="386"/>
      <c r="D46" s="386"/>
      <c r="E46" s="386"/>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row>
    <row r="47" spans="1:29" x14ac:dyDescent="0.2">
      <c r="A47" s="386"/>
      <c r="B47" s="386"/>
      <c r="C47" s="386"/>
      <c r="D47" s="386"/>
      <c r="E47" s="386"/>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row>
    <row r="48" spans="1:29" x14ac:dyDescent="0.2">
      <c r="A48" s="386"/>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row>
    <row r="49" spans="1:29" x14ac:dyDescent="0.2">
      <c r="A49" s="386"/>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row>
    <row r="50" spans="1:29" x14ac:dyDescent="0.2">
      <c r="A50" s="386"/>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row>
    <row r="51" spans="1:29" x14ac:dyDescent="0.2">
      <c r="A51" s="386"/>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row>
    <row r="52" spans="1:29" x14ac:dyDescent="0.2">
      <c r="A52" s="386"/>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row>
    <row r="53" spans="1:29" x14ac:dyDescent="0.2">
      <c r="A53" s="386"/>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row>
    <row r="54" spans="1:29" x14ac:dyDescent="0.2">
      <c r="A54" s="386"/>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row>
    <row r="55" spans="1:29" x14ac:dyDescent="0.2">
      <c r="A55" s="386"/>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row>
    <row r="56" spans="1:29" x14ac:dyDescent="0.2">
      <c r="A56" s="386"/>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row>
    <row r="57" spans="1:29" x14ac:dyDescent="0.2">
      <c r="A57" s="386"/>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row>
    <row r="58" spans="1:29" x14ac:dyDescent="0.2">
      <c r="A58" s="386"/>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row>
    <row r="59" spans="1:29" x14ac:dyDescent="0.2">
      <c r="A59" s="386"/>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row>
    <row r="60" spans="1:29" x14ac:dyDescent="0.2">
      <c r="A60" s="386"/>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row>
    <row r="61" spans="1:29" x14ac:dyDescent="0.2">
      <c r="A61" s="386"/>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row>
    <row r="62" spans="1:29" x14ac:dyDescent="0.2">
      <c r="A62" s="386"/>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row>
    <row r="63" spans="1:29" x14ac:dyDescent="0.2">
      <c r="A63" s="386"/>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row>
    <row r="64" spans="1:29" x14ac:dyDescent="0.2">
      <c r="A64" s="386"/>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row>
    <row r="65" spans="1:29" x14ac:dyDescent="0.2">
      <c r="A65" s="386"/>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row>
    <row r="66" spans="1:29" x14ac:dyDescent="0.2">
      <c r="A66" s="386"/>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row>
    <row r="67" spans="1:29" x14ac:dyDescent="0.2">
      <c r="A67" s="386"/>
      <c r="B67" s="386"/>
      <c r="C67" s="386"/>
      <c r="D67" s="386"/>
      <c r="E67" s="386"/>
      <c r="F67" s="386"/>
      <c r="G67" s="386"/>
      <c r="H67" s="386"/>
      <c r="I67" s="386"/>
      <c r="J67" s="386"/>
      <c r="K67" s="386"/>
      <c r="L67" s="386"/>
      <c r="M67" s="386"/>
      <c r="N67" s="386"/>
      <c r="O67" s="386"/>
      <c r="P67" s="386"/>
      <c r="Q67" s="386"/>
      <c r="R67" s="386"/>
      <c r="S67" s="386"/>
      <c r="T67" s="386"/>
      <c r="U67" s="386"/>
      <c r="V67" s="386"/>
      <c r="W67" s="386"/>
      <c r="X67" s="386"/>
      <c r="Y67" s="386"/>
      <c r="Z67" s="386"/>
      <c r="AA67" s="386"/>
      <c r="AB67" s="386"/>
      <c r="AC67" s="386"/>
    </row>
    <row r="68" spans="1:29" x14ac:dyDescent="0.2">
      <c r="A68" s="386"/>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row>
    <row r="69" spans="1:29" x14ac:dyDescent="0.2">
      <c r="A69" s="386"/>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row>
    <row r="70" spans="1:29" x14ac:dyDescent="0.2">
      <c r="A70" s="386"/>
      <c r="B70" s="386"/>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row>
    <row r="71" spans="1:29" x14ac:dyDescent="0.2">
      <c r="A71" s="386"/>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row>
    <row r="72" spans="1:29" x14ac:dyDescent="0.2">
      <c r="A72" s="386"/>
      <c r="B72" s="386"/>
      <c r="C72" s="386"/>
      <c r="D72" s="386"/>
      <c r="E72" s="386"/>
      <c r="F72" s="386"/>
      <c r="G72" s="386"/>
      <c r="H72" s="386"/>
      <c r="I72" s="386"/>
      <c r="J72" s="386"/>
      <c r="K72" s="386"/>
      <c r="L72" s="386"/>
      <c r="M72" s="386"/>
      <c r="N72" s="386"/>
      <c r="O72" s="386"/>
      <c r="P72" s="386"/>
      <c r="Q72" s="386"/>
      <c r="R72" s="386"/>
      <c r="S72" s="386"/>
      <c r="T72" s="386"/>
      <c r="U72" s="386"/>
      <c r="V72" s="386"/>
      <c r="W72" s="386"/>
      <c r="X72" s="386"/>
      <c r="Y72" s="386"/>
      <c r="Z72" s="386"/>
      <c r="AA72" s="386"/>
      <c r="AB72" s="386"/>
      <c r="AC72" s="386"/>
    </row>
    <row r="73" spans="1:29" x14ac:dyDescent="0.2">
      <c r="A73" s="386"/>
      <c r="B73" s="386"/>
      <c r="C73" s="386"/>
      <c r="D73" s="386"/>
      <c r="E73" s="386"/>
      <c r="F73" s="386"/>
      <c r="G73" s="386"/>
      <c r="H73" s="386"/>
      <c r="I73" s="386"/>
      <c r="J73" s="386"/>
      <c r="K73" s="386"/>
      <c r="L73" s="386"/>
      <c r="M73" s="386"/>
      <c r="N73" s="386"/>
      <c r="O73" s="386"/>
      <c r="P73" s="386"/>
      <c r="Q73" s="386"/>
      <c r="R73" s="386"/>
      <c r="S73" s="386"/>
      <c r="T73" s="386"/>
      <c r="U73" s="386"/>
      <c r="V73" s="386"/>
      <c r="W73" s="386"/>
      <c r="X73" s="386"/>
      <c r="Y73" s="386"/>
      <c r="Z73" s="386"/>
      <c r="AA73" s="386"/>
      <c r="AB73" s="386"/>
      <c r="AC73" s="386"/>
    </row>
    <row r="74" spans="1:29" x14ac:dyDescent="0.2">
      <c r="A74" s="386"/>
      <c r="B74" s="386"/>
      <c r="C74" s="386"/>
      <c r="D74" s="386"/>
      <c r="E74" s="386"/>
      <c r="F74" s="386"/>
      <c r="G74" s="386"/>
      <c r="H74" s="386"/>
      <c r="I74" s="386"/>
      <c r="J74" s="386"/>
      <c r="K74" s="386"/>
      <c r="L74" s="386"/>
      <c r="M74" s="386"/>
      <c r="N74" s="386"/>
      <c r="O74" s="386"/>
      <c r="P74" s="386"/>
      <c r="Q74" s="386"/>
      <c r="R74" s="386"/>
      <c r="S74" s="386"/>
      <c r="T74" s="386"/>
      <c r="U74" s="386"/>
      <c r="V74" s="386"/>
      <c r="W74" s="386"/>
      <c r="X74" s="386"/>
      <c r="Y74" s="386"/>
      <c r="Z74" s="386"/>
      <c r="AA74" s="386"/>
      <c r="AB74" s="386"/>
      <c r="AC74" s="386"/>
    </row>
    <row r="75" spans="1:29" x14ac:dyDescent="0.2">
      <c r="A75" s="386"/>
      <c r="B75" s="386"/>
      <c r="C75" s="386"/>
      <c r="D75" s="386"/>
      <c r="E75" s="386"/>
      <c r="F75" s="386"/>
      <c r="G75" s="386"/>
      <c r="H75" s="386"/>
      <c r="I75" s="386"/>
      <c r="J75" s="386"/>
      <c r="K75" s="386"/>
      <c r="L75" s="386"/>
      <c r="M75" s="386"/>
      <c r="N75" s="386"/>
      <c r="O75" s="386"/>
      <c r="P75" s="386"/>
      <c r="Q75" s="386"/>
      <c r="R75" s="386"/>
      <c r="S75" s="386"/>
      <c r="T75" s="386"/>
      <c r="U75" s="386"/>
      <c r="V75" s="386"/>
      <c r="W75" s="386"/>
      <c r="X75" s="386"/>
      <c r="Y75" s="386"/>
      <c r="Z75" s="386"/>
      <c r="AA75" s="386"/>
      <c r="AB75" s="386"/>
      <c r="AC75" s="386"/>
    </row>
    <row r="76" spans="1:29" x14ac:dyDescent="0.2">
      <c r="A76" s="386"/>
      <c r="B76" s="386"/>
      <c r="C76" s="386"/>
      <c r="D76" s="386"/>
      <c r="E76" s="386"/>
      <c r="F76" s="386"/>
      <c r="G76" s="386"/>
      <c r="H76" s="386"/>
      <c r="I76" s="386"/>
      <c r="J76" s="386"/>
      <c r="K76" s="386"/>
      <c r="L76" s="386"/>
      <c r="M76" s="386"/>
      <c r="N76" s="386"/>
      <c r="O76" s="386"/>
      <c r="P76" s="386"/>
      <c r="Q76" s="386"/>
      <c r="R76" s="386"/>
      <c r="S76" s="386"/>
      <c r="T76" s="386"/>
      <c r="U76" s="386"/>
      <c r="V76" s="386"/>
      <c r="W76" s="386"/>
      <c r="X76" s="386"/>
      <c r="Y76" s="386"/>
      <c r="Z76" s="386"/>
      <c r="AA76" s="386"/>
      <c r="AB76" s="386"/>
      <c r="AC76" s="386"/>
    </row>
    <row r="77" spans="1:29" x14ac:dyDescent="0.2">
      <c r="A77" s="386"/>
      <c r="B77" s="386"/>
      <c r="C77" s="386"/>
      <c r="D77" s="386"/>
      <c r="E77" s="386"/>
      <c r="F77" s="386"/>
      <c r="G77" s="386"/>
      <c r="H77" s="386"/>
      <c r="I77" s="386"/>
      <c r="J77" s="386"/>
      <c r="K77" s="386"/>
      <c r="L77" s="386"/>
      <c r="M77" s="386"/>
      <c r="N77" s="386"/>
      <c r="O77" s="386"/>
      <c r="P77" s="386"/>
      <c r="Q77" s="386"/>
      <c r="R77" s="386"/>
      <c r="S77" s="386"/>
      <c r="T77" s="386"/>
      <c r="U77" s="386"/>
      <c r="V77" s="386"/>
      <c r="W77" s="386"/>
      <c r="X77" s="386"/>
      <c r="Y77" s="386"/>
      <c r="Z77" s="386"/>
      <c r="AA77" s="386"/>
      <c r="AB77" s="386"/>
      <c r="AC77" s="386"/>
    </row>
    <row r="78" spans="1:29" x14ac:dyDescent="0.2">
      <c r="A78" s="386"/>
      <c r="B78" s="386"/>
      <c r="C78" s="386"/>
      <c r="D78" s="386"/>
      <c r="E78" s="386"/>
      <c r="F78" s="386"/>
      <c r="G78" s="386"/>
      <c r="H78" s="386"/>
      <c r="I78" s="386"/>
      <c r="J78" s="386"/>
      <c r="K78" s="386"/>
      <c r="L78" s="386"/>
      <c r="M78" s="386"/>
      <c r="N78" s="386"/>
      <c r="O78" s="386"/>
      <c r="P78" s="386"/>
      <c r="Q78" s="386"/>
      <c r="R78" s="386"/>
      <c r="S78" s="386"/>
      <c r="T78" s="386"/>
      <c r="U78" s="386"/>
      <c r="V78" s="386"/>
      <c r="W78" s="386"/>
      <c r="X78" s="386"/>
      <c r="Y78" s="386"/>
      <c r="Z78" s="386"/>
      <c r="AA78" s="386"/>
      <c r="AB78" s="386"/>
      <c r="AC78" s="386"/>
    </row>
    <row r="79" spans="1:29" x14ac:dyDescent="0.2">
      <c r="A79" s="386"/>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row>
    <row r="80" spans="1:29" x14ac:dyDescent="0.2">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row>
    <row r="81" spans="1:29" x14ac:dyDescent="0.2">
      <c r="A81" s="386"/>
      <c r="B81" s="386"/>
      <c r="C81" s="386"/>
      <c r="D81" s="386"/>
      <c r="E81" s="386"/>
      <c r="F81" s="386"/>
      <c r="G81" s="386"/>
      <c r="H81" s="386"/>
      <c r="I81" s="386"/>
      <c r="J81" s="386"/>
      <c r="K81" s="386"/>
      <c r="L81" s="386"/>
      <c r="M81" s="386"/>
      <c r="N81" s="386"/>
      <c r="O81" s="386"/>
      <c r="P81" s="386"/>
      <c r="Q81" s="386"/>
      <c r="R81" s="386"/>
      <c r="S81" s="386"/>
      <c r="T81" s="386"/>
      <c r="U81" s="386"/>
      <c r="V81" s="386"/>
      <c r="W81" s="386"/>
      <c r="X81" s="386"/>
      <c r="Y81" s="386"/>
      <c r="Z81" s="386"/>
      <c r="AA81" s="386"/>
      <c r="AB81" s="386"/>
      <c r="AC81" s="386"/>
    </row>
    <row r="82" spans="1:29" x14ac:dyDescent="0.2">
      <c r="A82" s="386"/>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row>
    <row r="83" spans="1:29" x14ac:dyDescent="0.2">
      <c r="A83" s="386"/>
      <c r="B83" s="386"/>
      <c r="C83" s="386"/>
      <c r="D83" s="386"/>
      <c r="E83" s="386"/>
      <c r="F83" s="386"/>
      <c r="G83" s="386"/>
      <c r="H83" s="386"/>
      <c r="I83" s="386"/>
      <c r="J83" s="386"/>
      <c r="K83" s="386"/>
      <c r="L83" s="386"/>
      <c r="M83" s="386"/>
      <c r="N83" s="386"/>
      <c r="O83" s="386"/>
      <c r="P83" s="386"/>
      <c r="Q83" s="386"/>
      <c r="R83" s="386"/>
      <c r="S83" s="386"/>
      <c r="T83" s="386"/>
      <c r="U83" s="386"/>
      <c r="V83" s="386"/>
      <c r="W83" s="386"/>
      <c r="X83" s="386"/>
      <c r="Y83" s="386"/>
      <c r="Z83" s="386"/>
      <c r="AA83" s="386"/>
      <c r="AB83" s="386"/>
      <c r="AC83" s="386"/>
    </row>
    <row r="84" spans="1:29" x14ac:dyDescent="0.2">
      <c r="A84" s="386"/>
      <c r="B84" s="386"/>
      <c r="C84" s="386"/>
      <c r="D84" s="386"/>
      <c r="E84" s="386"/>
      <c r="F84" s="386"/>
      <c r="G84" s="386"/>
      <c r="H84" s="386"/>
      <c r="I84" s="386"/>
      <c r="J84" s="386"/>
      <c r="K84" s="386"/>
      <c r="L84" s="386"/>
      <c r="M84" s="386"/>
      <c r="N84" s="386"/>
      <c r="O84" s="386"/>
      <c r="P84" s="386"/>
      <c r="Q84" s="386"/>
      <c r="R84" s="386"/>
      <c r="S84" s="386"/>
      <c r="T84" s="386"/>
      <c r="U84" s="386"/>
      <c r="V84" s="386"/>
      <c r="W84" s="386"/>
      <c r="X84" s="386"/>
      <c r="Y84" s="386"/>
      <c r="Z84" s="386"/>
      <c r="AA84" s="386"/>
      <c r="AB84" s="386"/>
      <c r="AC84" s="386"/>
    </row>
    <row r="85" spans="1:29" x14ac:dyDescent="0.2">
      <c r="A85" s="386"/>
      <c r="B85" s="386"/>
      <c r="C85" s="386"/>
      <c r="D85" s="386"/>
      <c r="E85" s="386"/>
      <c r="F85" s="386"/>
      <c r="G85" s="386"/>
      <c r="H85" s="386"/>
      <c r="I85" s="386"/>
      <c r="J85" s="386"/>
      <c r="K85" s="386"/>
      <c r="L85" s="386"/>
      <c r="M85" s="386"/>
      <c r="N85" s="386"/>
      <c r="O85" s="386"/>
      <c r="P85" s="386"/>
      <c r="Q85" s="386"/>
      <c r="R85" s="386"/>
      <c r="S85" s="386"/>
      <c r="T85" s="386"/>
      <c r="U85" s="386"/>
      <c r="V85" s="386"/>
      <c r="W85" s="386"/>
      <c r="X85" s="386"/>
      <c r="Y85" s="386"/>
      <c r="Z85" s="386"/>
      <c r="AA85" s="386"/>
      <c r="AB85" s="386"/>
      <c r="AC85" s="386"/>
    </row>
    <row r="86" spans="1:29" x14ac:dyDescent="0.2">
      <c r="A86" s="386"/>
      <c r="B86" s="386"/>
      <c r="C86" s="386"/>
      <c r="D86" s="386"/>
      <c r="E86" s="386"/>
      <c r="F86" s="386"/>
      <c r="G86" s="386"/>
      <c r="H86" s="386"/>
      <c r="I86" s="386"/>
      <c r="J86" s="386"/>
      <c r="K86" s="386"/>
      <c r="L86" s="386"/>
      <c r="M86" s="386"/>
      <c r="N86" s="386"/>
      <c r="O86" s="386"/>
      <c r="P86" s="386"/>
      <c r="Q86" s="386"/>
      <c r="R86" s="386"/>
      <c r="S86" s="386"/>
      <c r="T86" s="386"/>
      <c r="U86" s="386"/>
      <c r="V86" s="386"/>
      <c r="W86" s="386"/>
      <c r="X86" s="386"/>
      <c r="Y86" s="386"/>
      <c r="Z86" s="386"/>
      <c r="AA86" s="386"/>
      <c r="AB86" s="386"/>
      <c r="AC86" s="386"/>
    </row>
    <row r="87" spans="1:29" x14ac:dyDescent="0.2">
      <c r="A87" s="386"/>
      <c r="B87" s="386"/>
      <c r="C87" s="386"/>
      <c r="D87" s="386"/>
      <c r="E87" s="386"/>
      <c r="F87" s="386"/>
      <c r="G87" s="386"/>
      <c r="H87" s="386"/>
      <c r="I87" s="386"/>
      <c r="J87" s="386"/>
      <c r="K87" s="386"/>
      <c r="L87" s="386"/>
      <c r="M87" s="386"/>
      <c r="N87" s="386"/>
      <c r="O87" s="386"/>
      <c r="P87" s="386"/>
      <c r="Q87" s="386"/>
      <c r="R87" s="386"/>
      <c r="S87" s="386"/>
      <c r="T87" s="386"/>
      <c r="U87" s="386"/>
      <c r="V87" s="386"/>
      <c r="W87" s="386"/>
      <c r="X87" s="386"/>
      <c r="Y87" s="386"/>
      <c r="Z87" s="386"/>
      <c r="AA87" s="386"/>
      <c r="AB87" s="386"/>
      <c r="AC87" s="386"/>
    </row>
    <row r="88" spans="1:29" x14ac:dyDescent="0.2">
      <c r="A88" s="386"/>
      <c r="B88" s="386"/>
      <c r="C88" s="386"/>
      <c r="D88" s="386"/>
      <c r="E88" s="386"/>
      <c r="F88" s="386"/>
      <c r="G88" s="386"/>
      <c r="H88" s="386"/>
      <c r="I88" s="386"/>
      <c r="J88" s="386"/>
      <c r="K88" s="386"/>
      <c r="L88" s="386"/>
      <c r="M88" s="386"/>
      <c r="N88" s="386"/>
      <c r="O88" s="386"/>
      <c r="P88" s="386"/>
      <c r="Q88" s="386"/>
      <c r="R88" s="386"/>
      <c r="S88" s="386"/>
      <c r="T88" s="386"/>
      <c r="U88" s="386"/>
      <c r="V88" s="386"/>
      <c r="W88" s="386"/>
      <c r="X88" s="386"/>
      <c r="Y88" s="386"/>
      <c r="Z88" s="386"/>
      <c r="AA88" s="386"/>
      <c r="AB88" s="386"/>
      <c r="AC88" s="386"/>
    </row>
    <row r="89" spans="1:29" x14ac:dyDescent="0.2">
      <c r="A89" s="386"/>
      <c r="B89" s="386"/>
      <c r="C89" s="386"/>
      <c r="D89" s="386"/>
      <c r="E89" s="386"/>
      <c r="F89" s="386"/>
      <c r="G89" s="386"/>
      <c r="H89" s="386"/>
      <c r="I89" s="386"/>
      <c r="J89" s="386"/>
      <c r="K89" s="386"/>
      <c r="L89" s="386"/>
      <c r="M89" s="386"/>
      <c r="N89" s="386"/>
      <c r="O89" s="386"/>
      <c r="P89" s="386"/>
      <c r="Q89" s="386"/>
      <c r="R89" s="386"/>
      <c r="S89" s="386"/>
      <c r="T89" s="386"/>
      <c r="U89" s="386"/>
      <c r="V89" s="386"/>
      <c r="W89" s="386"/>
      <c r="X89" s="386"/>
      <c r="Y89" s="386"/>
      <c r="Z89" s="386"/>
      <c r="AA89" s="386"/>
      <c r="AB89" s="386"/>
      <c r="AC89" s="386"/>
    </row>
    <row r="90" spans="1:29" x14ac:dyDescent="0.2">
      <c r="A90" s="386"/>
      <c r="B90" s="386"/>
      <c r="C90" s="386"/>
      <c r="D90" s="386"/>
      <c r="E90" s="386"/>
      <c r="F90" s="386"/>
      <c r="G90" s="386"/>
      <c r="H90" s="386"/>
      <c r="I90" s="386"/>
      <c r="J90" s="386"/>
      <c r="K90" s="386"/>
      <c r="L90" s="386"/>
      <c r="M90" s="386"/>
      <c r="N90" s="386"/>
      <c r="O90" s="386"/>
      <c r="P90" s="386"/>
      <c r="Q90" s="386"/>
      <c r="R90" s="386"/>
      <c r="S90" s="386"/>
      <c r="T90" s="386"/>
      <c r="U90" s="386"/>
      <c r="V90" s="386"/>
      <c r="W90" s="386"/>
      <c r="X90" s="386"/>
      <c r="Y90" s="386"/>
      <c r="Z90" s="386"/>
      <c r="AA90" s="386"/>
      <c r="AB90" s="386"/>
      <c r="AC90" s="386"/>
    </row>
    <row r="91" spans="1:29" x14ac:dyDescent="0.2">
      <c r="A91" s="386"/>
      <c r="B91" s="386"/>
      <c r="C91" s="386"/>
      <c r="D91" s="386"/>
      <c r="E91" s="386"/>
      <c r="F91" s="386"/>
      <c r="G91" s="386"/>
      <c r="H91" s="386"/>
      <c r="I91" s="386"/>
      <c r="J91" s="386"/>
      <c r="K91" s="386"/>
      <c r="L91" s="386"/>
      <c r="M91" s="386"/>
      <c r="N91" s="386"/>
      <c r="O91" s="386"/>
      <c r="P91" s="386"/>
      <c r="Q91" s="386"/>
      <c r="R91" s="386"/>
      <c r="S91" s="386"/>
      <c r="T91" s="386"/>
      <c r="U91" s="386"/>
      <c r="V91" s="386"/>
      <c r="W91" s="386"/>
      <c r="X91" s="386"/>
      <c r="Y91" s="386"/>
      <c r="Z91" s="386"/>
      <c r="AA91" s="386"/>
      <c r="AB91" s="386"/>
      <c r="AC91" s="386"/>
    </row>
    <row r="92" spans="1:29" x14ac:dyDescent="0.2">
      <c r="A92" s="386"/>
      <c r="B92" s="386"/>
      <c r="C92" s="386"/>
      <c r="D92" s="386"/>
      <c r="E92" s="386"/>
      <c r="F92" s="386"/>
      <c r="G92" s="386"/>
      <c r="H92" s="386"/>
      <c r="I92" s="386"/>
      <c r="J92" s="386"/>
      <c r="K92" s="386"/>
      <c r="L92" s="386"/>
      <c r="M92" s="386"/>
      <c r="N92" s="386"/>
      <c r="O92" s="386"/>
      <c r="P92" s="386"/>
      <c r="Q92" s="386"/>
      <c r="R92" s="386"/>
      <c r="S92" s="386"/>
      <c r="T92" s="386"/>
      <c r="U92" s="386"/>
      <c r="V92" s="386"/>
      <c r="W92" s="386"/>
      <c r="X92" s="386"/>
      <c r="Y92" s="386"/>
      <c r="Z92" s="386"/>
      <c r="AA92" s="386"/>
      <c r="AB92" s="386"/>
      <c r="AC92" s="386"/>
    </row>
    <row r="93" spans="1:29" x14ac:dyDescent="0.2">
      <c r="A93" s="386"/>
      <c r="B93" s="386"/>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6"/>
      <c r="AA93" s="386"/>
      <c r="AB93" s="386"/>
      <c r="AC93" s="386"/>
    </row>
    <row r="94" spans="1:29" x14ac:dyDescent="0.2">
      <c r="A94" s="386"/>
      <c r="B94" s="386"/>
      <c r="C94" s="386"/>
      <c r="D94" s="386"/>
      <c r="E94" s="386"/>
      <c r="F94" s="386"/>
      <c r="G94" s="386"/>
      <c r="H94" s="386"/>
      <c r="I94" s="386"/>
      <c r="J94" s="386"/>
      <c r="K94" s="386"/>
      <c r="L94" s="386"/>
      <c r="M94" s="386"/>
      <c r="N94" s="386"/>
      <c r="O94" s="386"/>
      <c r="P94" s="386"/>
      <c r="Q94" s="386"/>
      <c r="R94" s="386"/>
      <c r="S94" s="386"/>
      <c r="T94" s="386"/>
      <c r="U94" s="386"/>
      <c r="V94" s="386"/>
      <c r="W94" s="386"/>
      <c r="X94" s="386"/>
      <c r="Y94" s="386"/>
      <c r="Z94" s="386"/>
      <c r="AA94" s="386"/>
      <c r="AB94" s="386"/>
      <c r="AC94" s="386"/>
    </row>
    <row r="95" spans="1:29" x14ac:dyDescent="0.2">
      <c r="A95" s="386"/>
      <c r="B95" s="386"/>
      <c r="C95" s="386"/>
      <c r="D95" s="386"/>
      <c r="E95" s="386"/>
      <c r="F95" s="386"/>
      <c r="G95" s="386"/>
      <c r="H95" s="386"/>
      <c r="I95" s="386"/>
      <c r="J95" s="386"/>
      <c r="K95" s="386"/>
      <c r="L95" s="386"/>
      <c r="M95" s="386"/>
      <c r="N95" s="386"/>
      <c r="O95" s="386"/>
      <c r="P95" s="386"/>
      <c r="Q95" s="386"/>
      <c r="R95" s="386"/>
      <c r="S95" s="386"/>
      <c r="T95" s="386"/>
      <c r="U95" s="386"/>
      <c r="V95" s="386"/>
      <c r="W95" s="386"/>
      <c r="X95" s="386"/>
      <c r="Y95" s="386"/>
      <c r="Z95" s="386"/>
      <c r="AA95" s="386"/>
      <c r="AB95" s="386"/>
      <c r="AC95" s="386"/>
    </row>
    <row r="96" spans="1:29" x14ac:dyDescent="0.2">
      <c r="A96" s="386"/>
      <c r="B96" s="386"/>
      <c r="C96" s="386"/>
      <c r="D96" s="386"/>
      <c r="E96" s="386"/>
      <c r="F96" s="386"/>
      <c r="G96" s="386"/>
      <c r="H96" s="386"/>
      <c r="I96" s="386"/>
      <c r="J96" s="386"/>
      <c r="K96" s="386"/>
      <c r="L96" s="386"/>
      <c r="M96" s="386"/>
      <c r="N96" s="386"/>
      <c r="O96" s="386"/>
      <c r="P96" s="386"/>
      <c r="Q96" s="386"/>
      <c r="R96" s="386"/>
      <c r="S96" s="386"/>
      <c r="T96" s="386"/>
      <c r="U96" s="386"/>
      <c r="V96" s="386"/>
      <c r="W96" s="386"/>
      <c r="X96" s="386"/>
      <c r="Y96" s="386"/>
      <c r="Z96" s="386"/>
      <c r="AA96" s="386"/>
      <c r="AB96" s="386"/>
      <c r="AC96" s="386"/>
    </row>
    <row r="97" spans="1:29" x14ac:dyDescent="0.2">
      <c r="A97" s="386"/>
      <c r="B97" s="386"/>
      <c r="C97" s="386"/>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row>
    <row r="98" spans="1:29" x14ac:dyDescent="0.2">
      <c r="A98" s="386"/>
      <c r="B98" s="386"/>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row>
    <row r="99" spans="1:29" x14ac:dyDescent="0.2">
      <c r="A99" s="386"/>
      <c r="B99" s="386"/>
      <c r="C99" s="386"/>
      <c r="D99" s="386"/>
      <c r="E99" s="386"/>
      <c r="F99" s="386"/>
      <c r="G99" s="386"/>
      <c r="H99" s="386"/>
      <c r="I99" s="386"/>
      <c r="J99" s="386"/>
      <c r="K99" s="386"/>
      <c r="L99" s="386"/>
      <c r="M99" s="386"/>
      <c r="N99" s="386"/>
      <c r="O99" s="386"/>
      <c r="P99" s="386"/>
      <c r="Q99" s="386"/>
      <c r="R99" s="386"/>
      <c r="S99" s="386"/>
      <c r="T99" s="386"/>
      <c r="U99" s="386"/>
      <c r="V99" s="386"/>
      <c r="W99" s="386"/>
      <c r="X99" s="386"/>
      <c r="Y99" s="386"/>
      <c r="Z99" s="386"/>
      <c r="AA99" s="386"/>
      <c r="AB99" s="386"/>
      <c r="AC99" s="386"/>
    </row>
    <row r="100" spans="1:29" x14ac:dyDescent="0.2">
      <c r="A100" s="386"/>
      <c r="B100" s="386"/>
      <c r="C100" s="386"/>
      <c r="D100" s="386"/>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6"/>
      <c r="AA100" s="386"/>
      <c r="AB100" s="386"/>
      <c r="AC100" s="386"/>
    </row>
    <row r="101" spans="1:29" x14ac:dyDescent="0.2">
      <c r="A101" s="386"/>
      <c r="B101" s="386"/>
      <c r="C101" s="386"/>
      <c r="D101" s="386"/>
      <c r="E101" s="386"/>
      <c r="F101" s="386"/>
      <c r="G101" s="386"/>
      <c r="H101" s="386"/>
      <c r="I101" s="386"/>
      <c r="J101" s="386"/>
      <c r="K101" s="386"/>
      <c r="L101" s="386"/>
      <c r="M101" s="386"/>
      <c r="N101" s="386"/>
      <c r="O101" s="386"/>
      <c r="P101" s="386"/>
      <c r="Q101" s="386"/>
      <c r="R101" s="386"/>
      <c r="S101" s="386"/>
      <c r="T101" s="386"/>
      <c r="U101" s="386"/>
      <c r="V101" s="386"/>
      <c r="W101" s="386"/>
      <c r="X101" s="386"/>
      <c r="Y101" s="386"/>
      <c r="Z101" s="386"/>
      <c r="AA101" s="386"/>
      <c r="AB101" s="386"/>
      <c r="AC101" s="386"/>
    </row>
    <row r="102" spans="1:29" x14ac:dyDescent="0.2">
      <c r="A102" s="386"/>
      <c r="B102" s="386"/>
      <c r="C102" s="386"/>
      <c r="D102" s="386"/>
      <c r="E102" s="386"/>
      <c r="F102" s="386"/>
      <c r="G102" s="386"/>
      <c r="H102" s="386"/>
      <c r="I102" s="386"/>
      <c r="J102" s="386"/>
      <c r="K102" s="386"/>
      <c r="L102" s="386"/>
      <c r="M102" s="386"/>
      <c r="N102" s="386"/>
      <c r="O102" s="386"/>
      <c r="P102" s="386"/>
      <c r="Q102" s="386"/>
      <c r="R102" s="386"/>
      <c r="S102" s="386"/>
      <c r="T102" s="386"/>
      <c r="U102" s="386"/>
      <c r="V102" s="386"/>
      <c r="W102" s="386"/>
      <c r="X102" s="386"/>
      <c r="Y102" s="386"/>
      <c r="Z102" s="386"/>
      <c r="AA102" s="386"/>
      <c r="AB102" s="386"/>
      <c r="AC102" s="386" t="s">
        <v>203</v>
      </c>
    </row>
  </sheetData>
  <sheetProtection algorithmName="SHA-512" hashValue="wzkSv8O1C9YKhhHpFtzAqy1IIz+wrQft0DdBcbZvmOSZ0/3ZdTig0kX8QPxVKQaRjz1JP0pvMSrFOwAmbMqqXg==" saltValue="K2mJ6VmLtMHamq1MtvmY1A==" spinCount="100000" sheet="1" objects="1" scenarios="1" selectLockedCells="1"/>
  <mergeCells count="26">
    <mergeCell ref="B29:M29"/>
    <mergeCell ref="C19:E19"/>
    <mergeCell ref="F19:Q19"/>
    <mergeCell ref="C20:E20"/>
    <mergeCell ref="F20:Q20"/>
    <mergeCell ref="C21:E21"/>
    <mergeCell ref="F21:Q21"/>
    <mergeCell ref="B26:M26"/>
    <mergeCell ref="B27:M27"/>
    <mergeCell ref="B28:M28"/>
    <mergeCell ref="C22:Q22"/>
    <mergeCell ref="C16:E16"/>
    <mergeCell ref="F16:Q16"/>
    <mergeCell ref="C17:E17"/>
    <mergeCell ref="F17:Q17"/>
    <mergeCell ref="C18:E18"/>
    <mergeCell ref="F18:Q18"/>
    <mergeCell ref="C4:N5"/>
    <mergeCell ref="U4:V4"/>
    <mergeCell ref="C14:E14"/>
    <mergeCell ref="F14:Q14"/>
    <mergeCell ref="C15:E15"/>
    <mergeCell ref="F15:Q15"/>
    <mergeCell ref="C9:Q9"/>
    <mergeCell ref="E11:Q11"/>
    <mergeCell ref="C11:D11"/>
  </mergeCells>
  <dataValidations count="1">
    <dataValidation allowBlank="1" promptTitle="Hinweis:" prompt="Wählen Sie im Dropdown-menü das Tabellenblatt an und klicken Sie anschließend auf den Link." sqref="U4:V4" xr:uid="{00000000-0002-0000-0000-000000000000}"/>
  </dataValidations>
  <printOptions horizontalCentered="1"/>
  <pageMargins left="0" right="0" top="0" bottom="0" header="0" footer="0"/>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2</xdr:col>
                    <xdr:colOff>104775</xdr:colOff>
                    <xdr:row>10</xdr:row>
                    <xdr:rowOff>47625</xdr:rowOff>
                  </from>
                  <to>
                    <xdr:col>4</xdr:col>
                    <xdr:colOff>9525</xdr:colOff>
                    <xdr:row>10</xdr:row>
                    <xdr:rowOff>266700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96800DD-009B-42F7-9EEB-E858A93869C0}">
            <xm:f>menu!$A$270=TRUE</xm:f>
            <x14:dxf>
              <fill>
                <patternFill>
                  <bgColor rgb="FFEBF1DE"/>
                </patternFill>
              </fill>
            </x14:dxf>
          </x14:cfRule>
          <x14:cfRule type="expression" priority="2" id="{50BB23A5-9913-40ED-8E8A-E7A343120829}">
            <xm:f>menu!$B$51=TRUE</xm:f>
            <x14:dxf>
              <fill>
                <patternFill patternType="solid">
                  <fgColor rgb="FFEBF1DE"/>
                  <bgColor theme="6" tint="0.79998168889431442"/>
                </patternFill>
              </fill>
            </x14:dxf>
          </x14:cfRule>
          <x14:cfRule type="expression" priority="3" id="{938638F7-7E9E-4E24-8805-97676BFA5FA7}">
            <xm:f>menu!$U$4=FALSE</xm:f>
            <x14:dxf>
              <font>
                <color theme="0"/>
              </font>
              <fill>
                <patternFill>
                  <fgColor theme="0"/>
                  <bgColor theme="0"/>
                </patternFill>
              </fill>
              <border>
                <left/>
                <right/>
                <top/>
                <bottom/>
                <vertical/>
                <horizontal/>
              </border>
            </x14:dxf>
          </x14:cfRule>
          <xm:sqref>C11:Q11</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tabColor rgb="FFE3B5A2"/>
  </sheetPr>
  <dimension ref="C2:O147"/>
  <sheetViews>
    <sheetView showGridLines="0" showRowColHeaders="0" view="pageBreakPreview" zoomScale="70" zoomScaleNormal="115" zoomScaleSheetLayoutView="70" workbookViewId="0">
      <selection activeCell="D11" sqref="D11:F13"/>
    </sheetView>
  </sheetViews>
  <sheetFormatPr baseColWidth="10" defaultColWidth="11.42578125" defaultRowHeight="12" x14ac:dyDescent="0.2"/>
  <cols>
    <col min="1" max="2" width="2.28515625" style="62" customWidth="1"/>
    <col min="3" max="3" width="42.5703125" style="62" customWidth="1"/>
    <col min="4" max="4" width="20" style="62" customWidth="1"/>
    <col min="5" max="5" width="48.7109375" style="62" customWidth="1"/>
    <col min="6" max="6" width="14.28515625" style="62" customWidth="1"/>
    <col min="7" max="8" width="11.140625" style="62" customWidth="1"/>
    <col min="9" max="10" width="5.5703125" style="62" customWidth="1"/>
    <col min="11" max="12" width="11.140625" style="62" customWidth="1"/>
    <col min="13" max="14" width="2.28515625" style="62" customWidth="1"/>
    <col min="15" max="16384" width="11.42578125" style="62"/>
  </cols>
  <sheetData>
    <row r="2" spans="3:15" ht="12" customHeight="1" x14ac:dyDescent="0.2">
      <c r="D2" s="136"/>
    </row>
    <row r="3" spans="3:15" ht="14.25" customHeight="1" x14ac:dyDescent="0.25">
      <c r="C3" s="688" t="s">
        <v>211</v>
      </c>
      <c r="D3" s="689" t="e">
        <f>IF(Basisdaten!#REF!="Anschlussvorhaben",menu!J135,"")</f>
        <v>#REF!</v>
      </c>
      <c r="E3" s="690"/>
      <c r="F3" s="691" t="str">
        <f>IF(G11&lt;&gt;"…",menu!C128,"")</f>
        <v/>
      </c>
      <c r="G3" s="692"/>
      <c r="H3" s="692"/>
      <c r="I3" s="692"/>
      <c r="J3" s="692"/>
      <c r="K3" s="692"/>
      <c r="L3" s="334" t="s">
        <v>556</v>
      </c>
      <c r="O3"/>
    </row>
    <row r="4" spans="3:15" ht="12.75" customHeight="1" x14ac:dyDescent="0.2">
      <c r="C4" s="688"/>
      <c r="D4" s="689"/>
      <c r="E4" s="690"/>
      <c r="F4" s="691"/>
      <c r="G4" s="692"/>
      <c r="H4" s="692"/>
      <c r="I4" s="692"/>
      <c r="J4" s="692"/>
      <c r="K4" s="692"/>
      <c r="L4" s="81"/>
    </row>
    <row r="5" spans="3:15" ht="3" customHeight="1" x14ac:dyDescent="0.2">
      <c r="I5" s="137"/>
      <c r="J5" s="65"/>
    </row>
    <row r="6" spans="3:15" ht="36" customHeight="1" x14ac:dyDescent="0.2">
      <c r="C6" s="693" t="s">
        <v>557</v>
      </c>
      <c r="D6" s="694"/>
      <c r="E6" s="694"/>
      <c r="F6" s="694"/>
      <c r="G6" s="694"/>
      <c r="H6" s="694"/>
      <c r="I6" s="694"/>
      <c r="J6" s="694"/>
      <c r="K6" s="694"/>
      <c r="L6" s="695"/>
    </row>
    <row r="7" spans="3:15" ht="6" customHeight="1" thickBot="1" x14ac:dyDescent="0.25">
      <c r="C7" s="102"/>
      <c r="D7" s="102"/>
      <c r="E7" s="102"/>
      <c r="F7" s="102"/>
      <c r="G7" s="102"/>
      <c r="H7" s="102"/>
      <c r="I7" s="102"/>
      <c r="J7" s="102"/>
      <c r="K7" s="102"/>
      <c r="L7" s="102"/>
    </row>
    <row r="8" spans="3:15" ht="15.75" customHeight="1" x14ac:dyDescent="0.2">
      <c r="C8" s="696" t="s">
        <v>558</v>
      </c>
      <c r="D8" s="699" t="s">
        <v>559</v>
      </c>
      <c r="E8" s="700"/>
      <c r="F8" s="705"/>
      <c r="G8" s="707" t="s">
        <v>560</v>
      </c>
      <c r="H8" s="708"/>
      <c r="I8" s="708"/>
      <c r="J8" s="708"/>
      <c r="K8" s="708"/>
      <c r="L8" s="709"/>
    </row>
    <row r="9" spans="3:15" ht="15.75" customHeight="1" x14ac:dyDescent="0.2">
      <c r="C9" s="697"/>
      <c r="D9" s="701"/>
      <c r="E9" s="702"/>
      <c r="F9" s="706"/>
      <c r="G9" s="335" t="str">
        <f>Personal!E47</f>
        <v>Projektjahr 1</v>
      </c>
      <c r="H9" s="335" t="str">
        <f>Personal!F47</f>
        <v>Projektjahr 2</v>
      </c>
      <c r="I9" s="710" t="str">
        <f>Personal!G47</f>
        <v>Projektjahr 3</v>
      </c>
      <c r="J9" s="710"/>
      <c r="K9" s="335" t="str">
        <f>Personal!H47</f>
        <v>Projektjahr 4</v>
      </c>
      <c r="L9" s="336" t="s">
        <v>561</v>
      </c>
    </row>
    <row r="10" spans="3:15" ht="15.75" customHeight="1" x14ac:dyDescent="0.2">
      <c r="C10" s="698"/>
      <c r="D10" s="703"/>
      <c r="E10" s="704"/>
      <c r="F10" s="337" t="s">
        <v>15</v>
      </c>
      <c r="G10" s="338">
        <f>IF(Personal!G20=0,0,SUM(G11:G40,G46:G75,G81:G110,G116:G145)&amp;"("&amp;menu!C125&amp;")")</f>
        <v>0</v>
      </c>
      <c r="H10" s="338">
        <f>IF(Personal!G20=0,0,SUM(H11:H40,H46:H75,H81:H110,H116:H145)&amp;"("&amp;menu!D125&amp;")")</f>
        <v>0</v>
      </c>
      <c r="I10" s="711">
        <f>IF(Personal!G20=0,0,SUM(I11:J40,I46:J75,I81:J110,I116:J145)&amp;"("&amp;menu!E125&amp;")")</f>
        <v>0</v>
      </c>
      <c r="J10" s="712"/>
      <c r="K10" s="338">
        <f>IF(Personal!G20=0,0,SUM(K11:K40,K46:K75,K81:K110,K116:K145)&amp;"("&amp;menu!F125&amp;")")</f>
        <v>0</v>
      </c>
      <c r="L10" s="339">
        <f>SUM(L11:L40,L46:L75,L81:L110,L116:L145)</f>
        <v>0</v>
      </c>
    </row>
    <row r="11" spans="3:15" ht="20.25" customHeight="1" x14ac:dyDescent="0.2">
      <c r="C11" s="340" t="s">
        <v>562</v>
      </c>
      <c r="D11" s="713" t="s">
        <v>563</v>
      </c>
      <c r="E11" s="714"/>
      <c r="F11" s="715"/>
      <c r="G11" s="722" t="s">
        <v>563</v>
      </c>
      <c r="H11" s="722" t="s">
        <v>563</v>
      </c>
      <c r="I11" s="725" t="s">
        <v>563</v>
      </c>
      <c r="J11" s="726"/>
      <c r="K11" s="722" t="s">
        <v>563</v>
      </c>
      <c r="L11" s="731">
        <f>SUM(G11:K11)</f>
        <v>0</v>
      </c>
    </row>
    <row r="12" spans="3:15" ht="20.25" customHeight="1" x14ac:dyDescent="0.2">
      <c r="C12" s="341" t="s">
        <v>564</v>
      </c>
      <c r="D12" s="716"/>
      <c r="E12" s="717"/>
      <c r="F12" s="718"/>
      <c r="G12" s="723"/>
      <c r="H12" s="723"/>
      <c r="I12" s="727"/>
      <c r="J12" s="728"/>
      <c r="K12" s="723"/>
      <c r="L12" s="732"/>
    </row>
    <row r="13" spans="3:15" ht="20.25" customHeight="1" x14ac:dyDescent="0.2">
      <c r="C13" s="342" t="s">
        <v>565</v>
      </c>
      <c r="D13" s="719"/>
      <c r="E13" s="720"/>
      <c r="F13" s="721"/>
      <c r="G13" s="724"/>
      <c r="H13" s="724"/>
      <c r="I13" s="729"/>
      <c r="J13" s="730"/>
      <c r="K13" s="724"/>
      <c r="L13" s="733"/>
    </row>
    <row r="14" spans="3:15" ht="20.25" customHeight="1" x14ac:dyDescent="0.2">
      <c r="C14" s="340" t="s">
        <v>566</v>
      </c>
      <c r="D14" s="713" t="s">
        <v>563</v>
      </c>
      <c r="E14" s="714"/>
      <c r="F14" s="715"/>
      <c r="G14" s="722" t="s">
        <v>563</v>
      </c>
      <c r="H14" s="722" t="s">
        <v>563</v>
      </c>
      <c r="I14" s="725" t="s">
        <v>563</v>
      </c>
      <c r="J14" s="726"/>
      <c r="K14" s="722" t="s">
        <v>563</v>
      </c>
      <c r="L14" s="731">
        <f>SUM(G14:K14)</f>
        <v>0</v>
      </c>
    </row>
    <row r="15" spans="3:15" ht="20.25" customHeight="1" x14ac:dyDescent="0.2">
      <c r="C15" s="341" t="s">
        <v>564</v>
      </c>
      <c r="D15" s="716"/>
      <c r="E15" s="717"/>
      <c r="F15" s="718"/>
      <c r="G15" s="723"/>
      <c r="H15" s="723"/>
      <c r="I15" s="727"/>
      <c r="J15" s="728"/>
      <c r="K15" s="723"/>
      <c r="L15" s="732"/>
    </row>
    <row r="16" spans="3:15" ht="20.25" customHeight="1" x14ac:dyDescent="0.2">
      <c r="C16" s="342" t="s">
        <v>565</v>
      </c>
      <c r="D16" s="719"/>
      <c r="E16" s="720"/>
      <c r="F16" s="721"/>
      <c r="G16" s="724"/>
      <c r="H16" s="724"/>
      <c r="I16" s="729"/>
      <c r="J16" s="730"/>
      <c r="K16" s="724"/>
      <c r="L16" s="733"/>
    </row>
    <row r="17" spans="3:12" ht="20.25" customHeight="1" x14ac:dyDescent="0.2">
      <c r="C17" s="340" t="s">
        <v>567</v>
      </c>
      <c r="D17" s="713" t="s">
        <v>563</v>
      </c>
      <c r="E17" s="714"/>
      <c r="F17" s="715"/>
      <c r="G17" s="722" t="s">
        <v>563</v>
      </c>
      <c r="H17" s="722" t="s">
        <v>563</v>
      </c>
      <c r="I17" s="725" t="s">
        <v>563</v>
      </c>
      <c r="J17" s="726"/>
      <c r="K17" s="722" t="s">
        <v>563</v>
      </c>
      <c r="L17" s="731">
        <f>SUM(G17:K17)</f>
        <v>0</v>
      </c>
    </row>
    <row r="18" spans="3:12" ht="20.25" customHeight="1" x14ac:dyDescent="0.2">
      <c r="C18" s="341" t="s">
        <v>564</v>
      </c>
      <c r="D18" s="716"/>
      <c r="E18" s="717"/>
      <c r="F18" s="718"/>
      <c r="G18" s="723"/>
      <c r="H18" s="723"/>
      <c r="I18" s="727"/>
      <c r="J18" s="728"/>
      <c r="K18" s="723"/>
      <c r="L18" s="732"/>
    </row>
    <row r="19" spans="3:12" ht="20.25" customHeight="1" x14ac:dyDescent="0.2">
      <c r="C19" s="342" t="s">
        <v>565</v>
      </c>
      <c r="D19" s="719"/>
      <c r="E19" s="720"/>
      <c r="F19" s="721"/>
      <c r="G19" s="724"/>
      <c r="H19" s="724"/>
      <c r="I19" s="729"/>
      <c r="J19" s="730"/>
      <c r="K19" s="724"/>
      <c r="L19" s="733"/>
    </row>
    <row r="20" spans="3:12" ht="20.25" customHeight="1" x14ac:dyDescent="0.2">
      <c r="C20" s="340" t="s">
        <v>568</v>
      </c>
      <c r="D20" s="713" t="s">
        <v>563</v>
      </c>
      <c r="E20" s="714"/>
      <c r="F20" s="715"/>
      <c r="G20" s="722" t="s">
        <v>563</v>
      </c>
      <c r="H20" s="722" t="s">
        <v>563</v>
      </c>
      <c r="I20" s="725" t="s">
        <v>563</v>
      </c>
      <c r="J20" s="726"/>
      <c r="K20" s="722" t="s">
        <v>563</v>
      </c>
      <c r="L20" s="731">
        <f>SUM(G20:K20)</f>
        <v>0</v>
      </c>
    </row>
    <row r="21" spans="3:12" ht="20.25" customHeight="1" x14ac:dyDescent="0.2">
      <c r="C21" s="341" t="s">
        <v>564</v>
      </c>
      <c r="D21" s="716"/>
      <c r="E21" s="717"/>
      <c r="F21" s="718"/>
      <c r="G21" s="723"/>
      <c r="H21" s="723"/>
      <c r="I21" s="727"/>
      <c r="J21" s="728"/>
      <c r="K21" s="723"/>
      <c r="L21" s="732"/>
    </row>
    <row r="22" spans="3:12" ht="20.25" customHeight="1" x14ac:dyDescent="0.2">
      <c r="C22" s="342" t="s">
        <v>565</v>
      </c>
      <c r="D22" s="719"/>
      <c r="E22" s="720"/>
      <c r="F22" s="721"/>
      <c r="G22" s="724"/>
      <c r="H22" s="724"/>
      <c r="I22" s="729"/>
      <c r="J22" s="730"/>
      <c r="K22" s="724"/>
      <c r="L22" s="733"/>
    </row>
    <row r="23" spans="3:12" ht="20.25" customHeight="1" x14ac:dyDescent="0.2">
      <c r="C23" s="340" t="s">
        <v>569</v>
      </c>
      <c r="D23" s="713" t="s">
        <v>563</v>
      </c>
      <c r="E23" s="714"/>
      <c r="F23" s="715"/>
      <c r="G23" s="722" t="s">
        <v>563</v>
      </c>
      <c r="H23" s="722" t="s">
        <v>563</v>
      </c>
      <c r="I23" s="725" t="s">
        <v>563</v>
      </c>
      <c r="J23" s="726"/>
      <c r="K23" s="722" t="s">
        <v>563</v>
      </c>
      <c r="L23" s="731">
        <f>SUM(G23:K23)</f>
        <v>0</v>
      </c>
    </row>
    <row r="24" spans="3:12" ht="20.25" customHeight="1" x14ac:dyDescent="0.2">
      <c r="C24" s="341" t="s">
        <v>564</v>
      </c>
      <c r="D24" s="716"/>
      <c r="E24" s="717"/>
      <c r="F24" s="718"/>
      <c r="G24" s="723"/>
      <c r="H24" s="723"/>
      <c r="I24" s="727"/>
      <c r="J24" s="728"/>
      <c r="K24" s="723"/>
      <c r="L24" s="732"/>
    </row>
    <row r="25" spans="3:12" ht="20.25" customHeight="1" x14ac:dyDescent="0.2">
      <c r="C25" s="342" t="s">
        <v>565</v>
      </c>
      <c r="D25" s="719"/>
      <c r="E25" s="720"/>
      <c r="F25" s="721"/>
      <c r="G25" s="724"/>
      <c r="H25" s="724"/>
      <c r="I25" s="729"/>
      <c r="J25" s="730"/>
      <c r="K25" s="724"/>
      <c r="L25" s="733"/>
    </row>
    <row r="26" spans="3:12" ht="20.25" customHeight="1" x14ac:dyDescent="0.2">
      <c r="C26" s="340" t="s">
        <v>570</v>
      </c>
      <c r="D26" s="713" t="s">
        <v>563</v>
      </c>
      <c r="E26" s="714"/>
      <c r="F26" s="715"/>
      <c r="G26" s="722" t="s">
        <v>563</v>
      </c>
      <c r="H26" s="722" t="s">
        <v>563</v>
      </c>
      <c r="I26" s="725" t="s">
        <v>563</v>
      </c>
      <c r="J26" s="726"/>
      <c r="K26" s="722" t="s">
        <v>563</v>
      </c>
      <c r="L26" s="731">
        <f>SUM(G26:K26)</f>
        <v>0</v>
      </c>
    </row>
    <row r="27" spans="3:12" ht="20.25" customHeight="1" x14ac:dyDescent="0.2">
      <c r="C27" s="341" t="s">
        <v>564</v>
      </c>
      <c r="D27" s="716"/>
      <c r="E27" s="717"/>
      <c r="F27" s="718"/>
      <c r="G27" s="723"/>
      <c r="H27" s="723"/>
      <c r="I27" s="727"/>
      <c r="J27" s="728"/>
      <c r="K27" s="723"/>
      <c r="L27" s="732"/>
    </row>
    <row r="28" spans="3:12" ht="20.25" customHeight="1" x14ac:dyDescent="0.2">
      <c r="C28" s="342" t="s">
        <v>565</v>
      </c>
      <c r="D28" s="719"/>
      <c r="E28" s="720"/>
      <c r="F28" s="721"/>
      <c r="G28" s="724"/>
      <c r="H28" s="724"/>
      <c r="I28" s="729"/>
      <c r="J28" s="730"/>
      <c r="K28" s="724"/>
      <c r="L28" s="733"/>
    </row>
    <row r="29" spans="3:12" ht="20.25" customHeight="1" x14ac:dyDescent="0.2">
      <c r="C29" s="340" t="s">
        <v>571</v>
      </c>
      <c r="D29" s="713" t="s">
        <v>563</v>
      </c>
      <c r="E29" s="714"/>
      <c r="F29" s="715"/>
      <c r="G29" s="722" t="s">
        <v>563</v>
      </c>
      <c r="H29" s="722" t="s">
        <v>563</v>
      </c>
      <c r="I29" s="725" t="s">
        <v>563</v>
      </c>
      <c r="J29" s="726"/>
      <c r="K29" s="722" t="s">
        <v>563</v>
      </c>
      <c r="L29" s="731">
        <f>SUM(G29:K29)</f>
        <v>0</v>
      </c>
    </row>
    <row r="30" spans="3:12" ht="20.25" customHeight="1" x14ac:dyDescent="0.2">
      <c r="C30" s="341" t="s">
        <v>564</v>
      </c>
      <c r="D30" s="716"/>
      <c r="E30" s="717"/>
      <c r="F30" s="718"/>
      <c r="G30" s="723"/>
      <c r="H30" s="723"/>
      <c r="I30" s="727"/>
      <c r="J30" s="728"/>
      <c r="K30" s="723"/>
      <c r="L30" s="732"/>
    </row>
    <row r="31" spans="3:12" ht="20.25" customHeight="1" x14ac:dyDescent="0.2">
      <c r="C31" s="342" t="s">
        <v>565</v>
      </c>
      <c r="D31" s="719"/>
      <c r="E31" s="720"/>
      <c r="F31" s="721"/>
      <c r="G31" s="724"/>
      <c r="H31" s="724"/>
      <c r="I31" s="729"/>
      <c r="J31" s="730"/>
      <c r="K31" s="724"/>
      <c r="L31" s="733"/>
    </row>
    <row r="32" spans="3:12" ht="20.25" customHeight="1" x14ac:dyDescent="0.2">
      <c r="C32" s="340" t="s">
        <v>572</v>
      </c>
      <c r="D32" s="713" t="s">
        <v>563</v>
      </c>
      <c r="E32" s="714"/>
      <c r="F32" s="715"/>
      <c r="G32" s="722" t="s">
        <v>563</v>
      </c>
      <c r="H32" s="722" t="s">
        <v>563</v>
      </c>
      <c r="I32" s="725" t="s">
        <v>563</v>
      </c>
      <c r="J32" s="726"/>
      <c r="K32" s="722" t="s">
        <v>563</v>
      </c>
      <c r="L32" s="731">
        <f>SUM(G32:K32)</f>
        <v>0</v>
      </c>
    </row>
    <row r="33" spans="3:12" ht="20.25" customHeight="1" x14ac:dyDescent="0.2">
      <c r="C33" s="341" t="s">
        <v>564</v>
      </c>
      <c r="D33" s="716"/>
      <c r="E33" s="717"/>
      <c r="F33" s="718"/>
      <c r="G33" s="723"/>
      <c r="H33" s="723"/>
      <c r="I33" s="727"/>
      <c r="J33" s="728"/>
      <c r="K33" s="723"/>
      <c r="L33" s="732"/>
    </row>
    <row r="34" spans="3:12" ht="20.25" customHeight="1" x14ac:dyDescent="0.2">
      <c r="C34" s="342" t="s">
        <v>565</v>
      </c>
      <c r="D34" s="719"/>
      <c r="E34" s="720"/>
      <c r="F34" s="721"/>
      <c r="G34" s="724"/>
      <c r="H34" s="724"/>
      <c r="I34" s="729"/>
      <c r="J34" s="730"/>
      <c r="K34" s="724"/>
      <c r="L34" s="733"/>
    </row>
    <row r="35" spans="3:12" ht="20.25" customHeight="1" x14ac:dyDescent="0.2">
      <c r="C35" s="340" t="s">
        <v>573</v>
      </c>
      <c r="D35" s="713" t="s">
        <v>563</v>
      </c>
      <c r="E35" s="714"/>
      <c r="F35" s="715"/>
      <c r="G35" s="722" t="s">
        <v>563</v>
      </c>
      <c r="H35" s="722" t="s">
        <v>563</v>
      </c>
      <c r="I35" s="725" t="s">
        <v>563</v>
      </c>
      <c r="J35" s="726"/>
      <c r="K35" s="722" t="s">
        <v>563</v>
      </c>
      <c r="L35" s="731">
        <f>SUM(G35:K35)</f>
        <v>0</v>
      </c>
    </row>
    <row r="36" spans="3:12" ht="20.25" customHeight="1" x14ac:dyDescent="0.2">
      <c r="C36" s="341" t="s">
        <v>564</v>
      </c>
      <c r="D36" s="716"/>
      <c r="E36" s="717"/>
      <c r="F36" s="718"/>
      <c r="G36" s="723"/>
      <c r="H36" s="723"/>
      <c r="I36" s="727"/>
      <c r="J36" s="728"/>
      <c r="K36" s="723"/>
      <c r="L36" s="732"/>
    </row>
    <row r="37" spans="3:12" ht="20.25" customHeight="1" x14ac:dyDescent="0.2">
      <c r="C37" s="342" t="s">
        <v>565</v>
      </c>
      <c r="D37" s="719"/>
      <c r="E37" s="720"/>
      <c r="F37" s="721"/>
      <c r="G37" s="724"/>
      <c r="H37" s="724"/>
      <c r="I37" s="729"/>
      <c r="J37" s="730"/>
      <c r="K37" s="724"/>
      <c r="L37" s="733"/>
    </row>
    <row r="38" spans="3:12" ht="20.25" customHeight="1" x14ac:dyDescent="0.2">
      <c r="C38" s="340" t="s">
        <v>574</v>
      </c>
      <c r="D38" s="713" t="s">
        <v>563</v>
      </c>
      <c r="E38" s="714"/>
      <c r="F38" s="715"/>
      <c r="G38" s="722" t="s">
        <v>563</v>
      </c>
      <c r="H38" s="722" t="s">
        <v>563</v>
      </c>
      <c r="I38" s="725" t="s">
        <v>563</v>
      </c>
      <c r="J38" s="726"/>
      <c r="K38" s="722" t="s">
        <v>563</v>
      </c>
      <c r="L38" s="731">
        <f>SUM(G38:K38)</f>
        <v>0</v>
      </c>
    </row>
    <row r="39" spans="3:12" ht="20.25" customHeight="1" x14ac:dyDescent="0.2">
      <c r="C39" s="341" t="s">
        <v>564</v>
      </c>
      <c r="D39" s="716"/>
      <c r="E39" s="717"/>
      <c r="F39" s="718"/>
      <c r="G39" s="723"/>
      <c r="H39" s="723"/>
      <c r="I39" s="727"/>
      <c r="J39" s="728"/>
      <c r="K39" s="723"/>
      <c r="L39" s="732"/>
    </row>
    <row r="40" spans="3:12" ht="20.25" customHeight="1" thickBot="1" x14ac:dyDescent="0.25">
      <c r="C40" s="343" t="s">
        <v>565</v>
      </c>
      <c r="D40" s="734"/>
      <c r="E40" s="735"/>
      <c r="F40" s="736"/>
      <c r="G40" s="724"/>
      <c r="H40" s="724"/>
      <c r="I40" s="729"/>
      <c r="J40" s="730"/>
      <c r="K40" s="724"/>
      <c r="L40" s="733"/>
    </row>
    <row r="41" spans="3:12" ht="6" customHeight="1" x14ac:dyDescent="0.2"/>
    <row r="42" spans="3:12" ht="12" customHeight="1" x14ac:dyDescent="0.2">
      <c r="D42" s="737">
        <f>Basisdaten!C44</f>
        <v>0</v>
      </c>
      <c r="E42" s="738"/>
      <c r="F42" s="738"/>
      <c r="L42" s="334" t="str">
        <f>L3</f>
        <v>Seite 1</v>
      </c>
    </row>
    <row r="43" spans="3:12" ht="12" customHeight="1" thickBot="1" x14ac:dyDescent="0.25">
      <c r="C43" s="98"/>
      <c r="D43" s="98"/>
      <c r="E43" s="98"/>
      <c r="F43" s="98"/>
      <c r="G43" s="98"/>
      <c r="H43" s="98"/>
      <c r="I43" s="98"/>
      <c r="J43" s="98"/>
      <c r="K43" s="98"/>
      <c r="L43" s="344" t="s">
        <v>575</v>
      </c>
    </row>
    <row r="44" spans="3:12" ht="20.25" customHeight="1" x14ac:dyDescent="0.2">
      <c r="C44" s="696" t="s">
        <v>558</v>
      </c>
      <c r="D44" s="699" t="s">
        <v>559</v>
      </c>
      <c r="E44" s="700"/>
      <c r="F44" s="705"/>
      <c r="G44" s="707" t="s">
        <v>560</v>
      </c>
      <c r="H44" s="708"/>
      <c r="I44" s="708"/>
      <c r="J44" s="708"/>
      <c r="K44" s="708"/>
      <c r="L44" s="709"/>
    </row>
    <row r="45" spans="3:12" ht="20.25" customHeight="1" x14ac:dyDescent="0.2">
      <c r="C45" s="698"/>
      <c r="D45" s="703"/>
      <c r="E45" s="704"/>
      <c r="F45" s="739"/>
      <c r="G45" s="335" t="str">
        <f>G9</f>
        <v>Projektjahr 1</v>
      </c>
      <c r="H45" s="335" t="str">
        <f>H9</f>
        <v>Projektjahr 2</v>
      </c>
      <c r="I45" s="710" t="str">
        <f>I9</f>
        <v>Projektjahr 3</v>
      </c>
      <c r="J45" s="710"/>
      <c r="K45" s="335" t="str">
        <f>K9</f>
        <v>Projektjahr 4</v>
      </c>
      <c r="L45" s="336" t="s">
        <v>561</v>
      </c>
    </row>
    <row r="46" spans="3:12" ht="20.25" customHeight="1" x14ac:dyDescent="0.2">
      <c r="C46" s="340" t="s">
        <v>576</v>
      </c>
      <c r="D46" s="713" t="s">
        <v>563</v>
      </c>
      <c r="E46" s="714"/>
      <c r="F46" s="715"/>
      <c r="G46" s="722" t="s">
        <v>563</v>
      </c>
      <c r="H46" s="722" t="s">
        <v>563</v>
      </c>
      <c r="I46" s="725" t="s">
        <v>563</v>
      </c>
      <c r="J46" s="726"/>
      <c r="K46" s="722" t="s">
        <v>563</v>
      </c>
      <c r="L46" s="731">
        <f>SUM(G46:K46)</f>
        <v>0</v>
      </c>
    </row>
    <row r="47" spans="3:12" ht="20.25" customHeight="1" x14ac:dyDescent="0.2">
      <c r="C47" s="341" t="s">
        <v>564</v>
      </c>
      <c r="D47" s="716"/>
      <c r="E47" s="717"/>
      <c r="F47" s="718"/>
      <c r="G47" s="723"/>
      <c r="H47" s="723"/>
      <c r="I47" s="727"/>
      <c r="J47" s="728"/>
      <c r="K47" s="723"/>
      <c r="L47" s="732"/>
    </row>
    <row r="48" spans="3:12" ht="20.25" customHeight="1" x14ac:dyDescent="0.2">
      <c r="C48" s="342" t="s">
        <v>565</v>
      </c>
      <c r="D48" s="719"/>
      <c r="E48" s="720"/>
      <c r="F48" s="721"/>
      <c r="G48" s="724"/>
      <c r="H48" s="724"/>
      <c r="I48" s="729"/>
      <c r="J48" s="730"/>
      <c r="K48" s="724"/>
      <c r="L48" s="733"/>
    </row>
    <row r="49" spans="3:12" ht="20.25" customHeight="1" x14ac:dyDescent="0.2">
      <c r="C49" s="340" t="s">
        <v>577</v>
      </c>
      <c r="D49" s="713" t="s">
        <v>563</v>
      </c>
      <c r="E49" s="714"/>
      <c r="F49" s="715"/>
      <c r="G49" s="722" t="s">
        <v>563</v>
      </c>
      <c r="H49" s="722" t="s">
        <v>563</v>
      </c>
      <c r="I49" s="725" t="s">
        <v>563</v>
      </c>
      <c r="J49" s="726"/>
      <c r="K49" s="722" t="s">
        <v>563</v>
      </c>
      <c r="L49" s="731">
        <f>SUM(G49:K49)</f>
        <v>0</v>
      </c>
    </row>
    <row r="50" spans="3:12" ht="20.25" customHeight="1" x14ac:dyDescent="0.2">
      <c r="C50" s="341" t="s">
        <v>564</v>
      </c>
      <c r="D50" s="716"/>
      <c r="E50" s="717"/>
      <c r="F50" s="718"/>
      <c r="G50" s="723"/>
      <c r="H50" s="723"/>
      <c r="I50" s="727"/>
      <c r="J50" s="728"/>
      <c r="K50" s="723"/>
      <c r="L50" s="732"/>
    </row>
    <row r="51" spans="3:12" ht="20.25" customHeight="1" x14ac:dyDescent="0.2">
      <c r="C51" s="342" t="s">
        <v>565</v>
      </c>
      <c r="D51" s="719"/>
      <c r="E51" s="720"/>
      <c r="F51" s="721"/>
      <c r="G51" s="724"/>
      <c r="H51" s="724"/>
      <c r="I51" s="729"/>
      <c r="J51" s="730"/>
      <c r="K51" s="724"/>
      <c r="L51" s="733"/>
    </row>
    <row r="52" spans="3:12" ht="20.25" customHeight="1" x14ac:dyDescent="0.2">
      <c r="C52" s="340" t="s">
        <v>578</v>
      </c>
      <c r="D52" s="713" t="s">
        <v>563</v>
      </c>
      <c r="E52" s="714"/>
      <c r="F52" s="715"/>
      <c r="G52" s="722" t="s">
        <v>563</v>
      </c>
      <c r="H52" s="722" t="s">
        <v>563</v>
      </c>
      <c r="I52" s="725" t="s">
        <v>563</v>
      </c>
      <c r="J52" s="726"/>
      <c r="K52" s="722" t="s">
        <v>563</v>
      </c>
      <c r="L52" s="731">
        <f>SUM(G52:K52)</f>
        <v>0</v>
      </c>
    </row>
    <row r="53" spans="3:12" ht="20.25" customHeight="1" x14ac:dyDescent="0.2">
      <c r="C53" s="341" t="s">
        <v>564</v>
      </c>
      <c r="D53" s="716"/>
      <c r="E53" s="717"/>
      <c r="F53" s="718"/>
      <c r="G53" s="723"/>
      <c r="H53" s="723"/>
      <c r="I53" s="727"/>
      <c r="J53" s="728"/>
      <c r="K53" s="723"/>
      <c r="L53" s="732"/>
    </row>
    <row r="54" spans="3:12" ht="20.25" customHeight="1" x14ac:dyDescent="0.2">
      <c r="C54" s="342" t="s">
        <v>565</v>
      </c>
      <c r="D54" s="719"/>
      <c r="E54" s="720"/>
      <c r="F54" s="721"/>
      <c r="G54" s="724"/>
      <c r="H54" s="724"/>
      <c r="I54" s="729"/>
      <c r="J54" s="730"/>
      <c r="K54" s="724"/>
      <c r="L54" s="733"/>
    </row>
    <row r="55" spans="3:12" ht="20.25" customHeight="1" x14ac:dyDescent="0.2">
      <c r="C55" s="340" t="s">
        <v>579</v>
      </c>
      <c r="D55" s="713" t="s">
        <v>563</v>
      </c>
      <c r="E55" s="714"/>
      <c r="F55" s="715"/>
      <c r="G55" s="722" t="s">
        <v>563</v>
      </c>
      <c r="H55" s="722" t="s">
        <v>563</v>
      </c>
      <c r="I55" s="725" t="s">
        <v>563</v>
      </c>
      <c r="J55" s="726"/>
      <c r="K55" s="722" t="s">
        <v>563</v>
      </c>
      <c r="L55" s="731">
        <f>SUM(G55:K55)</f>
        <v>0</v>
      </c>
    </row>
    <row r="56" spans="3:12" ht="20.25" customHeight="1" x14ac:dyDescent="0.2">
      <c r="C56" s="341" t="s">
        <v>564</v>
      </c>
      <c r="D56" s="716"/>
      <c r="E56" s="717"/>
      <c r="F56" s="718"/>
      <c r="G56" s="723"/>
      <c r="H56" s="723"/>
      <c r="I56" s="727"/>
      <c r="J56" s="728"/>
      <c r="K56" s="723"/>
      <c r="L56" s="732"/>
    </row>
    <row r="57" spans="3:12" ht="20.25" customHeight="1" x14ac:dyDescent="0.2">
      <c r="C57" s="342" t="s">
        <v>565</v>
      </c>
      <c r="D57" s="719"/>
      <c r="E57" s="720"/>
      <c r="F57" s="721"/>
      <c r="G57" s="724"/>
      <c r="H57" s="724"/>
      <c r="I57" s="729"/>
      <c r="J57" s="730"/>
      <c r="K57" s="724"/>
      <c r="L57" s="733"/>
    </row>
    <row r="58" spans="3:12" ht="20.25" customHeight="1" x14ac:dyDescent="0.2">
      <c r="C58" s="340" t="s">
        <v>580</v>
      </c>
      <c r="D58" s="713" t="s">
        <v>563</v>
      </c>
      <c r="E58" s="714"/>
      <c r="F58" s="715"/>
      <c r="G58" s="722" t="s">
        <v>563</v>
      </c>
      <c r="H58" s="722" t="s">
        <v>563</v>
      </c>
      <c r="I58" s="725" t="s">
        <v>563</v>
      </c>
      <c r="J58" s="726"/>
      <c r="K58" s="722" t="s">
        <v>563</v>
      </c>
      <c r="L58" s="731">
        <f>SUM(G58:K58)</f>
        <v>0</v>
      </c>
    </row>
    <row r="59" spans="3:12" ht="20.25" customHeight="1" x14ac:dyDescent="0.2">
      <c r="C59" s="341" t="s">
        <v>564</v>
      </c>
      <c r="D59" s="716"/>
      <c r="E59" s="717"/>
      <c r="F59" s="718"/>
      <c r="G59" s="723"/>
      <c r="H59" s="723"/>
      <c r="I59" s="727"/>
      <c r="J59" s="728"/>
      <c r="K59" s="723"/>
      <c r="L59" s="732"/>
    </row>
    <row r="60" spans="3:12" ht="20.25" customHeight="1" x14ac:dyDescent="0.2">
      <c r="C60" s="342" t="s">
        <v>565</v>
      </c>
      <c r="D60" s="719"/>
      <c r="E60" s="720"/>
      <c r="F60" s="721"/>
      <c r="G60" s="724"/>
      <c r="H60" s="724"/>
      <c r="I60" s="729"/>
      <c r="J60" s="730"/>
      <c r="K60" s="724"/>
      <c r="L60" s="733"/>
    </row>
    <row r="61" spans="3:12" ht="20.25" customHeight="1" x14ac:dyDescent="0.2">
      <c r="C61" s="340" t="s">
        <v>581</v>
      </c>
      <c r="D61" s="713" t="s">
        <v>563</v>
      </c>
      <c r="E61" s="714"/>
      <c r="F61" s="715"/>
      <c r="G61" s="722" t="s">
        <v>563</v>
      </c>
      <c r="H61" s="722" t="s">
        <v>563</v>
      </c>
      <c r="I61" s="725" t="s">
        <v>563</v>
      </c>
      <c r="J61" s="726"/>
      <c r="K61" s="722" t="s">
        <v>563</v>
      </c>
      <c r="L61" s="731">
        <f>SUM(G61:K61)</f>
        <v>0</v>
      </c>
    </row>
    <row r="62" spans="3:12" ht="20.25" customHeight="1" x14ac:dyDescent="0.2">
      <c r="C62" s="341" t="s">
        <v>564</v>
      </c>
      <c r="D62" s="716"/>
      <c r="E62" s="717"/>
      <c r="F62" s="718"/>
      <c r="G62" s="723"/>
      <c r="H62" s="723"/>
      <c r="I62" s="727"/>
      <c r="J62" s="728"/>
      <c r="K62" s="723"/>
      <c r="L62" s="732"/>
    </row>
    <row r="63" spans="3:12" ht="20.25" customHeight="1" x14ac:dyDescent="0.2">
      <c r="C63" s="342" t="s">
        <v>565</v>
      </c>
      <c r="D63" s="719"/>
      <c r="E63" s="720"/>
      <c r="F63" s="721"/>
      <c r="G63" s="724"/>
      <c r="H63" s="724"/>
      <c r="I63" s="729"/>
      <c r="J63" s="730"/>
      <c r="K63" s="724"/>
      <c r="L63" s="733"/>
    </row>
    <row r="64" spans="3:12" ht="20.25" customHeight="1" x14ac:dyDescent="0.2">
      <c r="C64" s="340" t="s">
        <v>582</v>
      </c>
      <c r="D64" s="713" t="s">
        <v>563</v>
      </c>
      <c r="E64" s="714"/>
      <c r="F64" s="715"/>
      <c r="G64" s="722" t="s">
        <v>563</v>
      </c>
      <c r="H64" s="722" t="s">
        <v>563</v>
      </c>
      <c r="I64" s="725" t="s">
        <v>563</v>
      </c>
      <c r="J64" s="726"/>
      <c r="K64" s="722" t="s">
        <v>563</v>
      </c>
      <c r="L64" s="731">
        <f>SUM(G64:K64)</f>
        <v>0</v>
      </c>
    </row>
    <row r="65" spans="3:12" ht="20.25" customHeight="1" x14ac:dyDescent="0.2">
      <c r="C65" s="341" t="s">
        <v>564</v>
      </c>
      <c r="D65" s="716"/>
      <c r="E65" s="717"/>
      <c r="F65" s="718"/>
      <c r="G65" s="723"/>
      <c r="H65" s="723"/>
      <c r="I65" s="727"/>
      <c r="J65" s="728"/>
      <c r="K65" s="723"/>
      <c r="L65" s="732"/>
    </row>
    <row r="66" spans="3:12" ht="20.25" customHeight="1" x14ac:dyDescent="0.2">
      <c r="C66" s="342" t="s">
        <v>565</v>
      </c>
      <c r="D66" s="719"/>
      <c r="E66" s="720"/>
      <c r="F66" s="721"/>
      <c r="G66" s="724"/>
      <c r="H66" s="724"/>
      <c r="I66" s="729"/>
      <c r="J66" s="730"/>
      <c r="K66" s="724"/>
      <c r="L66" s="733"/>
    </row>
    <row r="67" spans="3:12" ht="20.25" customHeight="1" x14ac:dyDescent="0.2">
      <c r="C67" s="340" t="s">
        <v>583</v>
      </c>
      <c r="D67" s="713" t="s">
        <v>563</v>
      </c>
      <c r="E67" s="714"/>
      <c r="F67" s="715"/>
      <c r="G67" s="722" t="s">
        <v>563</v>
      </c>
      <c r="H67" s="722" t="s">
        <v>563</v>
      </c>
      <c r="I67" s="725" t="s">
        <v>563</v>
      </c>
      <c r="J67" s="726"/>
      <c r="K67" s="722" t="s">
        <v>563</v>
      </c>
      <c r="L67" s="731">
        <f>SUM(G67:K67)</f>
        <v>0</v>
      </c>
    </row>
    <row r="68" spans="3:12" ht="20.25" customHeight="1" x14ac:dyDescent="0.2">
      <c r="C68" s="341" t="s">
        <v>564</v>
      </c>
      <c r="D68" s="716"/>
      <c r="E68" s="717"/>
      <c r="F68" s="718"/>
      <c r="G68" s="723"/>
      <c r="H68" s="723"/>
      <c r="I68" s="727"/>
      <c r="J68" s="728"/>
      <c r="K68" s="723"/>
      <c r="L68" s="732"/>
    </row>
    <row r="69" spans="3:12" ht="20.25" customHeight="1" x14ac:dyDescent="0.2">
      <c r="C69" s="342" t="s">
        <v>565</v>
      </c>
      <c r="D69" s="719"/>
      <c r="E69" s="720"/>
      <c r="F69" s="721"/>
      <c r="G69" s="724"/>
      <c r="H69" s="724"/>
      <c r="I69" s="729"/>
      <c r="J69" s="730"/>
      <c r="K69" s="724"/>
      <c r="L69" s="733"/>
    </row>
    <row r="70" spans="3:12" ht="20.25" customHeight="1" x14ac:dyDescent="0.2">
      <c r="C70" s="340" t="s">
        <v>584</v>
      </c>
      <c r="D70" s="713" t="s">
        <v>563</v>
      </c>
      <c r="E70" s="714"/>
      <c r="F70" s="715"/>
      <c r="G70" s="722" t="s">
        <v>563</v>
      </c>
      <c r="H70" s="722" t="s">
        <v>563</v>
      </c>
      <c r="I70" s="725" t="s">
        <v>563</v>
      </c>
      <c r="J70" s="726"/>
      <c r="K70" s="722" t="s">
        <v>563</v>
      </c>
      <c r="L70" s="731">
        <f>SUM(G70:K70)</f>
        <v>0</v>
      </c>
    </row>
    <row r="71" spans="3:12" ht="20.25" customHeight="1" x14ac:dyDescent="0.2">
      <c r="C71" s="341" t="s">
        <v>564</v>
      </c>
      <c r="D71" s="716"/>
      <c r="E71" s="717"/>
      <c r="F71" s="718"/>
      <c r="G71" s="723"/>
      <c r="H71" s="723"/>
      <c r="I71" s="727"/>
      <c r="J71" s="728"/>
      <c r="K71" s="723"/>
      <c r="L71" s="732"/>
    </row>
    <row r="72" spans="3:12" ht="20.25" customHeight="1" x14ac:dyDescent="0.2">
      <c r="C72" s="342" t="s">
        <v>565</v>
      </c>
      <c r="D72" s="719"/>
      <c r="E72" s="720"/>
      <c r="F72" s="721"/>
      <c r="G72" s="724"/>
      <c r="H72" s="724"/>
      <c r="I72" s="729"/>
      <c r="J72" s="730"/>
      <c r="K72" s="724"/>
      <c r="L72" s="733"/>
    </row>
    <row r="73" spans="3:12" ht="20.25" customHeight="1" x14ac:dyDescent="0.2">
      <c r="C73" s="340" t="s">
        <v>585</v>
      </c>
      <c r="D73" s="713" t="s">
        <v>563</v>
      </c>
      <c r="E73" s="714"/>
      <c r="F73" s="715"/>
      <c r="G73" s="722" t="s">
        <v>563</v>
      </c>
      <c r="H73" s="722" t="s">
        <v>563</v>
      </c>
      <c r="I73" s="725" t="s">
        <v>563</v>
      </c>
      <c r="J73" s="726"/>
      <c r="K73" s="722" t="s">
        <v>563</v>
      </c>
      <c r="L73" s="731">
        <f>SUM(G73:K73)</f>
        <v>0</v>
      </c>
    </row>
    <row r="74" spans="3:12" ht="20.25" customHeight="1" x14ac:dyDescent="0.2">
      <c r="C74" s="341" t="s">
        <v>564</v>
      </c>
      <c r="D74" s="716"/>
      <c r="E74" s="717"/>
      <c r="F74" s="718"/>
      <c r="G74" s="723"/>
      <c r="H74" s="723"/>
      <c r="I74" s="727"/>
      <c r="J74" s="728"/>
      <c r="K74" s="723"/>
      <c r="L74" s="732"/>
    </row>
    <row r="75" spans="3:12" ht="20.25" customHeight="1" thickBot="1" x14ac:dyDescent="0.25">
      <c r="C75" s="343" t="s">
        <v>565</v>
      </c>
      <c r="D75" s="734"/>
      <c r="E75" s="735"/>
      <c r="F75" s="736"/>
      <c r="G75" s="724"/>
      <c r="H75" s="724"/>
      <c r="I75" s="729"/>
      <c r="J75" s="730"/>
      <c r="K75" s="724"/>
      <c r="L75" s="733"/>
    </row>
    <row r="76" spans="3:12" ht="6" customHeight="1" x14ac:dyDescent="0.2"/>
    <row r="77" spans="3:12" ht="12" customHeight="1" x14ac:dyDescent="0.2">
      <c r="C77" s="345"/>
      <c r="D77" s="737">
        <f>Basisdaten!C44</f>
        <v>0</v>
      </c>
      <c r="E77" s="738"/>
      <c r="F77" s="738"/>
      <c r="G77" s="346"/>
      <c r="H77" s="346"/>
      <c r="I77" s="346"/>
      <c r="J77" s="346"/>
      <c r="K77" s="346"/>
      <c r="L77" s="334" t="str">
        <f>L43</f>
        <v>Seite 2</v>
      </c>
    </row>
    <row r="78" spans="3:12" ht="12.75" thickBot="1" x14ac:dyDescent="0.25">
      <c r="C78" s="98"/>
      <c r="D78" s="98"/>
      <c r="E78" s="98"/>
      <c r="F78" s="98"/>
      <c r="G78" s="98"/>
      <c r="H78" s="98"/>
      <c r="I78" s="98"/>
      <c r="J78" s="98"/>
      <c r="K78" s="98"/>
      <c r="L78" s="344" t="s">
        <v>586</v>
      </c>
    </row>
    <row r="79" spans="3:12" ht="19.899999999999999" customHeight="1" x14ac:dyDescent="0.2">
      <c r="C79" s="696" t="s">
        <v>558</v>
      </c>
      <c r="D79" s="699" t="s">
        <v>559</v>
      </c>
      <c r="E79" s="700"/>
      <c r="F79" s="705"/>
      <c r="G79" s="707" t="s">
        <v>560</v>
      </c>
      <c r="H79" s="708"/>
      <c r="I79" s="708"/>
      <c r="J79" s="708"/>
      <c r="K79" s="708"/>
      <c r="L79" s="709"/>
    </row>
    <row r="80" spans="3:12" ht="19.899999999999999" customHeight="1" x14ac:dyDescent="0.2">
      <c r="C80" s="698"/>
      <c r="D80" s="703"/>
      <c r="E80" s="704"/>
      <c r="F80" s="739"/>
      <c r="G80" s="335" t="str">
        <f>G9</f>
        <v>Projektjahr 1</v>
      </c>
      <c r="H80" s="335" t="str">
        <f>H9</f>
        <v>Projektjahr 2</v>
      </c>
      <c r="I80" s="710" t="str">
        <f>I9</f>
        <v>Projektjahr 3</v>
      </c>
      <c r="J80" s="710"/>
      <c r="K80" s="335" t="str">
        <f>K9</f>
        <v>Projektjahr 4</v>
      </c>
      <c r="L80" s="336" t="s">
        <v>561</v>
      </c>
    </row>
    <row r="81" spans="3:12" ht="19.899999999999999" customHeight="1" x14ac:dyDescent="0.2">
      <c r="C81" s="340" t="s">
        <v>587</v>
      </c>
      <c r="D81" s="713" t="s">
        <v>563</v>
      </c>
      <c r="E81" s="714"/>
      <c r="F81" s="715"/>
      <c r="G81" s="722" t="s">
        <v>563</v>
      </c>
      <c r="H81" s="722" t="s">
        <v>563</v>
      </c>
      <c r="I81" s="725" t="s">
        <v>563</v>
      </c>
      <c r="J81" s="726"/>
      <c r="K81" s="722" t="s">
        <v>563</v>
      </c>
      <c r="L81" s="731">
        <f>SUM(G81:K81)</f>
        <v>0</v>
      </c>
    </row>
    <row r="82" spans="3:12" ht="19.899999999999999" customHeight="1" x14ac:dyDescent="0.2">
      <c r="C82" s="341" t="s">
        <v>564</v>
      </c>
      <c r="D82" s="716"/>
      <c r="E82" s="717"/>
      <c r="F82" s="718"/>
      <c r="G82" s="723"/>
      <c r="H82" s="723"/>
      <c r="I82" s="727"/>
      <c r="J82" s="728"/>
      <c r="K82" s="723"/>
      <c r="L82" s="732"/>
    </row>
    <row r="83" spans="3:12" ht="19.899999999999999" customHeight="1" x14ac:dyDescent="0.2">
      <c r="C83" s="342" t="s">
        <v>565</v>
      </c>
      <c r="D83" s="719"/>
      <c r="E83" s="720"/>
      <c r="F83" s="721"/>
      <c r="G83" s="724"/>
      <c r="H83" s="724"/>
      <c r="I83" s="729"/>
      <c r="J83" s="730"/>
      <c r="K83" s="724"/>
      <c r="L83" s="733"/>
    </row>
    <row r="84" spans="3:12" ht="19.899999999999999" customHeight="1" x14ac:dyDescent="0.2">
      <c r="C84" s="340" t="s">
        <v>588</v>
      </c>
      <c r="D84" s="713" t="s">
        <v>563</v>
      </c>
      <c r="E84" s="714"/>
      <c r="F84" s="715"/>
      <c r="G84" s="722" t="s">
        <v>563</v>
      </c>
      <c r="H84" s="722" t="s">
        <v>563</v>
      </c>
      <c r="I84" s="725" t="s">
        <v>563</v>
      </c>
      <c r="J84" s="726"/>
      <c r="K84" s="722" t="s">
        <v>563</v>
      </c>
      <c r="L84" s="731">
        <f>SUM(G84:K84)</f>
        <v>0</v>
      </c>
    </row>
    <row r="85" spans="3:12" ht="19.899999999999999" customHeight="1" x14ac:dyDescent="0.2">
      <c r="C85" s="341" t="s">
        <v>564</v>
      </c>
      <c r="D85" s="716"/>
      <c r="E85" s="717"/>
      <c r="F85" s="718"/>
      <c r="G85" s="723"/>
      <c r="H85" s="723"/>
      <c r="I85" s="727"/>
      <c r="J85" s="728"/>
      <c r="K85" s="723"/>
      <c r="L85" s="732"/>
    </row>
    <row r="86" spans="3:12" ht="19.899999999999999" customHeight="1" x14ac:dyDescent="0.2">
      <c r="C86" s="342" t="s">
        <v>565</v>
      </c>
      <c r="D86" s="719"/>
      <c r="E86" s="720"/>
      <c r="F86" s="721"/>
      <c r="G86" s="724"/>
      <c r="H86" s="724"/>
      <c r="I86" s="729"/>
      <c r="J86" s="730"/>
      <c r="K86" s="724"/>
      <c r="L86" s="733"/>
    </row>
    <row r="87" spans="3:12" ht="19.899999999999999" customHeight="1" x14ac:dyDescent="0.2">
      <c r="C87" s="340" t="s">
        <v>589</v>
      </c>
      <c r="D87" s="713" t="s">
        <v>563</v>
      </c>
      <c r="E87" s="714"/>
      <c r="F87" s="715"/>
      <c r="G87" s="722" t="s">
        <v>563</v>
      </c>
      <c r="H87" s="722" t="s">
        <v>563</v>
      </c>
      <c r="I87" s="725" t="s">
        <v>563</v>
      </c>
      <c r="J87" s="726"/>
      <c r="K87" s="722" t="s">
        <v>563</v>
      </c>
      <c r="L87" s="731">
        <f>SUM(G87:K87)</f>
        <v>0</v>
      </c>
    </row>
    <row r="88" spans="3:12" ht="19.899999999999999" customHeight="1" x14ac:dyDescent="0.2">
      <c r="C88" s="341" t="s">
        <v>564</v>
      </c>
      <c r="D88" s="716"/>
      <c r="E88" s="717"/>
      <c r="F88" s="718"/>
      <c r="G88" s="723"/>
      <c r="H88" s="723"/>
      <c r="I88" s="727"/>
      <c r="J88" s="728"/>
      <c r="K88" s="723"/>
      <c r="L88" s="732"/>
    </row>
    <row r="89" spans="3:12" ht="19.899999999999999" customHeight="1" x14ac:dyDescent="0.2">
      <c r="C89" s="342" t="s">
        <v>565</v>
      </c>
      <c r="D89" s="719"/>
      <c r="E89" s="720"/>
      <c r="F89" s="721"/>
      <c r="G89" s="724"/>
      <c r="H89" s="724"/>
      <c r="I89" s="729"/>
      <c r="J89" s="730"/>
      <c r="K89" s="724"/>
      <c r="L89" s="733"/>
    </row>
    <row r="90" spans="3:12" ht="19.899999999999999" customHeight="1" x14ac:dyDescent="0.2">
      <c r="C90" s="340" t="s">
        <v>590</v>
      </c>
      <c r="D90" s="713" t="s">
        <v>563</v>
      </c>
      <c r="E90" s="714"/>
      <c r="F90" s="715"/>
      <c r="G90" s="722" t="s">
        <v>563</v>
      </c>
      <c r="H90" s="722" t="s">
        <v>563</v>
      </c>
      <c r="I90" s="725" t="s">
        <v>563</v>
      </c>
      <c r="J90" s="726"/>
      <c r="K90" s="722" t="s">
        <v>563</v>
      </c>
      <c r="L90" s="731">
        <f>SUM(G90:K90)</f>
        <v>0</v>
      </c>
    </row>
    <row r="91" spans="3:12" ht="19.899999999999999" customHeight="1" x14ac:dyDescent="0.2">
      <c r="C91" s="341" t="s">
        <v>564</v>
      </c>
      <c r="D91" s="716"/>
      <c r="E91" s="717"/>
      <c r="F91" s="718"/>
      <c r="G91" s="723"/>
      <c r="H91" s="723"/>
      <c r="I91" s="727"/>
      <c r="J91" s="728"/>
      <c r="K91" s="723"/>
      <c r="L91" s="732"/>
    </row>
    <row r="92" spans="3:12" ht="19.899999999999999" customHeight="1" x14ac:dyDescent="0.2">
      <c r="C92" s="342" t="s">
        <v>565</v>
      </c>
      <c r="D92" s="719"/>
      <c r="E92" s="720"/>
      <c r="F92" s="721"/>
      <c r="G92" s="724"/>
      <c r="H92" s="724"/>
      <c r="I92" s="729"/>
      <c r="J92" s="730"/>
      <c r="K92" s="724"/>
      <c r="L92" s="733"/>
    </row>
    <row r="93" spans="3:12" ht="19.899999999999999" customHeight="1" x14ac:dyDescent="0.2">
      <c r="C93" s="340" t="s">
        <v>591</v>
      </c>
      <c r="D93" s="713" t="s">
        <v>563</v>
      </c>
      <c r="E93" s="714"/>
      <c r="F93" s="715"/>
      <c r="G93" s="722" t="s">
        <v>563</v>
      </c>
      <c r="H93" s="722" t="s">
        <v>563</v>
      </c>
      <c r="I93" s="725" t="s">
        <v>563</v>
      </c>
      <c r="J93" s="726"/>
      <c r="K93" s="722" t="s">
        <v>563</v>
      </c>
      <c r="L93" s="731">
        <f>SUM(G93:K93)</f>
        <v>0</v>
      </c>
    </row>
    <row r="94" spans="3:12" ht="19.899999999999999" customHeight="1" x14ac:dyDescent="0.2">
      <c r="C94" s="341" t="s">
        <v>564</v>
      </c>
      <c r="D94" s="716"/>
      <c r="E94" s="717"/>
      <c r="F94" s="718"/>
      <c r="G94" s="723"/>
      <c r="H94" s="723"/>
      <c r="I94" s="727"/>
      <c r="J94" s="728"/>
      <c r="K94" s="723"/>
      <c r="L94" s="732"/>
    </row>
    <row r="95" spans="3:12" ht="19.899999999999999" customHeight="1" x14ac:dyDescent="0.2">
      <c r="C95" s="342" t="s">
        <v>565</v>
      </c>
      <c r="D95" s="719"/>
      <c r="E95" s="720"/>
      <c r="F95" s="721"/>
      <c r="G95" s="724"/>
      <c r="H95" s="724"/>
      <c r="I95" s="729"/>
      <c r="J95" s="730"/>
      <c r="K95" s="724"/>
      <c r="L95" s="733"/>
    </row>
    <row r="96" spans="3:12" ht="19.899999999999999" customHeight="1" x14ac:dyDescent="0.2">
      <c r="C96" s="340" t="s">
        <v>592</v>
      </c>
      <c r="D96" s="713" t="s">
        <v>563</v>
      </c>
      <c r="E96" s="714"/>
      <c r="F96" s="715"/>
      <c r="G96" s="722" t="s">
        <v>563</v>
      </c>
      <c r="H96" s="722" t="s">
        <v>563</v>
      </c>
      <c r="I96" s="725" t="s">
        <v>563</v>
      </c>
      <c r="J96" s="726"/>
      <c r="K96" s="722" t="s">
        <v>563</v>
      </c>
      <c r="L96" s="731">
        <f>SUM(G96:K96)</f>
        <v>0</v>
      </c>
    </row>
    <row r="97" spans="3:12" ht="19.899999999999999" customHeight="1" x14ac:dyDescent="0.2">
      <c r="C97" s="341" t="s">
        <v>564</v>
      </c>
      <c r="D97" s="716"/>
      <c r="E97" s="717"/>
      <c r="F97" s="718"/>
      <c r="G97" s="723"/>
      <c r="H97" s="723"/>
      <c r="I97" s="727"/>
      <c r="J97" s="728"/>
      <c r="K97" s="723"/>
      <c r="L97" s="732"/>
    </row>
    <row r="98" spans="3:12" ht="19.899999999999999" customHeight="1" x14ac:dyDescent="0.2">
      <c r="C98" s="342" t="s">
        <v>565</v>
      </c>
      <c r="D98" s="719"/>
      <c r="E98" s="720"/>
      <c r="F98" s="721"/>
      <c r="G98" s="724"/>
      <c r="H98" s="724"/>
      <c r="I98" s="729"/>
      <c r="J98" s="730"/>
      <c r="K98" s="724"/>
      <c r="L98" s="733"/>
    </row>
    <row r="99" spans="3:12" ht="19.899999999999999" customHeight="1" x14ac:dyDescent="0.2">
      <c r="C99" s="340" t="s">
        <v>593</v>
      </c>
      <c r="D99" s="713" t="s">
        <v>563</v>
      </c>
      <c r="E99" s="714"/>
      <c r="F99" s="715"/>
      <c r="G99" s="722" t="s">
        <v>563</v>
      </c>
      <c r="H99" s="722" t="s">
        <v>563</v>
      </c>
      <c r="I99" s="725" t="s">
        <v>563</v>
      </c>
      <c r="J99" s="726"/>
      <c r="K99" s="722" t="s">
        <v>563</v>
      </c>
      <c r="L99" s="731">
        <f>SUM(G99:K99)</f>
        <v>0</v>
      </c>
    </row>
    <row r="100" spans="3:12" ht="19.899999999999999" customHeight="1" x14ac:dyDescent="0.2">
      <c r="C100" s="341" t="s">
        <v>564</v>
      </c>
      <c r="D100" s="716"/>
      <c r="E100" s="717"/>
      <c r="F100" s="718"/>
      <c r="G100" s="723"/>
      <c r="H100" s="723"/>
      <c r="I100" s="727"/>
      <c r="J100" s="728"/>
      <c r="K100" s="723"/>
      <c r="L100" s="732"/>
    </row>
    <row r="101" spans="3:12" ht="19.899999999999999" customHeight="1" x14ac:dyDescent="0.2">
      <c r="C101" s="342" t="s">
        <v>565</v>
      </c>
      <c r="D101" s="719"/>
      <c r="E101" s="720"/>
      <c r="F101" s="721"/>
      <c r="G101" s="724"/>
      <c r="H101" s="724"/>
      <c r="I101" s="729"/>
      <c r="J101" s="730"/>
      <c r="K101" s="724"/>
      <c r="L101" s="733"/>
    </row>
    <row r="102" spans="3:12" ht="19.899999999999999" customHeight="1" x14ac:dyDescent="0.2">
      <c r="C102" s="340" t="s">
        <v>594</v>
      </c>
      <c r="D102" s="713" t="s">
        <v>563</v>
      </c>
      <c r="E102" s="714"/>
      <c r="F102" s="715"/>
      <c r="G102" s="722" t="s">
        <v>563</v>
      </c>
      <c r="H102" s="722" t="s">
        <v>563</v>
      </c>
      <c r="I102" s="725" t="s">
        <v>563</v>
      </c>
      <c r="J102" s="726"/>
      <c r="K102" s="722" t="s">
        <v>563</v>
      </c>
      <c r="L102" s="731">
        <f>SUM(G102:K102)</f>
        <v>0</v>
      </c>
    </row>
    <row r="103" spans="3:12" ht="19.899999999999999" customHeight="1" x14ac:dyDescent="0.2">
      <c r="C103" s="341" t="s">
        <v>564</v>
      </c>
      <c r="D103" s="716"/>
      <c r="E103" s="717"/>
      <c r="F103" s="718"/>
      <c r="G103" s="723"/>
      <c r="H103" s="723"/>
      <c r="I103" s="727"/>
      <c r="J103" s="728"/>
      <c r="K103" s="723"/>
      <c r="L103" s="732"/>
    </row>
    <row r="104" spans="3:12" ht="19.899999999999999" customHeight="1" x14ac:dyDescent="0.2">
      <c r="C104" s="342" t="s">
        <v>565</v>
      </c>
      <c r="D104" s="719"/>
      <c r="E104" s="720"/>
      <c r="F104" s="721"/>
      <c r="G104" s="724"/>
      <c r="H104" s="724"/>
      <c r="I104" s="729"/>
      <c r="J104" s="730"/>
      <c r="K104" s="724"/>
      <c r="L104" s="733"/>
    </row>
    <row r="105" spans="3:12" ht="19.899999999999999" customHeight="1" x14ac:dyDescent="0.2">
      <c r="C105" s="340" t="s">
        <v>595</v>
      </c>
      <c r="D105" s="713" t="s">
        <v>563</v>
      </c>
      <c r="E105" s="714"/>
      <c r="F105" s="715"/>
      <c r="G105" s="722" t="s">
        <v>563</v>
      </c>
      <c r="H105" s="722" t="s">
        <v>563</v>
      </c>
      <c r="I105" s="725" t="s">
        <v>563</v>
      </c>
      <c r="J105" s="726"/>
      <c r="K105" s="722" t="s">
        <v>563</v>
      </c>
      <c r="L105" s="731">
        <f>SUM(G105:K105)</f>
        <v>0</v>
      </c>
    </row>
    <row r="106" spans="3:12" ht="19.899999999999999" customHeight="1" x14ac:dyDescent="0.2">
      <c r="C106" s="341" t="s">
        <v>564</v>
      </c>
      <c r="D106" s="716"/>
      <c r="E106" s="717"/>
      <c r="F106" s="718"/>
      <c r="G106" s="723"/>
      <c r="H106" s="723"/>
      <c r="I106" s="727"/>
      <c r="J106" s="728"/>
      <c r="K106" s="723"/>
      <c r="L106" s="732"/>
    </row>
    <row r="107" spans="3:12" ht="19.899999999999999" customHeight="1" x14ac:dyDescent="0.2">
      <c r="C107" s="342" t="s">
        <v>565</v>
      </c>
      <c r="D107" s="719"/>
      <c r="E107" s="720"/>
      <c r="F107" s="721"/>
      <c r="G107" s="724"/>
      <c r="H107" s="724"/>
      <c r="I107" s="729"/>
      <c r="J107" s="730"/>
      <c r="K107" s="724"/>
      <c r="L107" s="733"/>
    </row>
    <row r="108" spans="3:12" ht="19.899999999999999" customHeight="1" x14ac:dyDescent="0.2">
      <c r="C108" s="340" t="s">
        <v>596</v>
      </c>
      <c r="D108" s="713" t="s">
        <v>563</v>
      </c>
      <c r="E108" s="714"/>
      <c r="F108" s="715"/>
      <c r="G108" s="722" t="s">
        <v>563</v>
      </c>
      <c r="H108" s="722" t="s">
        <v>563</v>
      </c>
      <c r="I108" s="725" t="s">
        <v>563</v>
      </c>
      <c r="J108" s="726"/>
      <c r="K108" s="722" t="s">
        <v>563</v>
      </c>
      <c r="L108" s="731">
        <f>SUM(G108:K108)</f>
        <v>0</v>
      </c>
    </row>
    <row r="109" spans="3:12" ht="19.899999999999999" customHeight="1" x14ac:dyDescent="0.2">
      <c r="C109" s="341" t="s">
        <v>564</v>
      </c>
      <c r="D109" s="716"/>
      <c r="E109" s="717"/>
      <c r="F109" s="718"/>
      <c r="G109" s="723"/>
      <c r="H109" s="723"/>
      <c r="I109" s="727"/>
      <c r="J109" s="728"/>
      <c r="K109" s="723"/>
      <c r="L109" s="732"/>
    </row>
    <row r="110" spans="3:12" ht="19.899999999999999" customHeight="1" thickBot="1" x14ac:dyDescent="0.25">
      <c r="C110" s="343" t="s">
        <v>565</v>
      </c>
      <c r="D110" s="734"/>
      <c r="E110" s="735"/>
      <c r="F110" s="736"/>
      <c r="G110" s="724"/>
      <c r="H110" s="724"/>
      <c r="I110" s="729"/>
      <c r="J110" s="730"/>
      <c r="K110" s="724"/>
      <c r="L110" s="733"/>
    </row>
    <row r="111" spans="3:12" ht="6" customHeight="1" x14ac:dyDescent="0.2"/>
    <row r="112" spans="3:12" x14ac:dyDescent="0.2">
      <c r="C112" s="345"/>
      <c r="D112" s="740">
        <f>Basisdaten!C44</f>
        <v>0</v>
      </c>
      <c r="E112" s="741"/>
      <c r="F112" s="741"/>
      <c r="G112" s="346"/>
      <c r="H112" s="346"/>
      <c r="I112" s="346"/>
      <c r="J112" s="346"/>
      <c r="K112" s="346"/>
      <c r="L112" s="334" t="str">
        <f>L78</f>
        <v>Seite 3</v>
      </c>
    </row>
    <row r="113" spans="3:12" ht="12" customHeight="1" thickBot="1" x14ac:dyDescent="0.25">
      <c r="C113" s="98"/>
      <c r="D113" s="98"/>
      <c r="E113" s="98"/>
      <c r="F113" s="98"/>
      <c r="G113" s="98"/>
      <c r="H113" s="98"/>
      <c r="I113" s="98"/>
      <c r="J113" s="98"/>
      <c r="K113" s="98"/>
      <c r="L113" s="344" t="s">
        <v>597</v>
      </c>
    </row>
    <row r="114" spans="3:12" ht="19.5" customHeight="1" x14ac:dyDescent="0.2">
      <c r="C114" s="696" t="s">
        <v>558</v>
      </c>
      <c r="D114" s="699" t="s">
        <v>559</v>
      </c>
      <c r="E114" s="700"/>
      <c r="F114" s="705"/>
      <c r="G114" s="707" t="s">
        <v>560</v>
      </c>
      <c r="H114" s="708"/>
      <c r="I114" s="708"/>
      <c r="J114" s="708"/>
      <c r="K114" s="708"/>
      <c r="L114" s="709"/>
    </row>
    <row r="115" spans="3:12" ht="19.5" customHeight="1" x14ac:dyDescent="0.2">
      <c r="C115" s="698"/>
      <c r="D115" s="703"/>
      <c r="E115" s="704"/>
      <c r="F115" s="739"/>
      <c r="G115" s="335" t="str">
        <f>G9</f>
        <v>Projektjahr 1</v>
      </c>
      <c r="H115" s="335" t="str">
        <f>H9</f>
        <v>Projektjahr 2</v>
      </c>
      <c r="I115" s="710" t="str">
        <f>I9</f>
        <v>Projektjahr 3</v>
      </c>
      <c r="J115" s="710"/>
      <c r="K115" s="335" t="str">
        <f>K9</f>
        <v>Projektjahr 4</v>
      </c>
      <c r="L115" s="336" t="s">
        <v>561</v>
      </c>
    </row>
    <row r="116" spans="3:12" ht="19.5" customHeight="1" x14ac:dyDescent="0.2">
      <c r="C116" s="340" t="s">
        <v>598</v>
      </c>
      <c r="D116" s="713" t="s">
        <v>563</v>
      </c>
      <c r="E116" s="714"/>
      <c r="F116" s="715"/>
      <c r="G116" s="722" t="s">
        <v>563</v>
      </c>
      <c r="H116" s="722" t="s">
        <v>563</v>
      </c>
      <c r="I116" s="725" t="s">
        <v>563</v>
      </c>
      <c r="J116" s="726"/>
      <c r="K116" s="722" t="s">
        <v>563</v>
      </c>
      <c r="L116" s="731">
        <f>SUM(G116:K116)</f>
        <v>0</v>
      </c>
    </row>
    <row r="117" spans="3:12" ht="19.5" customHeight="1" x14ac:dyDescent="0.2">
      <c r="C117" s="341" t="s">
        <v>564</v>
      </c>
      <c r="D117" s="716"/>
      <c r="E117" s="717"/>
      <c r="F117" s="718"/>
      <c r="G117" s="723"/>
      <c r="H117" s="723"/>
      <c r="I117" s="727"/>
      <c r="J117" s="728"/>
      <c r="K117" s="723"/>
      <c r="L117" s="732"/>
    </row>
    <row r="118" spans="3:12" ht="19.5" customHeight="1" x14ac:dyDescent="0.2">
      <c r="C118" s="342" t="s">
        <v>565</v>
      </c>
      <c r="D118" s="719"/>
      <c r="E118" s="720"/>
      <c r="F118" s="721"/>
      <c r="G118" s="724"/>
      <c r="H118" s="724"/>
      <c r="I118" s="729"/>
      <c r="J118" s="730"/>
      <c r="K118" s="724"/>
      <c r="L118" s="733"/>
    </row>
    <row r="119" spans="3:12" ht="19.5" customHeight="1" x14ac:dyDescent="0.2">
      <c r="C119" s="340" t="s">
        <v>599</v>
      </c>
      <c r="D119" s="713" t="s">
        <v>563</v>
      </c>
      <c r="E119" s="714"/>
      <c r="F119" s="715"/>
      <c r="G119" s="722" t="s">
        <v>563</v>
      </c>
      <c r="H119" s="722" t="s">
        <v>563</v>
      </c>
      <c r="I119" s="725" t="s">
        <v>563</v>
      </c>
      <c r="J119" s="726"/>
      <c r="K119" s="722" t="s">
        <v>563</v>
      </c>
      <c r="L119" s="731">
        <f>SUM(G119:K119)</f>
        <v>0</v>
      </c>
    </row>
    <row r="120" spans="3:12" ht="19.5" customHeight="1" x14ac:dyDescent="0.2">
      <c r="C120" s="341" t="s">
        <v>564</v>
      </c>
      <c r="D120" s="716"/>
      <c r="E120" s="717"/>
      <c r="F120" s="718"/>
      <c r="G120" s="723"/>
      <c r="H120" s="723"/>
      <c r="I120" s="727"/>
      <c r="J120" s="728"/>
      <c r="K120" s="723"/>
      <c r="L120" s="732"/>
    </row>
    <row r="121" spans="3:12" ht="19.5" customHeight="1" x14ac:dyDescent="0.2">
      <c r="C121" s="342" t="s">
        <v>565</v>
      </c>
      <c r="D121" s="719"/>
      <c r="E121" s="720"/>
      <c r="F121" s="721"/>
      <c r="G121" s="724"/>
      <c r="H121" s="724"/>
      <c r="I121" s="729"/>
      <c r="J121" s="730"/>
      <c r="K121" s="724"/>
      <c r="L121" s="733"/>
    </row>
    <row r="122" spans="3:12" ht="19.5" customHeight="1" x14ac:dyDescent="0.2">
      <c r="C122" s="340" t="s">
        <v>600</v>
      </c>
      <c r="D122" s="713" t="s">
        <v>563</v>
      </c>
      <c r="E122" s="714"/>
      <c r="F122" s="715"/>
      <c r="G122" s="722" t="s">
        <v>563</v>
      </c>
      <c r="H122" s="722" t="s">
        <v>563</v>
      </c>
      <c r="I122" s="725" t="s">
        <v>563</v>
      </c>
      <c r="J122" s="726"/>
      <c r="K122" s="722" t="s">
        <v>563</v>
      </c>
      <c r="L122" s="731">
        <f>SUM(G122:K122)</f>
        <v>0</v>
      </c>
    </row>
    <row r="123" spans="3:12" ht="19.5" customHeight="1" x14ac:dyDescent="0.2">
      <c r="C123" s="341" t="s">
        <v>564</v>
      </c>
      <c r="D123" s="716"/>
      <c r="E123" s="717"/>
      <c r="F123" s="718"/>
      <c r="G123" s="723"/>
      <c r="H123" s="723"/>
      <c r="I123" s="727"/>
      <c r="J123" s="728"/>
      <c r="K123" s="723"/>
      <c r="L123" s="732"/>
    </row>
    <row r="124" spans="3:12" ht="19.5" customHeight="1" x14ac:dyDescent="0.2">
      <c r="C124" s="342" t="s">
        <v>565</v>
      </c>
      <c r="D124" s="719"/>
      <c r="E124" s="720"/>
      <c r="F124" s="721"/>
      <c r="G124" s="724"/>
      <c r="H124" s="724"/>
      <c r="I124" s="729"/>
      <c r="J124" s="730"/>
      <c r="K124" s="724"/>
      <c r="L124" s="733"/>
    </row>
    <row r="125" spans="3:12" ht="19.5" customHeight="1" x14ac:dyDescent="0.2">
      <c r="C125" s="340" t="s">
        <v>601</v>
      </c>
      <c r="D125" s="713" t="s">
        <v>563</v>
      </c>
      <c r="E125" s="714"/>
      <c r="F125" s="715"/>
      <c r="G125" s="722" t="s">
        <v>563</v>
      </c>
      <c r="H125" s="722" t="s">
        <v>563</v>
      </c>
      <c r="I125" s="725" t="s">
        <v>563</v>
      </c>
      <c r="J125" s="726"/>
      <c r="K125" s="722" t="s">
        <v>563</v>
      </c>
      <c r="L125" s="731">
        <f>SUM(G125:K125)</f>
        <v>0</v>
      </c>
    </row>
    <row r="126" spans="3:12" ht="19.5" customHeight="1" x14ac:dyDescent="0.2">
      <c r="C126" s="341" t="s">
        <v>564</v>
      </c>
      <c r="D126" s="716"/>
      <c r="E126" s="717"/>
      <c r="F126" s="718"/>
      <c r="G126" s="723"/>
      <c r="H126" s="723"/>
      <c r="I126" s="727"/>
      <c r="J126" s="728"/>
      <c r="K126" s="723"/>
      <c r="L126" s="732"/>
    </row>
    <row r="127" spans="3:12" ht="19.5" customHeight="1" x14ac:dyDescent="0.2">
      <c r="C127" s="342" t="s">
        <v>565</v>
      </c>
      <c r="D127" s="719"/>
      <c r="E127" s="720"/>
      <c r="F127" s="721"/>
      <c r="G127" s="724"/>
      <c r="H127" s="724"/>
      <c r="I127" s="729"/>
      <c r="J127" s="730"/>
      <c r="K127" s="724"/>
      <c r="L127" s="733"/>
    </row>
    <row r="128" spans="3:12" ht="19.5" customHeight="1" x14ac:dyDescent="0.2">
      <c r="C128" s="340" t="s">
        <v>602</v>
      </c>
      <c r="D128" s="713" t="s">
        <v>563</v>
      </c>
      <c r="E128" s="714"/>
      <c r="F128" s="715"/>
      <c r="G128" s="722" t="s">
        <v>563</v>
      </c>
      <c r="H128" s="722" t="s">
        <v>563</v>
      </c>
      <c r="I128" s="725" t="s">
        <v>563</v>
      </c>
      <c r="J128" s="726"/>
      <c r="K128" s="722" t="s">
        <v>563</v>
      </c>
      <c r="L128" s="731">
        <f>SUM(G128:K128)</f>
        <v>0</v>
      </c>
    </row>
    <row r="129" spans="3:12" ht="19.5" customHeight="1" x14ac:dyDescent="0.2">
      <c r="C129" s="341" t="s">
        <v>564</v>
      </c>
      <c r="D129" s="716"/>
      <c r="E129" s="717"/>
      <c r="F129" s="718"/>
      <c r="G129" s="723"/>
      <c r="H129" s="723"/>
      <c r="I129" s="727"/>
      <c r="J129" s="728"/>
      <c r="K129" s="723"/>
      <c r="L129" s="732"/>
    </row>
    <row r="130" spans="3:12" ht="19.5" customHeight="1" x14ac:dyDescent="0.2">
      <c r="C130" s="342" t="s">
        <v>565</v>
      </c>
      <c r="D130" s="719"/>
      <c r="E130" s="720"/>
      <c r="F130" s="721"/>
      <c r="G130" s="724"/>
      <c r="H130" s="724"/>
      <c r="I130" s="729"/>
      <c r="J130" s="730"/>
      <c r="K130" s="724"/>
      <c r="L130" s="733"/>
    </row>
    <row r="131" spans="3:12" ht="19.5" customHeight="1" x14ac:dyDescent="0.2">
      <c r="C131" s="340" t="s">
        <v>603</v>
      </c>
      <c r="D131" s="713" t="s">
        <v>563</v>
      </c>
      <c r="E131" s="714"/>
      <c r="F131" s="715"/>
      <c r="G131" s="722" t="s">
        <v>563</v>
      </c>
      <c r="H131" s="722" t="s">
        <v>563</v>
      </c>
      <c r="I131" s="725" t="s">
        <v>563</v>
      </c>
      <c r="J131" s="726"/>
      <c r="K131" s="722" t="s">
        <v>563</v>
      </c>
      <c r="L131" s="731">
        <f>SUM(G131:K131)</f>
        <v>0</v>
      </c>
    </row>
    <row r="132" spans="3:12" ht="19.5" customHeight="1" x14ac:dyDescent="0.2">
      <c r="C132" s="341" t="s">
        <v>564</v>
      </c>
      <c r="D132" s="716"/>
      <c r="E132" s="717"/>
      <c r="F132" s="718"/>
      <c r="G132" s="723"/>
      <c r="H132" s="723"/>
      <c r="I132" s="727"/>
      <c r="J132" s="728"/>
      <c r="K132" s="723"/>
      <c r="L132" s="732"/>
    </row>
    <row r="133" spans="3:12" ht="19.5" customHeight="1" x14ac:dyDescent="0.2">
      <c r="C133" s="342" t="s">
        <v>565</v>
      </c>
      <c r="D133" s="719"/>
      <c r="E133" s="720"/>
      <c r="F133" s="721"/>
      <c r="G133" s="724"/>
      <c r="H133" s="724"/>
      <c r="I133" s="729"/>
      <c r="J133" s="730"/>
      <c r="K133" s="724"/>
      <c r="L133" s="733"/>
    </row>
    <row r="134" spans="3:12" ht="19.5" customHeight="1" x14ac:dyDescent="0.2">
      <c r="C134" s="340" t="s">
        <v>604</v>
      </c>
      <c r="D134" s="713" t="s">
        <v>563</v>
      </c>
      <c r="E134" s="714"/>
      <c r="F134" s="715"/>
      <c r="G134" s="722" t="s">
        <v>563</v>
      </c>
      <c r="H134" s="722" t="s">
        <v>563</v>
      </c>
      <c r="I134" s="725" t="s">
        <v>563</v>
      </c>
      <c r="J134" s="726"/>
      <c r="K134" s="722" t="s">
        <v>563</v>
      </c>
      <c r="L134" s="731">
        <f>SUM(G134:K134)</f>
        <v>0</v>
      </c>
    </row>
    <row r="135" spans="3:12" ht="19.5" customHeight="1" x14ac:dyDescent="0.2">
      <c r="C135" s="341" t="s">
        <v>564</v>
      </c>
      <c r="D135" s="716"/>
      <c r="E135" s="717"/>
      <c r="F135" s="718"/>
      <c r="G135" s="723"/>
      <c r="H135" s="723"/>
      <c r="I135" s="727"/>
      <c r="J135" s="728"/>
      <c r="K135" s="723"/>
      <c r="L135" s="732"/>
    </row>
    <row r="136" spans="3:12" ht="19.5" customHeight="1" x14ac:dyDescent="0.2">
      <c r="C136" s="342" t="s">
        <v>565</v>
      </c>
      <c r="D136" s="719"/>
      <c r="E136" s="720"/>
      <c r="F136" s="721"/>
      <c r="G136" s="724"/>
      <c r="H136" s="724"/>
      <c r="I136" s="729"/>
      <c r="J136" s="730"/>
      <c r="K136" s="724"/>
      <c r="L136" s="733"/>
    </row>
    <row r="137" spans="3:12" ht="19.5" customHeight="1" x14ac:dyDescent="0.2">
      <c r="C137" s="340" t="s">
        <v>605</v>
      </c>
      <c r="D137" s="713" t="s">
        <v>563</v>
      </c>
      <c r="E137" s="714"/>
      <c r="F137" s="715"/>
      <c r="G137" s="722" t="s">
        <v>563</v>
      </c>
      <c r="H137" s="722" t="s">
        <v>563</v>
      </c>
      <c r="I137" s="725" t="s">
        <v>563</v>
      </c>
      <c r="J137" s="726"/>
      <c r="K137" s="722" t="s">
        <v>563</v>
      </c>
      <c r="L137" s="731">
        <f>SUM(G137:K137)</f>
        <v>0</v>
      </c>
    </row>
    <row r="138" spans="3:12" ht="19.5" customHeight="1" x14ac:dyDescent="0.2">
      <c r="C138" s="341" t="s">
        <v>564</v>
      </c>
      <c r="D138" s="716"/>
      <c r="E138" s="717"/>
      <c r="F138" s="718"/>
      <c r="G138" s="723"/>
      <c r="H138" s="723"/>
      <c r="I138" s="727"/>
      <c r="J138" s="728"/>
      <c r="K138" s="723"/>
      <c r="L138" s="732"/>
    </row>
    <row r="139" spans="3:12" ht="19.5" customHeight="1" x14ac:dyDescent="0.2">
      <c r="C139" s="342" t="s">
        <v>565</v>
      </c>
      <c r="D139" s="719"/>
      <c r="E139" s="720"/>
      <c r="F139" s="721"/>
      <c r="G139" s="724"/>
      <c r="H139" s="724"/>
      <c r="I139" s="729"/>
      <c r="J139" s="730"/>
      <c r="K139" s="724"/>
      <c r="L139" s="733"/>
    </row>
    <row r="140" spans="3:12" ht="19.5" customHeight="1" x14ac:dyDescent="0.2">
      <c r="C140" s="340" t="s">
        <v>606</v>
      </c>
      <c r="D140" s="713" t="s">
        <v>563</v>
      </c>
      <c r="E140" s="714"/>
      <c r="F140" s="715"/>
      <c r="G140" s="722" t="s">
        <v>563</v>
      </c>
      <c r="H140" s="722" t="s">
        <v>563</v>
      </c>
      <c r="I140" s="725" t="s">
        <v>563</v>
      </c>
      <c r="J140" s="726"/>
      <c r="K140" s="722" t="s">
        <v>563</v>
      </c>
      <c r="L140" s="731">
        <f>SUM(G140:K140)</f>
        <v>0</v>
      </c>
    </row>
    <row r="141" spans="3:12" ht="19.5" customHeight="1" x14ac:dyDescent="0.2">
      <c r="C141" s="341" t="s">
        <v>564</v>
      </c>
      <c r="D141" s="716"/>
      <c r="E141" s="717"/>
      <c r="F141" s="718"/>
      <c r="G141" s="723"/>
      <c r="H141" s="723"/>
      <c r="I141" s="727"/>
      <c r="J141" s="728"/>
      <c r="K141" s="723"/>
      <c r="L141" s="732"/>
    </row>
    <row r="142" spans="3:12" ht="19.5" customHeight="1" x14ac:dyDescent="0.2">
      <c r="C142" s="342" t="s">
        <v>565</v>
      </c>
      <c r="D142" s="719"/>
      <c r="E142" s="720"/>
      <c r="F142" s="721"/>
      <c r="G142" s="724"/>
      <c r="H142" s="724"/>
      <c r="I142" s="729"/>
      <c r="J142" s="730"/>
      <c r="K142" s="724"/>
      <c r="L142" s="733"/>
    </row>
    <row r="143" spans="3:12" ht="19.5" customHeight="1" x14ac:dyDescent="0.2">
      <c r="C143" s="340" t="s">
        <v>607</v>
      </c>
      <c r="D143" s="713" t="s">
        <v>563</v>
      </c>
      <c r="E143" s="714"/>
      <c r="F143" s="715"/>
      <c r="G143" s="722" t="s">
        <v>563</v>
      </c>
      <c r="H143" s="722" t="s">
        <v>563</v>
      </c>
      <c r="I143" s="725" t="s">
        <v>563</v>
      </c>
      <c r="J143" s="726"/>
      <c r="K143" s="722" t="s">
        <v>563</v>
      </c>
      <c r="L143" s="731">
        <f>SUM(G143:K143)</f>
        <v>0</v>
      </c>
    </row>
    <row r="144" spans="3:12" ht="19.5" customHeight="1" x14ac:dyDescent="0.2">
      <c r="C144" s="341" t="s">
        <v>564</v>
      </c>
      <c r="D144" s="716"/>
      <c r="E144" s="717"/>
      <c r="F144" s="718"/>
      <c r="G144" s="723"/>
      <c r="H144" s="723"/>
      <c r="I144" s="727"/>
      <c r="J144" s="728"/>
      <c r="K144" s="723"/>
      <c r="L144" s="732"/>
    </row>
    <row r="145" spans="3:12" ht="19.5" customHeight="1" thickBot="1" x14ac:dyDescent="0.25">
      <c r="C145" s="343" t="s">
        <v>565</v>
      </c>
      <c r="D145" s="734"/>
      <c r="E145" s="735"/>
      <c r="F145" s="736"/>
      <c r="G145" s="724"/>
      <c r="H145" s="724"/>
      <c r="I145" s="729"/>
      <c r="J145" s="730"/>
      <c r="K145" s="724"/>
      <c r="L145" s="733"/>
    </row>
    <row r="146" spans="3:12" ht="6" customHeight="1" x14ac:dyDescent="0.2"/>
    <row r="147" spans="3:12" x14ac:dyDescent="0.2">
      <c r="C147" s="345"/>
      <c r="D147" s="740">
        <f>Basisdaten!C44</f>
        <v>0</v>
      </c>
      <c r="E147" s="741"/>
      <c r="F147" s="741"/>
      <c r="G147" s="346"/>
      <c r="H147" s="346"/>
      <c r="I147" s="346"/>
      <c r="J147" s="346"/>
      <c r="K147" s="346"/>
      <c r="L147" s="334" t="str">
        <f>L113</f>
        <v>Seite 4</v>
      </c>
    </row>
  </sheetData>
  <sheetProtection password="C730" sheet="1" selectLockedCells="1"/>
  <mergeCells count="266">
    <mergeCell ref="D147:F147"/>
    <mergeCell ref="D143:F145"/>
    <mergeCell ref="G143:G145"/>
    <mergeCell ref="H143:H145"/>
    <mergeCell ref="I143:J145"/>
    <mergeCell ref="K143:K145"/>
    <mergeCell ref="L143:L145"/>
    <mergeCell ref="D140:F142"/>
    <mergeCell ref="G140:G142"/>
    <mergeCell ref="H140:H142"/>
    <mergeCell ref="I140:J142"/>
    <mergeCell ref="K140:K142"/>
    <mergeCell ref="L140:L142"/>
    <mergeCell ref="D137:F139"/>
    <mergeCell ref="G137:G139"/>
    <mergeCell ref="H137:H139"/>
    <mergeCell ref="I137:J139"/>
    <mergeCell ref="K137:K139"/>
    <mergeCell ref="L137:L139"/>
    <mergeCell ref="D134:F136"/>
    <mergeCell ref="G134:G136"/>
    <mergeCell ref="H134:H136"/>
    <mergeCell ref="I134:J136"/>
    <mergeCell ref="K134:K136"/>
    <mergeCell ref="L134:L136"/>
    <mergeCell ref="D131:F133"/>
    <mergeCell ref="G131:G133"/>
    <mergeCell ref="H131:H133"/>
    <mergeCell ref="I131:J133"/>
    <mergeCell ref="K131:K133"/>
    <mergeCell ref="L131:L133"/>
    <mergeCell ref="D128:F130"/>
    <mergeCell ref="G128:G130"/>
    <mergeCell ref="H128:H130"/>
    <mergeCell ref="I128:J130"/>
    <mergeCell ref="K128:K130"/>
    <mergeCell ref="L128:L130"/>
    <mergeCell ref="D125:F127"/>
    <mergeCell ref="G125:G127"/>
    <mergeCell ref="H125:H127"/>
    <mergeCell ref="I125:J127"/>
    <mergeCell ref="K125:K127"/>
    <mergeCell ref="L125:L127"/>
    <mergeCell ref="D122:F124"/>
    <mergeCell ref="G122:G124"/>
    <mergeCell ref="H122:H124"/>
    <mergeCell ref="I122:J124"/>
    <mergeCell ref="K122:K124"/>
    <mergeCell ref="L122:L124"/>
    <mergeCell ref="L116:L118"/>
    <mergeCell ref="D119:F121"/>
    <mergeCell ref="G119:G121"/>
    <mergeCell ref="H119:H121"/>
    <mergeCell ref="I119:J121"/>
    <mergeCell ref="K119:K121"/>
    <mergeCell ref="L119:L121"/>
    <mergeCell ref="D112:F112"/>
    <mergeCell ref="C114:C115"/>
    <mergeCell ref="D114:F115"/>
    <mergeCell ref="G114:L114"/>
    <mergeCell ref="I115:J115"/>
    <mergeCell ref="D116:F118"/>
    <mergeCell ref="G116:G118"/>
    <mergeCell ref="H116:H118"/>
    <mergeCell ref="I116:J118"/>
    <mergeCell ref="K116:K118"/>
    <mergeCell ref="D108:F110"/>
    <mergeCell ref="G108:G110"/>
    <mergeCell ref="H108:H110"/>
    <mergeCell ref="I108:J110"/>
    <mergeCell ref="K108:K110"/>
    <mergeCell ref="L108:L110"/>
    <mergeCell ref="D105:F107"/>
    <mergeCell ref="G105:G107"/>
    <mergeCell ref="H105:H107"/>
    <mergeCell ref="I105:J107"/>
    <mergeCell ref="K105:K107"/>
    <mergeCell ref="L105:L107"/>
    <mergeCell ref="D102:F104"/>
    <mergeCell ref="G102:G104"/>
    <mergeCell ref="H102:H104"/>
    <mergeCell ref="I102:J104"/>
    <mergeCell ref="K102:K104"/>
    <mergeCell ref="L102:L104"/>
    <mergeCell ref="D99:F101"/>
    <mergeCell ref="G99:G101"/>
    <mergeCell ref="H99:H101"/>
    <mergeCell ref="I99:J101"/>
    <mergeCell ref="K99:K101"/>
    <mergeCell ref="L99:L101"/>
    <mergeCell ref="D96:F98"/>
    <mergeCell ref="G96:G98"/>
    <mergeCell ref="H96:H98"/>
    <mergeCell ref="I96:J98"/>
    <mergeCell ref="K96:K98"/>
    <mergeCell ref="L96:L98"/>
    <mergeCell ref="D93:F95"/>
    <mergeCell ref="G93:G95"/>
    <mergeCell ref="H93:H95"/>
    <mergeCell ref="I93:J95"/>
    <mergeCell ref="K93:K95"/>
    <mergeCell ref="L93:L95"/>
    <mergeCell ref="D90:F92"/>
    <mergeCell ref="G90:G92"/>
    <mergeCell ref="H90:H92"/>
    <mergeCell ref="I90:J92"/>
    <mergeCell ref="K90:K92"/>
    <mergeCell ref="L90:L92"/>
    <mergeCell ref="D87:F89"/>
    <mergeCell ref="G87:G89"/>
    <mergeCell ref="H87:H89"/>
    <mergeCell ref="I87:J89"/>
    <mergeCell ref="K87:K89"/>
    <mergeCell ref="L87:L89"/>
    <mergeCell ref="L81:L83"/>
    <mergeCell ref="D84:F86"/>
    <mergeCell ref="G84:G86"/>
    <mergeCell ref="H84:H86"/>
    <mergeCell ref="I84:J86"/>
    <mergeCell ref="K84:K86"/>
    <mergeCell ref="L84:L86"/>
    <mergeCell ref="D77:F77"/>
    <mergeCell ref="C79:C80"/>
    <mergeCell ref="D79:F80"/>
    <mergeCell ref="G79:L79"/>
    <mergeCell ref="I80:J80"/>
    <mergeCell ref="D81:F83"/>
    <mergeCell ref="G81:G83"/>
    <mergeCell ref="H81:H83"/>
    <mergeCell ref="I81:J83"/>
    <mergeCell ref="K81:K83"/>
    <mergeCell ref="D73:F75"/>
    <mergeCell ref="G73:G75"/>
    <mergeCell ref="H73:H75"/>
    <mergeCell ref="I73:J75"/>
    <mergeCell ref="K73:K75"/>
    <mergeCell ref="L73:L75"/>
    <mergeCell ref="D70:F72"/>
    <mergeCell ref="G70:G72"/>
    <mergeCell ref="H70:H72"/>
    <mergeCell ref="I70:J72"/>
    <mergeCell ref="K70:K72"/>
    <mergeCell ref="L70:L72"/>
    <mergeCell ref="D67:F69"/>
    <mergeCell ref="G67:G69"/>
    <mergeCell ref="H67:H69"/>
    <mergeCell ref="I67:J69"/>
    <mergeCell ref="K67:K69"/>
    <mergeCell ref="L67:L69"/>
    <mergeCell ref="D64:F66"/>
    <mergeCell ref="G64:G66"/>
    <mergeCell ref="H64:H66"/>
    <mergeCell ref="I64:J66"/>
    <mergeCell ref="K64:K66"/>
    <mergeCell ref="L64:L66"/>
    <mergeCell ref="D61:F63"/>
    <mergeCell ref="G61:G63"/>
    <mergeCell ref="H61:H63"/>
    <mergeCell ref="I61:J63"/>
    <mergeCell ref="K61:K63"/>
    <mergeCell ref="L61:L63"/>
    <mergeCell ref="D58:F60"/>
    <mergeCell ref="G58:G60"/>
    <mergeCell ref="H58:H60"/>
    <mergeCell ref="I58:J60"/>
    <mergeCell ref="K58:K60"/>
    <mergeCell ref="L58:L60"/>
    <mergeCell ref="D55:F57"/>
    <mergeCell ref="G55:G57"/>
    <mergeCell ref="H55:H57"/>
    <mergeCell ref="I55:J57"/>
    <mergeCell ref="K55:K57"/>
    <mergeCell ref="L55:L57"/>
    <mergeCell ref="D52:F54"/>
    <mergeCell ref="G52:G54"/>
    <mergeCell ref="H52:H54"/>
    <mergeCell ref="I52:J54"/>
    <mergeCell ref="K52:K54"/>
    <mergeCell ref="L52:L54"/>
    <mergeCell ref="L46:L48"/>
    <mergeCell ref="D49:F51"/>
    <mergeCell ref="G49:G51"/>
    <mergeCell ref="H49:H51"/>
    <mergeCell ref="I49:J51"/>
    <mergeCell ref="K49:K51"/>
    <mergeCell ref="L49:L51"/>
    <mergeCell ref="D42:F42"/>
    <mergeCell ref="C44:C45"/>
    <mergeCell ref="D44:F45"/>
    <mergeCell ref="G44:L44"/>
    <mergeCell ref="I45:J45"/>
    <mergeCell ref="D46:F48"/>
    <mergeCell ref="G46:G48"/>
    <mergeCell ref="H46:H48"/>
    <mergeCell ref="I46:J48"/>
    <mergeCell ref="K46:K48"/>
    <mergeCell ref="D38:F40"/>
    <mergeCell ref="G38:G40"/>
    <mergeCell ref="H38:H40"/>
    <mergeCell ref="I38:J40"/>
    <mergeCell ref="K38:K40"/>
    <mergeCell ref="L38:L40"/>
    <mergeCell ref="D35:F37"/>
    <mergeCell ref="G35:G37"/>
    <mergeCell ref="H35:H37"/>
    <mergeCell ref="I35:J37"/>
    <mergeCell ref="K35:K37"/>
    <mergeCell ref="L35:L37"/>
    <mergeCell ref="D32:F34"/>
    <mergeCell ref="G32:G34"/>
    <mergeCell ref="H32:H34"/>
    <mergeCell ref="I32:J34"/>
    <mergeCell ref="K32:K34"/>
    <mergeCell ref="L32:L34"/>
    <mergeCell ref="D29:F31"/>
    <mergeCell ref="G29:G31"/>
    <mergeCell ref="H29:H31"/>
    <mergeCell ref="I29:J31"/>
    <mergeCell ref="K29:K31"/>
    <mergeCell ref="L29:L31"/>
    <mergeCell ref="D26:F28"/>
    <mergeCell ref="G26:G28"/>
    <mergeCell ref="H26:H28"/>
    <mergeCell ref="I26:J28"/>
    <mergeCell ref="K26:K28"/>
    <mergeCell ref="L26:L28"/>
    <mergeCell ref="D23:F25"/>
    <mergeCell ref="G23:G25"/>
    <mergeCell ref="H23:H25"/>
    <mergeCell ref="I23:J25"/>
    <mergeCell ref="K23:K25"/>
    <mergeCell ref="L23:L25"/>
    <mergeCell ref="D20:F22"/>
    <mergeCell ref="G20:G22"/>
    <mergeCell ref="H20:H22"/>
    <mergeCell ref="I20:J22"/>
    <mergeCell ref="K20:K22"/>
    <mergeCell ref="L20:L22"/>
    <mergeCell ref="D17:F19"/>
    <mergeCell ref="G17:G19"/>
    <mergeCell ref="H17:H19"/>
    <mergeCell ref="I17:J19"/>
    <mergeCell ref="K17:K19"/>
    <mergeCell ref="L17:L19"/>
    <mergeCell ref="D14:F16"/>
    <mergeCell ref="G14:G16"/>
    <mergeCell ref="H14:H16"/>
    <mergeCell ref="I14:J16"/>
    <mergeCell ref="K14:K16"/>
    <mergeCell ref="L14:L16"/>
    <mergeCell ref="D11:F13"/>
    <mergeCell ref="G11:G13"/>
    <mergeCell ref="H11:H13"/>
    <mergeCell ref="I11:J13"/>
    <mergeCell ref="K11:K13"/>
    <mergeCell ref="L11:L13"/>
    <mergeCell ref="C3:C4"/>
    <mergeCell ref="D3:E4"/>
    <mergeCell ref="F3:K4"/>
    <mergeCell ref="C6:L6"/>
    <mergeCell ref="C8:C10"/>
    <mergeCell ref="D8:E10"/>
    <mergeCell ref="F8:F9"/>
    <mergeCell ref="G8:L8"/>
    <mergeCell ref="I9:J9"/>
    <mergeCell ref="I10:J10"/>
  </mergeCells>
  <conditionalFormatting sqref="C12">
    <cfRule type="expression" dxfId="367" priority="972">
      <formula>LEFT(C12,4)="Name"</formula>
    </cfRule>
    <cfRule type="expression" dxfId="366" priority="976">
      <formula>LEFT(C12,4)="Name"</formula>
    </cfRule>
    <cfRule type="expression" dxfId="365" priority="616">
      <formula>LEFT(C12,4)&lt;&gt;"Name"</formula>
    </cfRule>
    <cfRule type="expression" dxfId="364" priority="617">
      <formula>LEFT(C12,4)="Name"</formula>
    </cfRule>
  </conditionalFormatting>
  <conditionalFormatting sqref="C13">
    <cfRule type="expression" dxfId="363" priority="615">
      <formula>LEFT(C13,3)="Nr."</formula>
    </cfRule>
    <cfRule type="expression" dxfId="362" priority="973">
      <formula>LEFT(C13,2)&lt;&gt;"Nr"</formula>
    </cfRule>
    <cfRule type="expression" dxfId="361" priority="975">
      <formula>LEFT(C13,3)="Nr."</formula>
    </cfRule>
    <cfRule type="expression" dxfId="360" priority="614">
      <formula>LEFT(C13,3)&lt;&gt;"Nr."</formula>
    </cfRule>
  </conditionalFormatting>
  <conditionalFormatting sqref="C15">
    <cfRule type="expression" dxfId="359" priority="970">
      <formula>LEFT(C15,4)&lt;&gt;"Name"</formula>
    </cfRule>
    <cfRule type="expression" dxfId="358" priority="974">
      <formula>LEFT(C15,4)="Name"</formula>
    </cfRule>
  </conditionalFormatting>
  <conditionalFormatting sqref="C16">
    <cfRule type="expression" dxfId="357" priority="969">
      <formula>LEFT(C16,3)&lt;&gt;"Nr."</formula>
    </cfRule>
    <cfRule type="expression" dxfId="356" priority="1013">
      <formula>LEFT(C16,3)="Nr."</formula>
    </cfRule>
  </conditionalFormatting>
  <conditionalFormatting sqref="C18">
    <cfRule type="expression" dxfId="355" priority="968">
      <formula>LEFT(C18,4)="Name"</formula>
    </cfRule>
    <cfRule type="expression" dxfId="354" priority="967">
      <formula>LEFT(C18,4)&lt;&gt;"Name"</formula>
    </cfRule>
  </conditionalFormatting>
  <conditionalFormatting sqref="C19">
    <cfRule type="expression" dxfId="353" priority="780">
      <formula>LEFT(C19,3)="Nr."</formula>
    </cfRule>
    <cfRule type="expression" dxfId="352" priority="779">
      <formula>LEFT(C19,3)&lt;&gt;"Nr."</formula>
    </cfRule>
  </conditionalFormatting>
  <conditionalFormatting sqref="C21">
    <cfRule type="expression" dxfId="351" priority="965">
      <formula>LEFT(C21,4)&lt;&gt;"Name"</formula>
    </cfRule>
    <cfRule type="expression" dxfId="350" priority="966">
      <formula>LEFT(C21,4)="Name"</formula>
    </cfRule>
  </conditionalFormatting>
  <conditionalFormatting sqref="C22">
    <cfRule type="expression" dxfId="349" priority="777">
      <formula>LEFT(C22,3)="Nr."</formula>
    </cfRule>
    <cfRule type="expression" dxfId="348" priority="776">
      <formula>LEFT(C22,3)&lt;&gt;"Nr."</formula>
    </cfRule>
  </conditionalFormatting>
  <conditionalFormatting sqref="C24">
    <cfRule type="expression" dxfId="347" priority="962">
      <formula>LEFT(C24,4)="Name"</formula>
    </cfRule>
    <cfRule type="expression" dxfId="346" priority="961">
      <formula>LEFT(C24,4)&lt;&gt;"Name"</formula>
    </cfRule>
  </conditionalFormatting>
  <conditionalFormatting sqref="C25">
    <cfRule type="expression" dxfId="345" priority="773">
      <formula>LEFT(C25,3)="Nr."</formula>
    </cfRule>
    <cfRule type="expression" dxfId="344" priority="772">
      <formula>LEFT(C25,3)&lt;&gt;"Nr."</formula>
    </cfRule>
  </conditionalFormatting>
  <conditionalFormatting sqref="C27">
    <cfRule type="expression" dxfId="343" priority="956">
      <formula>LEFT(C27,4)&lt;&gt;"Name"</formula>
    </cfRule>
    <cfRule type="expression" dxfId="342" priority="957">
      <formula>LEFT(C27,4)="Name"</formula>
    </cfRule>
  </conditionalFormatting>
  <conditionalFormatting sqref="C28">
    <cfRule type="expression" dxfId="341" priority="767">
      <formula>LEFT(C28,3)&lt;&gt;"Nr."</formula>
    </cfRule>
    <cfRule type="expression" dxfId="340" priority="768">
      <formula>LEFT(C28,3)="Nr."</formula>
    </cfRule>
  </conditionalFormatting>
  <conditionalFormatting sqref="C30">
    <cfRule type="expression" dxfId="339" priority="950">
      <formula>LEFT(C30,4)&lt;&gt;"Name"</formula>
    </cfRule>
    <cfRule type="expression" dxfId="338" priority="951">
      <formula>LEFT(C30,4)="Name"</formula>
    </cfRule>
  </conditionalFormatting>
  <conditionalFormatting sqref="C31">
    <cfRule type="expression" dxfId="337" priority="762">
      <formula>LEFT(C31,3)="Nr."</formula>
    </cfRule>
    <cfRule type="expression" dxfId="336" priority="761">
      <formula>LEFT(C31,3)&lt;&gt;"Nr."</formula>
    </cfRule>
  </conditionalFormatting>
  <conditionalFormatting sqref="C33">
    <cfRule type="expression" dxfId="335" priority="608">
      <formula>LEFT(C33,4)="Name"</formula>
    </cfRule>
    <cfRule type="expression" dxfId="334" priority="607">
      <formula>LEFT(C33,4)&lt;&gt;"Name"</formula>
    </cfRule>
  </conditionalFormatting>
  <conditionalFormatting sqref="C34">
    <cfRule type="expression" dxfId="333" priority="755">
      <formula>LEFT(C34,3)="Nr."</formula>
    </cfRule>
    <cfRule type="expression" dxfId="332" priority="754">
      <formula>LEFT(C34,3)&lt;&gt;"Nr."</formula>
    </cfRule>
  </conditionalFormatting>
  <conditionalFormatting sqref="C36">
    <cfRule type="expression" dxfId="331" priority="936">
      <formula>LEFT(C36,4)="Name"</formula>
    </cfRule>
    <cfRule type="expression" dxfId="330" priority="935">
      <formula>LEFT(C36,4)&lt;&gt;"Name"</formula>
    </cfRule>
  </conditionalFormatting>
  <conditionalFormatting sqref="C37">
    <cfRule type="expression" dxfId="329" priority="747">
      <formula>LEFT(C37,3)="Nr."</formula>
    </cfRule>
    <cfRule type="expression" dxfId="328" priority="746">
      <formula>LEFT(C37,3)&lt;&gt;"Nr."</formula>
    </cfRule>
  </conditionalFormatting>
  <conditionalFormatting sqref="C39">
    <cfRule type="expression" dxfId="327" priority="926">
      <formula>LEFT(C39,4)&lt;&gt;"Name"</formula>
    </cfRule>
    <cfRule type="expression" dxfId="326" priority="927">
      <formula>LEFT(C39,4)="Name"</formula>
    </cfRule>
  </conditionalFormatting>
  <conditionalFormatting sqref="C40">
    <cfRule type="expression" dxfId="325" priority="738">
      <formula>LEFT(C40,3)="Nr."</formula>
    </cfRule>
    <cfRule type="expression" dxfId="324" priority="737">
      <formula>LEFT(C40,3)&lt;&gt;"Nr."</formula>
    </cfRule>
  </conditionalFormatting>
  <conditionalFormatting sqref="C47">
    <cfRule type="expression" dxfId="323" priority="916">
      <formula>LEFT(C47,4)&lt;&gt;"Name"</formula>
    </cfRule>
    <cfRule type="expression" dxfId="322" priority="917">
      <formula>LEFT(C47,4)="Name"</formula>
    </cfRule>
  </conditionalFormatting>
  <conditionalFormatting sqref="C48">
    <cfRule type="expression" dxfId="321" priority="728">
      <formula>LEFT(C48,3)="Nr."</formula>
    </cfRule>
    <cfRule type="expression" dxfId="320" priority="727">
      <formula>LEFT(C48,3)&lt;&gt;"Nr."</formula>
    </cfRule>
  </conditionalFormatting>
  <conditionalFormatting sqref="C50">
    <cfRule type="expression" dxfId="319" priority="906">
      <formula>LEFT(C50,4)="Name"</formula>
    </cfRule>
    <cfRule type="expression" dxfId="318" priority="905">
      <formula>LEFT(C50,4)&lt;&gt;"Name"</formula>
    </cfRule>
  </conditionalFormatting>
  <conditionalFormatting sqref="C51">
    <cfRule type="expression" dxfId="317" priority="717">
      <formula>LEFT(C51,3)="Nr."</formula>
    </cfRule>
    <cfRule type="expression" dxfId="316" priority="716">
      <formula>LEFT(C51,3)&lt;&gt;"Nr."</formula>
    </cfRule>
  </conditionalFormatting>
  <conditionalFormatting sqref="C53">
    <cfRule type="expression" dxfId="315" priority="894">
      <formula>LEFT(C53,4)="Name"</formula>
    </cfRule>
    <cfRule type="expression" dxfId="314" priority="893">
      <formula>LEFT(C53,4)&lt;&gt;"Name"</formula>
    </cfRule>
  </conditionalFormatting>
  <conditionalFormatting sqref="C54">
    <cfRule type="expression" dxfId="313" priority="704">
      <formula>LEFT(C54,3)&lt;&gt;"Nr."</formula>
    </cfRule>
    <cfRule type="expression" dxfId="312" priority="705">
      <formula>LEFT(C54,3)="Nr."</formula>
    </cfRule>
  </conditionalFormatting>
  <conditionalFormatting sqref="C56">
    <cfRule type="expression" dxfId="311" priority="880">
      <formula>LEFT(C56,4)&lt;&gt;"Name"</formula>
    </cfRule>
    <cfRule type="expression" dxfId="310" priority="881">
      <formula>LEFT(C56,4)="Name"</formula>
    </cfRule>
  </conditionalFormatting>
  <conditionalFormatting sqref="C57">
    <cfRule type="expression" dxfId="309" priority="691">
      <formula>LEFT(C57,3)&lt;&gt;"Nr."</formula>
    </cfRule>
    <cfRule type="expression" dxfId="308" priority="692">
      <formula>LEFT(C57,3)="Nr."</formula>
    </cfRule>
  </conditionalFormatting>
  <conditionalFormatting sqref="C59">
    <cfRule type="expression" dxfId="307" priority="867">
      <formula>LEFT(C59,4)="Name"</formula>
    </cfRule>
    <cfRule type="expression" dxfId="306" priority="866">
      <formula>LEFT(C59,4)&lt;&gt;"Name"</formula>
    </cfRule>
  </conditionalFormatting>
  <conditionalFormatting sqref="C60">
    <cfRule type="expression" dxfId="305" priority="678">
      <formula>LEFT(C60,3)="Nr."</formula>
    </cfRule>
    <cfRule type="expression" dxfId="304" priority="677">
      <formula>LEFT(C60,3)&lt;&gt;"Nr."</formula>
    </cfRule>
  </conditionalFormatting>
  <conditionalFormatting sqref="C62">
    <cfRule type="expression" dxfId="303" priority="852">
      <formula>LEFT(C62,4)="Name"</formula>
    </cfRule>
    <cfRule type="expression" dxfId="302" priority="851">
      <formula>LEFT(C62,4)&lt;&gt;"Name"</formula>
    </cfRule>
  </conditionalFormatting>
  <conditionalFormatting sqref="C63">
    <cfRule type="expression" dxfId="301" priority="662">
      <formula>LEFT(C63,3)&lt;&gt;"Nr."</formula>
    </cfRule>
    <cfRule type="expression" dxfId="300" priority="663">
      <formula>LEFT(C63,3)="Nr."</formula>
    </cfRule>
  </conditionalFormatting>
  <conditionalFormatting sqref="C65">
    <cfRule type="expression" dxfId="299" priority="836">
      <formula>LEFT(C65,4)="Name"</formula>
    </cfRule>
    <cfRule type="expression" dxfId="298" priority="835">
      <formula>LEFT(C65,4)&lt;&gt;"Name"</formula>
    </cfRule>
  </conditionalFormatting>
  <conditionalFormatting sqref="C66">
    <cfRule type="expression" dxfId="297" priority="646">
      <formula>LEFT(C66,3)&lt;&gt;"Nr."</formula>
    </cfRule>
    <cfRule type="expression" dxfId="296" priority="647">
      <formula>LEFT(C66,3)="Nr."</formula>
    </cfRule>
  </conditionalFormatting>
  <conditionalFormatting sqref="C68">
    <cfRule type="expression" dxfId="295" priority="819">
      <formula>LEFT(C68,4)="Name"</formula>
    </cfRule>
    <cfRule type="expression" dxfId="294" priority="818">
      <formula>LEFT(C68,4)&lt;&gt;"Name"</formula>
    </cfRule>
  </conditionalFormatting>
  <conditionalFormatting sqref="C69">
    <cfRule type="expression" dxfId="293" priority="634">
      <formula>LEFT(C69,3)="Nr."</formula>
    </cfRule>
  </conditionalFormatting>
  <conditionalFormatting sqref="C71">
    <cfRule type="expression" dxfId="292" priority="801">
      <formula>LEFT(C71,4)="Name"</formula>
    </cfRule>
    <cfRule type="expression" dxfId="291" priority="800">
      <formula>LEFT(C71,4)&lt;&gt;"Name"</formula>
    </cfRule>
  </conditionalFormatting>
  <conditionalFormatting sqref="C72">
    <cfRule type="expression" dxfId="290" priority="633">
      <formula>LEFT(C72,3)&lt;&gt;"Nr."</formula>
    </cfRule>
    <cfRule type="expression" dxfId="289" priority="980">
      <formula>LEFT(C72,3)="Nr."</formula>
    </cfRule>
  </conditionalFormatting>
  <conditionalFormatting sqref="C74">
    <cfRule type="expression" dxfId="288" priority="781">
      <formula>LEFT(C74,4)&lt;&gt;"Name"</formula>
    </cfRule>
    <cfRule type="expression" dxfId="287" priority="782">
      <formula>LEFT(C74,4)="Name"</formula>
    </cfRule>
  </conditionalFormatting>
  <conditionalFormatting sqref="C75">
    <cfRule type="expression" dxfId="286" priority="619">
      <formula>LEFT(C75,3)="Nr."</formula>
    </cfRule>
    <cfRule type="expression" dxfId="285" priority="618">
      <formula>LEFT(C75,3)&lt;&gt;"Nr."</formula>
    </cfRule>
  </conditionalFormatting>
  <conditionalFormatting sqref="C82">
    <cfRule type="expression" dxfId="283" priority="577">
      <formula>LEFT(C82,4)&lt;&gt;"Name"</formula>
    </cfRule>
    <cfRule type="expression" dxfId="282" priority="578">
      <formula>LEFT(C82,4)="Name"</formula>
    </cfRule>
  </conditionalFormatting>
  <conditionalFormatting sqref="C83">
    <cfRule type="expression" dxfId="281" priority="433">
      <formula>LEFT(C83,3)="Nr."</formula>
    </cfRule>
    <cfRule type="expression" dxfId="280" priority="432">
      <formula>LEFT(C83,3)&lt;&gt;"Nr."</formula>
    </cfRule>
  </conditionalFormatting>
  <conditionalFormatting sqref="C85">
    <cfRule type="expression" dxfId="279" priority="567">
      <formula>LEFT(C85,4)="Name"</formula>
    </cfRule>
    <cfRule type="expression" dxfId="278" priority="566">
      <formula>LEFT(C85,4)&lt;&gt;"Name"</formula>
    </cfRule>
  </conditionalFormatting>
  <conditionalFormatting sqref="C86">
    <cfRule type="expression" dxfId="277" priority="421">
      <formula>LEFT(C86,3)&lt;&gt;"Nr."</formula>
    </cfRule>
    <cfRule type="expression" dxfId="276" priority="422">
      <formula>LEFT(C86,3)="Nr."</formula>
    </cfRule>
  </conditionalFormatting>
  <conditionalFormatting sqref="C88">
    <cfRule type="expression" dxfId="275" priority="555">
      <formula>LEFT(C88,4)="Name"</formula>
    </cfRule>
    <cfRule type="expression" dxfId="274" priority="554">
      <formula>LEFT(C88,4)&lt;&gt;"Name"</formula>
    </cfRule>
  </conditionalFormatting>
  <conditionalFormatting sqref="C89">
    <cfRule type="expression" dxfId="273" priority="409">
      <formula>LEFT(C89,3)&lt;&gt;"Nr."</formula>
    </cfRule>
    <cfRule type="expression" dxfId="272" priority="410">
      <formula>LEFT(C89,3)="Nr."</formula>
    </cfRule>
  </conditionalFormatting>
  <conditionalFormatting sqref="C91">
    <cfRule type="expression" dxfId="271" priority="541">
      <formula>LEFT(C91,4)&lt;&gt;"Name"</formula>
    </cfRule>
    <cfRule type="expression" dxfId="270" priority="542">
      <formula>LEFT(C91,4)="Name"</formula>
    </cfRule>
  </conditionalFormatting>
  <conditionalFormatting sqref="C92">
    <cfRule type="expression" dxfId="269" priority="396">
      <formula>LEFT(C92,3)&lt;&gt;"Nr."</formula>
    </cfRule>
    <cfRule type="expression" dxfId="268" priority="397">
      <formula>LEFT(C92,3)="Nr."</formula>
    </cfRule>
  </conditionalFormatting>
  <conditionalFormatting sqref="C94">
    <cfRule type="expression" dxfId="267" priority="527">
      <formula>LEFT(C94,4)&lt;&gt;"Name"</formula>
    </cfRule>
    <cfRule type="expression" dxfId="266" priority="528">
      <formula>LEFT(C94,4)="Name"</formula>
    </cfRule>
  </conditionalFormatting>
  <conditionalFormatting sqref="C95">
    <cfRule type="expression" dxfId="265" priority="383">
      <formula>LEFT(C95,3)="Nr."</formula>
    </cfRule>
    <cfRule type="expression" dxfId="264" priority="382">
      <formula>LEFT(C95,3)&lt;&gt;"Nr."</formula>
    </cfRule>
  </conditionalFormatting>
  <conditionalFormatting sqref="C97">
    <cfRule type="expression" dxfId="263" priority="513">
      <formula>LEFT(C97,4)="Name"</formula>
    </cfRule>
    <cfRule type="expression" dxfId="262" priority="512">
      <formula>LEFT(C97,4)&lt;&gt;"Name"</formula>
    </cfRule>
  </conditionalFormatting>
  <conditionalFormatting sqref="C98">
    <cfRule type="expression" dxfId="261" priority="368">
      <formula>LEFT(C98,3)="Nr."</formula>
    </cfRule>
    <cfRule type="expression" dxfId="260" priority="367">
      <formula>LEFT(C98,3)&lt;&gt;"Nr."</formula>
    </cfRule>
  </conditionalFormatting>
  <conditionalFormatting sqref="C100">
    <cfRule type="expression" dxfId="259" priority="497">
      <formula>LEFT(C100,4)="Name"</formula>
    </cfRule>
    <cfRule type="expression" dxfId="258" priority="496">
      <formula>LEFT(C100,4)&lt;&gt;"Name"</formula>
    </cfRule>
  </conditionalFormatting>
  <conditionalFormatting sqref="C101">
    <cfRule type="expression" dxfId="257" priority="351">
      <formula>LEFT(C101,3)&lt;&gt;"Nr."</formula>
    </cfRule>
    <cfRule type="expression" dxfId="256" priority="352">
      <formula>LEFT(C101,3)="Nr."</formula>
    </cfRule>
  </conditionalFormatting>
  <conditionalFormatting sqref="C103">
    <cfRule type="expression" dxfId="255" priority="480">
      <formula>LEFT(C103,4)="Name"</formula>
    </cfRule>
    <cfRule type="expression" dxfId="254" priority="479">
      <formula>LEFT(C103,4)&lt;&gt;"Name"</formula>
    </cfRule>
  </conditionalFormatting>
  <conditionalFormatting sqref="C104">
    <cfRule type="expression" dxfId="253" priority="339">
      <formula>LEFT(C104,3)="Nr."</formula>
    </cfRule>
  </conditionalFormatting>
  <conditionalFormatting sqref="C106">
    <cfRule type="expression" dxfId="252" priority="461">
      <formula>LEFT(C106,4)&lt;&gt;"Name"</formula>
    </cfRule>
    <cfRule type="expression" dxfId="251" priority="462">
      <formula>LEFT(C106,4)="Name"</formula>
    </cfRule>
  </conditionalFormatting>
  <conditionalFormatting sqref="C107">
    <cfRule type="expression" dxfId="250" priority="589">
      <formula>LEFT(C107,3)="Nr."</formula>
    </cfRule>
    <cfRule type="expression" dxfId="249" priority="338">
      <formula>LEFT(C107,3)&lt;&gt;"Nr."</formula>
    </cfRule>
  </conditionalFormatting>
  <conditionalFormatting sqref="C109">
    <cfRule type="expression" dxfId="248" priority="443">
      <formula>LEFT(C109,4)="Name"</formula>
    </cfRule>
    <cfRule type="expression" dxfId="247" priority="442">
      <formula>LEFT(C109,4)&lt;&gt;"Name"</formula>
    </cfRule>
  </conditionalFormatting>
  <conditionalFormatting sqref="C110">
    <cfRule type="expression" dxfId="246" priority="324">
      <formula>LEFT(C110,3)="Nr."</formula>
    </cfRule>
    <cfRule type="expression" dxfId="245" priority="323">
      <formula>LEFT(C110,3)&lt;&gt;"Nr."</formula>
    </cfRule>
  </conditionalFormatting>
  <conditionalFormatting sqref="C117">
    <cfRule type="expression" dxfId="244" priority="294">
      <formula>LEFT(C117,4)="Name"</formula>
    </cfRule>
    <cfRule type="expression" dxfId="243" priority="293">
      <formula>LEFT(C117,4)&lt;&gt;"Name"</formula>
    </cfRule>
  </conditionalFormatting>
  <conditionalFormatting sqref="C118">
    <cfRule type="expression" dxfId="242" priority="148">
      <formula>LEFT(C118,3)&lt;&gt;"Nr."</formula>
    </cfRule>
    <cfRule type="expression" dxfId="241" priority="149">
      <formula>LEFT(C118,3)="Nr."</formula>
    </cfRule>
  </conditionalFormatting>
  <conditionalFormatting sqref="C120">
    <cfRule type="expression" dxfId="240" priority="283">
      <formula>LEFT(C120,4)="Name"</formula>
    </cfRule>
    <cfRule type="expression" dxfId="239" priority="282">
      <formula>LEFT(C120,4)&lt;&gt;"Name"</formula>
    </cfRule>
  </conditionalFormatting>
  <conditionalFormatting sqref="C121">
    <cfRule type="expression" dxfId="238" priority="138">
      <formula>LEFT(C121,3)="Nr."</formula>
    </cfRule>
    <cfRule type="expression" dxfId="237" priority="137">
      <formula>LEFT(C121,3)&lt;&gt;"Nr."</formula>
    </cfRule>
  </conditionalFormatting>
  <conditionalFormatting sqref="C123">
    <cfRule type="expression" dxfId="236" priority="271">
      <formula>LEFT(C123,4)="Name"</formula>
    </cfRule>
    <cfRule type="expression" dxfId="235" priority="270">
      <formula>LEFT(C123,4)&lt;&gt;"Name"</formula>
    </cfRule>
  </conditionalFormatting>
  <conditionalFormatting sqref="C124">
    <cfRule type="expression" dxfId="234" priority="125">
      <formula>LEFT(C124,3)&lt;&gt;"Nr."</formula>
    </cfRule>
    <cfRule type="expression" dxfId="233" priority="126">
      <formula>LEFT(C124,3)="Nr."</formula>
    </cfRule>
  </conditionalFormatting>
  <conditionalFormatting sqref="C126">
    <cfRule type="expression" dxfId="232" priority="257">
      <formula>LEFT(C126,4)&lt;&gt;"Name"</formula>
    </cfRule>
    <cfRule type="expression" dxfId="231" priority="258">
      <formula>LEFT(C126,4)="Name"</formula>
    </cfRule>
  </conditionalFormatting>
  <conditionalFormatting sqref="C127">
    <cfRule type="expression" dxfId="230" priority="112">
      <formula>LEFT(C127,3)&lt;&gt;"Nr."</formula>
    </cfRule>
    <cfRule type="expression" dxfId="229" priority="113">
      <formula>LEFT(C127,3)="Nr."</formula>
    </cfRule>
  </conditionalFormatting>
  <conditionalFormatting sqref="C129">
    <cfRule type="expression" dxfId="228" priority="244">
      <formula>LEFT(C129,4)="Name"</formula>
    </cfRule>
    <cfRule type="expression" dxfId="227" priority="243">
      <formula>LEFT(C129,4)&lt;&gt;"Name"</formula>
    </cfRule>
  </conditionalFormatting>
  <conditionalFormatting sqref="C130">
    <cfRule type="expression" dxfId="226" priority="99">
      <formula>LEFT(C130,3)="Nr."</formula>
    </cfRule>
    <cfRule type="expression" dxfId="225" priority="98">
      <formula>LEFT(C130,3)&lt;&gt;"Nr."</formula>
    </cfRule>
  </conditionalFormatting>
  <conditionalFormatting sqref="C132">
    <cfRule type="expression" dxfId="224" priority="229">
      <formula>LEFT(C132,4)="Name"</formula>
    </cfRule>
    <cfRule type="expression" dxfId="223" priority="228">
      <formula>LEFT(C132,4)&lt;&gt;"Name"</formula>
    </cfRule>
  </conditionalFormatting>
  <conditionalFormatting sqref="C133">
    <cfRule type="expression" dxfId="222" priority="83">
      <formula>LEFT(C133,3)&lt;&gt;"Nr."</formula>
    </cfRule>
    <cfRule type="expression" dxfId="221" priority="84">
      <formula>LEFT(C133,3)="Nr."</formula>
    </cfRule>
  </conditionalFormatting>
  <conditionalFormatting sqref="C135">
    <cfRule type="expression" dxfId="220" priority="212">
      <formula>LEFT(C135,4)&lt;&gt;"Name"</formula>
    </cfRule>
    <cfRule type="expression" dxfId="219" priority="213">
      <formula>LEFT(C135,4)="Name"</formula>
    </cfRule>
  </conditionalFormatting>
  <conditionalFormatting sqref="C136">
    <cfRule type="expression" dxfId="218" priority="68">
      <formula>LEFT(C136,3)="Nr."</formula>
    </cfRule>
    <cfRule type="expression" dxfId="217" priority="67">
      <formula>LEFT(C136,3)&lt;&gt;"Nr."</formula>
    </cfRule>
  </conditionalFormatting>
  <conditionalFormatting sqref="C138">
    <cfRule type="expression" dxfId="216" priority="195">
      <formula>LEFT(C138,4)&lt;&gt;"Name"</formula>
    </cfRule>
    <cfRule type="expression" dxfId="215" priority="196">
      <formula>LEFT(C138,4)="Name"</formula>
    </cfRule>
  </conditionalFormatting>
  <conditionalFormatting sqref="C139">
    <cfRule type="expression" dxfId="214" priority="55">
      <formula>LEFT(C139,3)="Nr."</formula>
    </cfRule>
  </conditionalFormatting>
  <conditionalFormatting sqref="C141">
    <cfRule type="expression" dxfId="213" priority="177">
      <formula>LEFT(C141,4)&lt;&gt;"Name"</formula>
    </cfRule>
    <cfRule type="expression" dxfId="212" priority="178">
      <formula>LEFT(C141,4)="Name"</formula>
    </cfRule>
  </conditionalFormatting>
  <conditionalFormatting sqref="C142">
    <cfRule type="expression" dxfId="211" priority="54">
      <formula>LEFT(C142,3)&lt;&gt;"Nr."</formula>
    </cfRule>
    <cfRule type="expression" dxfId="210" priority="305">
      <formula>LEFT(C142,3)="Nr."</formula>
    </cfRule>
  </conditionalFormatting>
  <conditionalFormatting sqref="C144">
    <cfRule type="expression" dxfId="209" priority="158">
      <formula>LEFT(C144,4)&lt;&gt;"Name"</formula>
    </cfRule>
    <cfRule type="expression" dxfId="208" priority="159">
      <formula>LEFT(C144,4)="Name"</formula>
    </cfRule>
  </conditionalFormatting>
  <conditionalFormatting sqref="C145">
    <cfRule type="expression" dxfId="207" priority="40">
      <formula>LEFT(C145,3)="Nr."</formula>
    </cfRule>
    <cfRule type="expression" dxfId="206" priority="39">
      <formula>LEFT(C145,3)&lt;&gt;"Nr."</formula>
    </cfRule>
  </conditionalFormatting>
  <conditionalFormatting sqref="D11">
    <cfRule type="expression" dxfId="202" priority="1015">
      <formula>LEFT(D11,3)="Bsp"</formula>
    </cfRule>
  </conditionalFormatting>
  <conditionalFormatting sqref="D14">
    <cfRule type="expression" dxfId="201" priority="1014">
      <formula>LEFT(D14,3)="Bsp"</formula>
    </cfRule>
  </conditionalFormatting>
  <conditionalFormatting sqref="D17">
    <cfRule type="expression" dxfId="200" priority="38">
      <formula>LEFT(D17,3)="Bsp"</formula>
    </cfRule>
  </conditionalFormatting>
  <conditionalFormatting sqref="D20">
    <cfRule type="expression" dxfId="199" priority="37">
      <formula>LEFT(D20,3)="Bsp"</formula>
    </cfRule>
  </conditionalFormatting>
  <conditionalFormatting sqref="D23">
    <cfRule type="expression" dxfId="198" priority="36">
      <formula>LEFT(D23,3)="Bsp"</formula>
    </cfRule>
  </conditionalFormatting>
  <conditionalFormatting sqref="D26">
    <cfRule type="expression" dxfId="197" priority="35">
      <formula>LEFT(D26,3)="Bsp"</formula>
    </cfRule>
  </conditionalFormatting>
  <conditionalFormatting sqref="D29">
    <cfRule type="expression" dxfId="196" priority="34">
      <formula>LEFT(D29,3)="Bsp"</formula>
    </cfRule>
  </conditionalFormatting>
  <conditionalFormatting sqref="D32">
    <cfRule type="expression" dxfId="195" priority="33">
      <formula>LEFT(D32,3)="Bsp"</formula>
    </cfRule>
  </conditionalFormatting>
  <conditionalFormatting sqref="D35">
    <cfRule type="expression" dxfId="194" priority="32">
      <formula>LEFT(D35,3)="Bsp"</formula>
    </cfRule>
  </conditionalFormatting>
  <conditionalFormatting sqref="D38">
    <cfRule type="expression" dxfId="193" priority="31">
      <formula>LEFT(D38,3)="Bsp"</formula>
    </cfRule>
  </conditionalFormatting>
  <conditionalFormatting sqref="D46">
    <cfRule type="expression" dxfId="192" priority="30">
      <formula>LEFT(D46,3)="Bsp"</formula>
    </cfRule>
  </conditionalFormatting>
  <conditionalFormatting sqref="D49">
    <cfRule type="expression" dxfId="191" priority="29">
      <formula>LEFT(D49,3)="Bsp"</formula>
    </cfRule>
  </conditionalFormatting>
  <conditionalFormatting sqref="D52">
    <cfRule type="expression" dxfId="190" priority="28">
      <formula>LEFT(D52,3)="Bsp"</formula>
    </cfRule>
  </conditionalFormatting>
  <conditionalFormatting sqref="D55">
    <cfRule type="expression" dxfId="189" priority="27">
      <formula>LEFT(D55,3)="Bsp"</formula>
    </cfRule>
  </conditionalFormatting>
  <conditionalFormatting sqref="D58">
    <cfRule type="expression" dxfId="188" priority="26">
      <formula>LEFT(D58,3)="Bsp"</formula>
    </cfRule>
  </conditionalFormatting>
  <conditionalFormatting sqref="D61">
    <cfRule type="expression" dxfId="187" priority="25">
      <formula>LEFT(D61,3)="Bsp"</formula>
    </cfRule>
  </conditionalFormatting>
  <conditionalFormatting sqref="D64">
    <cfRule type="expression" dxfId="186" priority="24">
      <formula>LEFT(D64,3)="Bsp"</formula>
    </cfRule>
  </conditionalFormatting>
  <conditionalFormatting sqref="D67">
    <cfRule type="expression" dxfId="185" priority="23">
      <formula>LEFT(D67,3)="Bsp"</formula>
    </cfRule>
  </conditionalFormatting>
  <conditionalFormatting sqref="D70">
    <cfRule type="expression" dxfId="184" priority="22">
      <formula>LEFT(D70,3)="Bsp"</formula>
    </cfRule>
  </conditionalFormatting>
  <conditionalFormatting sqref="D73">
    <cfRule type="expression" dxfId="183" priority="21">
      <formula>LEFT(D73,3)="Bsp"</formula>
    </cfRule>
  </conditionalFormatting>
  <conditionalFormatting sqref="D81">
    <cfRule type="expression" dxfId="182" priority="20">
      <formula>LEFT(D81,3)="Bsp"</formula>
    </cfRule>
  </conditionalFormatting>
  <conditionalFormatting sqref="D84">
    <cfRule type="expression" dxfId="181" priority="19">
      <formula>LEFT(D84,3)="Bsp"</formula>
    </cfRule>
  </conditionalFormatting>
  <conditionalFormatting sqref="D87">
    <cfRule type="expression" dxfId="180" priority="18">
      <formula>LEFT(D87,3)="Bsp"</formula>
    </cfRule>
  </conditionalFormatting>
  <conditionalFormatting sqref="D90">
    <cfRule type="expression" dxfId="179" priority="17">
      <formula>LEFT(D90,3)="Bsp"</formula>
    </cfRule>
  </conditionalFormatting>
  <conditionalFormatting sqref="D93">
    <cfRule type="expression" dxfId="178" priority="16">
      <formula>LEFT(D93,3)="Bsp"</formula>
    </cfRule>
  </conditionalFormatting>
  <conditionalFormatting sqref="D96">
    <cfRule type="expression" dxfId="177" priority="15">
      <formula>LEFT(D96,3)="Bsp"</formula>
    </cfRule>
  </conditionalFormatting>
  <conditionalFormatting sqref="D99">
    <cfRule type="expression" dxfId="176" priority="14">
      <formula>LEFT(D99,3)="Bsp"</formula>
    </cfRule>
  </conditionalFormatting>
  <conditionalFormatting sqref="D102">
    <cfRule type="expression" dxfId="175" priority="13">
      <formula>LEFT(D102,3)="Bsp"</formula>
    </cfRule>
  </conditionalFormatting>
  <conditionalFormatting sqref="D105">
    <cfRule type="expression" dxfId="174" priority="12">
      <formula>LEFT(D105,3)="Bsp"</formula>
    </cfRule>
  </conditionalFormatting>
  <conditionalFormatting sqref="D108">
    <cfRule type="expression" dxfId="173" priority="11">
      <formula>LEFT(D108,3)="Bsp"</formula>
    </cfRule>
  </conditionalFormatting>
  <conditionalFormatting sqref="D116">
    <cfRule type="expression" dxfId="172" priority="10">
      <formula>LEFT(D116,3)="Bsp"</formula>
    </cfRule>
  </conditionalFormatting>
  <conditionalFormatting sqref="D119">
    <cfRule type="expression" dxfId="171" priority="9">
      <formula>LEFT(D119,3)="Bsp"</formula>
    </cfRule>
  </conditionalFormatting>
  <conditionalFormatting sqref="D122">
    <cfRule type="expression" dxfId="170" priority="8">
      <formula>LEFT(D122,3)="Bsp"</formula>
    </cfRule>
  </conditionalFormatting>
  <conditionalFormatting sqref="D125">
    <cfRule type="expression" dxfId="169" priority="7">
      <formula>LEFT(D125,3)="Bsp"</formula>
    </cfRule>
  </conditionalFormatting>
  <conditionalFormatting sqref="D128">
    <cfRule type="expression" dxfId="168" priority="6">
      <formula>LEFT(D128,3)="Bsp"</formula>
    </cfRule>
  </conditionalFormatting>
  <conditionalFormatting sqref="D131">
    <cfRule type="expression" dxfId="167" priority="5">
      <formula>LEFT(D131,3)="Bsp"</formula>
    </cfRule>
  </conditionalFormatting>
  <conditionalFormatting sqref="D134">
    <cfRule type="expression" dxfId="166" priority="4">
      <formula>LEFT(D134,3)="Bsp"</formula>
    </cfRule>
  </conditionalFormatting>
  <conditionalFormatting sqref="D137">
    <cfRule type="expression" dxfId="165" priority="3">
      <formula>LEFT(D137,3)="Bsp"</formula>
    </cfRule>
  </conditionalFormatting>
  <conditionalFormatting sqref="D140">
    <cfRule type="expression" dxfId="164" priority="2">
      <formula>LEFT(D140,3)="Bsp"</formula>
    </cfRule>
  </conditionalFormatting>
  <conditionalFormatting sqref="D143">
    <cfRule type="expression" dxfId="163" priority="1">
      <formula>LEFT(D143,3)="Bsp"</formula>
    </cfRule>
  </conditionalFormatting>
  <printOptions horizontalCentered="1"/>
  <pageMargins left="0" right="0" top="0" bottom="0" header="0" footer="0"/>
  <pageSetup paperSize="9" scale="75" orientation="landscape" r:id="rId1"/>
  <rowBreaks count="3" manualBreakCount="3">
    <brk id="42" min="1" max="12" man="1"/>
    <brk id="77" min="1" max="12" man="1"/>
    <brk id="112" min="1" max="12" man="1"/>
  </rowBreaks>
  <extLst>
    <ext xmlns:x14="http://schemas.microsoft.com/office/spreadsheetml/2009/9/main" uri="{78C0D931-6437-407d-A8EE-F0AAD7539E65}">
      <x14:conditionalFormattings>
        <x14:conditionalFormatting xmlns:xm="http://schemas.microsoft.com/office/excel/2006/main">
          <x14:cfRule type="expression" priority="1019" id="{2C7C73FE-D60C-44C8-86E1-2287F3CE6397}">
            <xm:f>'U:\ksmFormulare22_lokal\[211122_Berechnungsformular_Ausgaben_Umsetzung.xlsx]Basisdaten'!#REF!="Nein"</xm:f>
            <x14:dxf>
              <font>
                <color theme="0"/>
              </font>
              <fill>
                <patternFill>
                  <bgColor theme="0"/>
                </patternFill>
              </fill>
              <border>
                <vertical/>
                <horizontal/>
              </border>
            </x14:dxf>
          </x14:cfRule>
          <xm:sqref>C81:C110 C116:C145 C78:L80 C113:L115</xm:sqref>
        </x14:conditionalFormatting>
        <x14:conditionalFormatting xmlns:xm="http://schemas.microsoft.com/office/excel/2006/main">
          <x14:cfRule type="expression" priority="1016" id="{2155727E-2411-4173-BDB2-CD6350810497}">
            <xm:f>'U:\ksmFormulare22_lokal\[211122_Berechnungsformular_Ausgaben_Umsetzung.xlsx]Basisdaten'!#REF!="Nein"</xm:f>
            <x14:dxf>
              <font>
                <color theme="0"/>
              </font>
              <fill>
                <patternFill>
                  <bgColor theme="0"/>
                </patternFill>
              </fill>
              <border>
                <vertical/>
                <horizontal/>
              </border>
            </x14:dxf>
          </x14:cfRule>
          <xm:sqref>C11:D11 C14:D14 C15:C40 C46:C75 C12:C13 D17 D20 D23 D26 D29 D32 D35 D38 D46 D49 D52 D55 D58 D61 D64 D67 D70 D73 D81 D84 D87 D90 D93 D96 D99 D102 D105 D108 D116 D119 D122 D125 D128 D131 D134 D137 D140 D143 C6:L10 G11:I11 K11:L11 G14:I14 K14:L14 G17:I17 K17:L17 G20:I20 K20:L20 G23:I23 K23:L23 G26:I26 K26:L26 G29:I29 K29:L29 G32:I32 K32:L32 G35:I35 K35:L35 G38:I38 K38:L38 C41:L45 G46:I46 K46:L46 G49:I49 K49:L49 G52:I52 K52:L52 G55:I55 K55:L55 G58:I58 K58:L58 G61:I61 K61:L61 G64:I64 K64:L64 G67:I67 K67:L67 G70:I70 K70:L70 G73:I73 K73:L73 G81:I81 K81:L81 G84:I84 K84:L84 G87:I87 K87:L87 G90:I90 K90:L90 G93:I93 K93:L93 G96:I96 K96:L96 G99:I99 K99:L99 G102:I102 K102:L102 G105:I105 K105:L105 G108:I108 K108:L108 G116:I116 K116:L116 G119:I119 K119:L119 G122:I122 K122:L122 G125:I125 K125:L125 G128:I128 K128:L128 G131:I131 K131:L131 G134:I134 K134:L134 G137:I137 K137:L137 G140:I140 K140:L140 G143:I143 K143:L143</xm:sqref>
        </x14:conditionalFormatting>
        <x14:conditionalFormatting xmlns:xm="http://schemas.microsoft.com/office/excel/2006/main">
          <x14:cfRule type="expression" priority="1017" id="{1A778A75-78B5-4DF3-A259-B2634651A66F}">
            <xm:f>'U:\ksmFormulare22_lokal\[211122_Berechnungsformular_Ausgaben_Umsetzung.xlsx]Basisdaten'!#REF!="Nein"</xm:f>
            <x14:dxf>
              <border>
                <left/>
                <right/>
                <top/>
                <bottom/>
                <vertical/>
                <horizontal/>
              </border>
            </x14:dxf>
          </x14:cfRule>
          <xm:sqref>C6:L10 C11:D11 G11:I11 K11:L11 C12:C13 C14:D14 G14:I14 K14:L14 C15:C40 D17 G17:I17 K17:L17 D20 G20:I20 K20:L20 D23 G23:I23 K23:L23 D26 G26:I26 K26:L26 D29 G29:I29 K29:L29 D32 G32:I32 K32:L32 D35 G35:I35 K35:L35 D38 G38:I38 K38:L38 C41:L45 D46 G46:I46 K46:L46 C46:C75 D49 G49:I49 K49:L49 D52 G52:I52 K52:L52 D55 G55:I55 K55:L55 D58 G58:I58 K58:L58 D61 G61:I61 K61:L61 D64 G64:I64 K64:L64 D67 G67:I67 K67:L67 D70 G70:I70 K70:L70 D73 G73:I73 K73:L73 D81 G81:I81 K81:L81 D84 G84:I84 K84:L84 D87 G87:I87 K87:L87 D90 G90:I90 K90:L90 D93 G93:I93 K93:L93 D96 G96:I96 K96:L96 D99 G99:I99 K99:L99 D102 G102:I102 K102:L102 D105 G105:I105 K105:L105 D108 G108:I108 K108:L108 D116 G116:I116 K116:L116 D119 G119:I119 K119:L119 D122 G122:I122 K122:L122 D125 G125:I125 K125:L125 D128 G128:I128 K128:L128 D131 G131:I131 K131:L131 D134 G134:I134 K134:L134 D137 G137:I137 K137:L137 D140 G140:I140 K140:L140 D143 G143:I143 K143:L143</xm:sqref>
        </x14:conditionalFormatting>
        <x14:conditionalFormatting xmlns:xm="http://schemas.microsoft.com/office/excel/2006/main">
          <x14:cfRule type="expression" priority="1018" id="{2357EC6E-DE1A-47A6-B3AA-C0CDC1A9CB00}">
            <xm:f>'U:\ksmFormulare22_lokal\[211122_Berechnungsformular_Ausgaben_Umsetzung.xlsx]Basisdaten'!#REF!="Nein"</xm:f>
            <x14:dxf>
              <border>
                <left/>
                <right/>
                <top/>
                <bottom/>
                <vertical/>
                <horizontal/>
              </border>
            </x14:dxf>
          </x14:cfRule>
          <xm:sqref>C78:L80 C81:C110 C113:L115 C116:C145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theme="1"/>
  </sheetPr>
  <dimension ref="A1:AQ270"/>
  <sheetViews>
    <sheetView topLeftCell="A34" zoomScale="90" zoomScaleNormal="90" workbookViewId="0">
      <selection activeCell="C47" sqref="C47"/>
    </sheetView>
  </sheetViews>
  <sheetFormatPr baseColWidth="10" defaultRowHeight="15" x14ac:dyDescent="0.25"/>
  <cols>
    <col min="1" max="1" width="32" customWidth="1"/>
    <col min="2" max="2" width="24.140625" customWidth="1"/>
    <col min="3" max="3" width="22.85546875" customWidth="1"/>
    <col min="4" max="4" width="19.5703125" customWidth="1"/>
    <col min="5" max="5" width="16.5703125" customWidth="1"/>
    <col min="6" max="6" width="16.140625" customWidth="1"/>
    <col min="7" max="7" width="18.5703125" customWidth="1"/>
    <col min="8" max="8" width="18.140625" customWidth="1"/>
    <col min="9" max="9" width="19.5703125" customWidth="1"/>
    <col min="10" max="10" width="50.7109375" customWidth="1"/>
    <col min="11" max="11" width="14.85546875" customWidth="1"/>
    <col min="12" max="17" width="28.85546875" customWidth="1"/>
    <col min="18" max="18" width="30.5703125" customWidth="1"/>
    <col min="19" max="19" width="28.85546875" customWidth="1"/>
    <col min="20" max="20" width="24.85546875" customWidth="1"/>
  </cols>
  <sheetData>
    <row r="1" spans="1:43" x14ac:dyDescent="0.25">
      <c r="A1" t="s">
        <v>33</v>
      </c>
      <c r="B1" t="s">
        <v>37</v>
      </c>
      <c r="E1" t="s">
        <v>78</v>
      </c>
      <c r="F1" t="str">
        <f>IF(F51="ÜGR","ÜGR","")</f>
        <v/>
      </c>
      <c r="H1" t="s">
        <v>248</v>
      </c>
      <c r="I1" s="53">
        <f ca="1">TODAY()</f>
        <v>45929</v>
      </c>
      <c r="J1" t="str">
        <f ca="1">TEXT(I1,"TT.MM.JJJJ")</f>
        <v>29.09.2025</v>
      </c>
      <c r="O1" s="42"/>
      <c r="P1" s="14"/>
      <c r="Q1" s="17" t="s">
        <v>9</v>
      </c>
      <c r="R1" s="742" t="s">
        <v>32</v>
      </c>
      <c r="S1" s="743"/>
      <c r="T1" s="743"/>
      <c r="U1" s="743"/>
      <c r="V1" s="743"/>
      <c r="W1" s="743"/>
      <c r="X1" s="743"/>
      <c r="Y1" s="743"/>
      <c r="Z1" s="743"/>
      <c r="AA1" s="743"/>
      <c r="AB1" s="743"/>
      <c r="AC1" s="744"/>
      <c r="AF1" s="166" t="s">
        <v>356</v>
      </c>
      <c r="AK1" t="s">
        <v>358</v>
      </c>
    </row>
    <row r="2" spans="1:43" x14ac:dyDescent="0.25">
      <c r="A2" t="s">
        <v>62</v>
      </c>
      <c r="C2" s="2"/>
      <c r="E2" t="s">
        <v>84</v>
      </c>
      <c r="F2" t="str">
        <f>IF(G51="Integriertes Konzept","Int",IF(G51="Mobilitätskonzept","Mob",IF(G51="Wärmenutzungskonzept","Wärm",IF(G51="Teilkonzept",TK,""))))</f>
        <v>Int</v>
      </c>
      <c r="H2" t="b">
        <v>0</v>
      </c>
      <c r="X2" t="s">
        <v>139</v>
      </c>
      <c r="Y2" t="str">
        <f>IF(AND(COUNTIF(S4:S11,"Fehler")=0,Ausgabenübersicht!Q21&gt;0,COUNTIF(S4:S11,"Anmerkung")=0),"Herzlichen Glückwunsch! Es wurden keine Fehler gefunden!","")</f>
        <v/>
      </c>
      <c r="AF2" t="s">
        <v>62</v>
      </c>
      <c r="AK2" t="s">
        <v>62</v>
      </c>
      <c r="AQ2" t="s">
        <v>164</v>
      </c>
    </row>
    <row r="3" spans="1:43" x14ac:dyDescent="0.25">
      <c r="A3" t="s">
        <v>34</v>
      </c>
      <c r="B3" s="2">
        <v>62</v>
      </c>
      <c r="C3" s="49">
        <v>25</v>
      </c>
      <c r="E3" t="s">
        <v>85</v>
      </c>
      <c r="F3" t="str">
        <f>IF(H51="Erstvorhaben","EV",IF(H51="Anschlussvorhaben","AV",""))</f>
        <v>EV</v>
      </c>
      <c r="H3" t="b">
        <v>0</v>
      </c>
      <c r="J3" s="10"/>
      <c r="K3" s="10"/>
      <c r="M3" t="str">
        <f>"Achtung: Das angegebende monatliche Gehalt der "&amp;Personal!C20&amp;" überschreitet die zuwendungsfähige monatliche Obergrenze!"</f>
        <v>Achtung: Das angegebende monatliche Gehalt der Personalstelle 1 überschreitet die zuwendungsfähige monatliche Obergrenze!</v>
      </c>
      <c r="R3" t="s">
        <v>525</v>
      </c>
      <c r="S3" t="s">
        <v>138</v>
      </c>
      <c r="T3" s="746" t="s">
        <v>108</v>
      </c>
      <c r="U3" s="746"/>
      <c r="V3" t="s">
        <v>135</v>
      </c>
      <c r="X3" t="str">
        <f>IF(COUNTIF(S4:S11,"Fehler")&gt;=1,"Achtung: Im Tabellenblatt " &amp;VLOOKUP("Fehler",S4:T11,2,FALSE)&amp; " wurden unvollständige, oder fehlerhafte Angaben gemacht!","")</f>
        <v>Achtung: Im Tabellenblatt Personal wurden unvollständige, oder fehlerhafte Angaben gemacht!</v>
      </c>
      <c r="Z3" t="s">
        <v>62</v>
      </c>
      <c r="AF3" t="s">
        <v>672</v>
      </c>
      <c r="AK3" t="s">
        <v>359</v>
      </c>
      <c r="AQ3" t="s">
        <v>20</v>
      </c>
    </row>
    <row r="4" spans="1:43" x14ac:dyDescent="0.25">
      <c r="A4" t="s">
        <v>35</v>
      </c>
      <c r="B4" s="2">
        <v>255</v>
      </c>
      <c r="C4" s="49">
        <v>50</v>
      </c>
      <c r="E4" t="s">
        <v>101</v>
      </c>
      <c r="H4">
        <v>1</v>
      </c>
      <c r="J4" s="10" t="s">
        <v>162</v>
      </c>
      <c r="K4" s="10"/>
      <c r="M4" t="str">
        <f>"Achtung: Das angegebende monatliche Gehalt der "&amp;RIGHT(Personal!C21,16)&amp;" überschreitet die zuwendungsfähige monatliche Obergrenze!"</f>
        <v>Achtung: Das angegebende monatliche Gehalt der Personalstelle 2 überschreitet die zuwendungsfähige monatliche Obergrenze!</v>
      </c>
      <c r="R4">
        <f t="shared" ref="R4:R12" si="0">COUNTIFS($A$262:$A$266,T4,$B$262:$B$266,"&gt;10")</f>
        <v>0</v>
      </c>
      <c r="S4" t="str">
        <f>IF(V4&gt;=1,"Fehler",IF(AND(V4&gt;0,V4&lt;1,R4=0),"Anmerkung",""))</f>
        <v>Fehler</v>
      </c>
      <c r="T4" t="s">
        <v>20</v>
      </c>
      <c r="U4" t="b">
        <v>1</v>
      </c>
      <c r="V4" s="125">
        <f>SUM(Personal!Q9:Q58)</f>
        <v>6</v>
      </c>
      <c r="X4" t="str">
        <f>IF(COUNTIF(S4:S11,"Anmerkung")&gt;0,"Bitte ergänzen Sie Ihre Angaben aus dem Tabellenblatt " &amp;VLOOKUP("Anmerkung",S4:T11,2,FALSE)&amp; " im Tabellenblatt 'Anmerkungen'","")</f>
        <v/>
      </c>
      <c r="Z4" t="s">
        <v>20</v>
      </c>
      <c r="AF4" t="s">
        <v>673</v>
      </c>
      <c r="AK4" t="s">
        <v>360</v>
      </c>
      <c r="AQ4" t="s">
        <v>211</v>
      </c>
    </row>
    <row r="5" spans="1:43" x14ac:dyDescent="0.25">
      <c r="A5" t="s">
        <v>36</v>
      </c>
      <c r="B5" s="2">
        <v>4395</v>
      </c>
      <c r="C5" s="49">
        <v>100</v>
      </c>
      <c r="J5" s="10"/>
      <c r="K5" s="10"/>
      <c r="M5" t="str">
        <f>"Achtung: Das angegebende monatliche Gehalt der "&amp;RIGHT(Personal!C22,16)&amp;" überschreitet die zuwendungsfähige monatliche Obergrenze!"</f>
        <v>Achtung: Das angegebende monatliche Gehalt der Personalstelle 3 überschreitet die zuwendungsfähige monatliche Obergrenze!</v>
      </c>
      <c r="R5">
        <f t="shared" si="0"/>
        <v>0</v>
      </c>
      <c r="S5" t="str">
        <f>IF(V5&gt;=1,"Fehler",IF(AND(V5&gt;0,V5&lt;1,R5=0),"Anmerkung",""))</f>
        <v/>
      </c>
      <c r="T5" t="s">
        <v>136</v>
      </c>
      <c r="U5" t="b">
        <v>1</v>
      </c>
      <c r="V5" s="125"/>
      <c r="Z5" t="s">
        <v>211</v>
      </c>
      <c r="AF5" t="s">
        <v>546</v>
      </c>
      <c r="AK5" t="s">
        <v>361</v>
      </c>
      <c r="AQ5" t="s">
        <v>212</v>
      </c>
    </row>
    <row r="6" spans="1:43" x14ac:dyDescent="0.25">
      <c r="A6" t="b">
        <v>0</v>
      </c>
      <c r="J6" s="10"/>
      <c r="K6" s="10"/>
      <c r="M6" t="s">
        <v>132</v>
      </c>
      <c r="R6">
        <f t="shared" si="0"/>
        <v>0</v>
      </c>
      <c r="S6" t="str">
        <f t="shared" ref="S6:S12" si="1">IF(V6&gt;=1,"Fehler",IF(AND(V6&gt;0,V6&lt;1,R6=0),"Anmerkung",""))</f>
        <v/>
      </c>
      <c r="T6" t="s">
        <v>81</v>
      </c>
      <c r="U6" t="b">
        <v>1</v>
      </c>
      <c r="V6" s="125">
        <f>SUM(Dienstreisen!R13:R43)</f>
        <v>0</v>
      </c>
      <c r="Z6" t="s">
        <v>212</v>
      </c>
      <c r="AF6" t="s">
        <v>663</v>
      </c>
      <c r="AK6" t="s">
        <v>362</v>
      </c>
      <c r="AQ6" t="s">
        <v>294</v>
      </c>
    </row>
    <row r="7" spans="1:43" x14ac:dyDescent="0.25">
      <c r="J7" s="10"/>
      <c r="K7" s="10"/>
      <c r="M7" t="s">
        <v>133</v>
      </c>
      <c r="R7">
        <f t="shared" si="0"/>
        <v>0</v>
      </c>
      <c r="S7" t="str">
        <f t="shared" si="1"/>
        <v/>
      </c>
      <c r="T7" t="s">
        <v>89</v>
      </c>
      <c r="U7" t="b">
        <v>1</v>
      </c>
      <c r="V7" s="125"/>
      <c r="X7">
        <f>COUNTIF(S4:S12,"Fehler")</f>
        <v>1</v>
      </c>
      <c r="Z7" t="s">
        <v>294</v>
      </c>
      <c r="AF7" t="s">
        <v>68</v>
      </c>
      <c r="AQ7" t="s">
        <v>92</v>
      </c>
    </row>
    <row r="8" spans="1:43" x14ac:dyDescent="0.25">
      <c r="A8" t="s">
        <v>12</v>
      </c>
      <c r="D8" t="s">
        <v>11</v>
      </c>
      <c r="H8" t="s">
        <v>42</v>
      </c>
      <c r="J8" s="10"/>
      <c r="K8" s="10"/>
      <c r="M8" t="s">
        <v>134</v>
      </c>
      <c r="R8">
        <f t="shared" si="0"/>
        <v>0</v>
      </c>
      <c r="S8" t="str">
        <f t="shared" si="1"/>
        <v/>
      </c>
      <c r="T8" t="s">
        <v>91</v>
      </c>
      <c r="U8" t="b">
        <v>1</v>
      </c>
      <c r="V8" s="125"/>
      <c r="Z8" t="s">
        <v>92</v>
      </c>
      <c r="AQ8" t="s">
        <v>89</v>
      </c>
    </row>
    <row r="9" spans="1:43" x14ac:dyDescent="0.25">
      <c r="A9" t="s">
        <v>62</v>
      </c>
      <c r="D9" t="s">
        <v>62</v>
      </c>
      <c r="H9" t="s">
        <v>62</v>
      </c>
      <c r="J9" s="10"/>
      <c r="K9" s="10"/>
      <c r="R9">
        <f t="shared" si="0"/>
        <v>0</v>
      </c>
      <c r="S9" t="str">
        <f t="shared" si="1"/>
        <v/>
      </c>
      <c r="T9" t="s">
        <v>93</v>
      </c>
      <c r="U9" t="b">
        <v>1</v>
      </c>
      <c r="V9" s="125">
        <f>SUM(Begl_Öffentlichkeitsarbeit!M14:M51)</f>
        <v>0</v>
      </c>
      <c r="Z9" t="s">
        <v>89</v>
      </c>
      <c r="AQ9" t="s">
        <v>167</v>
      </c>
    </row>
    <row r="10" spans="1:43" x14ac:dyDescent="0.25">
      <c r="A10" t="s">
        <v>307</v>
      </c>
      <c r="D10" t="s">
        <v>330</v>
      </c>
      <c r="H10">
        <v>1</v>
      </c>
      <c r="J10" s="10"/>
      <c r="K10" s="10"/>
      <c r="R10">
        <f t="shared" si="0"/>
        <v>0</v>
      </c>
      <c r="S10" t="str">
        <f t="shared" si="1"/>
        <v/>
      </c>
      <c r="T10" t="s">
        <v>512</v>
      </c>
      <c r="U10" t="b">
        <v>1</v>
      </c>
      <c r="V10" s="125">
        <f>SUM(Prof_Prozessunterstützung!J14,Prof_Prozessunterstützung!M22)</f>
        <v>0</v>
      </c>
      <c r="Z10" t="s">
        <v>167</v>
      </c>
      <c r="AQ10" t="s">
        <v>136</v>
      </c>
    </row>
    <row r="11" spans="1:43" x14ac:dyDescent="0.25">
      <c r="A11" t="s">
        <v>39</v>
      </c>
      <c r="D11" t="s">
        <v>206</v>
      </c>
      <c r="H11">
        <v>2</v>
      </c>
      <c r="J11" s="10"/>
      <c r="K11" s="10"/>
      <c r="R11">
        <f t="shared" si="0"/>
        <v>0</v>
      </c>
      <c r="S11" t="str">
        <f t="shared" si="1"/>
        <v/>
      </c>
      <c r="T11" t="s">
        <v>506</v>
      </c>
      <c r="U11" t="b">
        <v>1</v>
      </c>
      <c r="V11" s="125">
        <f>SUM(Bilanzerstellung!M14:M20)</f>
        <v>0</v>
      </c>
      <c r="Z11" t="s">
        <v>136</v>
      </c>
      <c r="AQ11" t="s">
        <v>81</v>
      </c>
    </row>
    <row r="12" spans="1:43" x14ac:dyDescent="0.25">
      <c r="A12" t="s">
        <v>41</v>
      </c>
      <c r="D12" t="s">
        <v>245</v>
      </c>
      <c r="H12">
        <v>3</v>
      </c>
      <c r="J12" s="10"/>
      <c r="K12" s="10"/>
      <c r="R12">
        <f t="shared" si="0"/>
        <v>0</v>
      </c>
      <c r="S12" t="str">
        <f t="shared" si="1"/>
        <v/>
      </c>
      <c r="T12" t="s">
        <v>513</v>
      </c>
      <c r="U12" t="e">
        <f>IF(menu!$B$197&lt;&gt;1,TRUE,FALSE)</f>
        <v>#REF!</v>
      </c>
      <c r="V12" s="125"/>
      <c r="Z12" t="s">
        <v>81</v>
      </c>
      <c r="AQ12" t="s">
        <v>405</v>
      </c>
    </row>
    <row r="13" spans="1:43" x14ac:dyDescent="0.25">
      <c r="A13" t="s">
        <v>40</v>
      </c>
      <c r="H13">
        <v>4</v>
      </c>
      <c r="J13" s="10"/>
      <c r="K13" s="10"/>
      <c r="Z13" t="s">
        <v>405</v>
      </c>
      <c r="AQ13" t="s">
        <v>91</v>
      </c>
    </row>
    <row r="14" spans="1:43" x14ac:dyDescent="0.25">
      <c r="H14">
        <v>5</v>
      </c>
      <c r="J14" s="10"/>
      <c r="K14" s="10"/>
      <c r="Z14" t="s">
        <v>91</v>
      </c>
      <c r="AQ14" t="s">
        <v>165</v>
      </c>
    </row>
    <row r="15" spans="1:43" x14ac:dyDescent="0.25">
      <c r="J15" s="10"/>
      <c r="K15" s="10"/>
      <c r="Z15" t="s">
        <v>165</v>
      </c>
      <c r="AQ15" t="s">
        <v>166</v>
      </c>
    </row>
    <row r="16" spans="1:43" x14ac:dyDescent="0.25">
      <c r="A16" t="s">
        <v>45</v>
      </c>
      <c r="B16" s="166" t="s">
        <v>186</v>
      </c>
      <c r="C16" s="10" t="s">
        <v>50</v>
      </c>
      <c r="D16" s="10" t="s">
        <v>51</v>
      </c>
      <c r="E16" s="10" t="s">
        <v>52</v>
      </c>
      <c r="F16" s="10"/>
      <c r="G16" s="10"/>
      <c r="J16" s="10"/>
      <c r="K16" s="10"/>
      <c r="N16" s="746" t="s">
        <v>155</v>
      </c>
      <c r="O16" s="746"/>
      <c r="Z16" t="s">
        <v>166</v>
      </c>
    </row>
    <row r="17" spans="1:32" ht="15.75" thickBot="1" x14ac:dyDescent="0.3">
      <c r="A17" t="s">
        <v>62</v>
      </c>
      <c r="B17" t="s">
        <v>0</v>
      </c>
      <c r="C17" s="10" t="str">
        <f>Personal!E20</f>
        <v>bitte auswählen</v>
      </c>
      <c r="D17" s="10" t="str">
        <f>Personal!E21</f>
        <v>bitte auswählen</v>
      </c>
      <c r="E17" s="10" t="str">
        <f>Personal!E22</f>
        <v>bitte auswählen</v>
      </c>
      <c r="F17" s="10"/>
      <c r="G17" s="10"/>
      <c r="K17" t="s">
        <v>60</v>
      </c>
      <c r="M17" t="s">
        <v>157</v>
      </c>
      <c r="N17" s="53">
        <v>43556</v>
      </c>
      <c r="O17" s="217">
        <v>44197</v>
      </c>
      <c r="Q17" t="s">
        <v>64</v>
      </c>
    </row>
    <row r="18" spans="1:32" x14ac:dyDescent="0.25">
      <c r="A18" t="s">
        <v>46</v>
      </c>
      <c r="B18" t="s">
        <v>178</v>
      </c>
      <c r="C18" s="10" t="str">
        <f>Personal!F20</f>
        <v>bitte auswählen</v>
      </c>
      <c r="D18" s="10" t="str">
        <f>Personal!F21</f>
        <v>bitte auswählen</v>
      </c>
      <c r="E18" s="10" t="str">
        <f>Personal!F22</f>
        <v>bitte auswählen</v>
      </c>
      <c r="F18" s="10"/>
      <c r="G18" s="10"/>
      <c r="I18" s="164">
        <f>SUM(C18:G18)+SUM(C24:G24)+SUM(C30:G30)+SUM(C36:E36)</f>
        <v>0</v>
      </c>
      <c r="K18" t="s">
        <v>62</v>
      </c>
      <c r="N18" s="296" t="s">
        <v>46</v>
      </c>
      <c r="O18" s="211">
        <v>4368</v>
      </c>
      <c r="P18" s="212" t="s">
        <v>195</v>
      </c>
      <c r="Q18" t="s">
        <v>62</v>
      </c>
    </row>
    <row r="19" spans="1:32" x14ac:dyDescent="0.25">
      <c r="A19" t="s">
        <v>266</v>
      </c>
      <c r="B19" s="299" t="s">
        <v>226</v>
      </c>
      <c r="C19" s="10">
        <f>IF(C18=2,IF(C17="bitte auswählen",0,VLOOKUP(C17,$N$18:$O$23,2,FALSE)),7000)</f>
        <v>7000</v>
      </c>
      <c r="D19" s="10">
        <f t="shared" ref="D19:E19" si="2">IF(D18=2,IF(D17="bitte auswählen",0,VLOOKUP(D17,$N$18:$O$23,2,FALSE)),7000)</f>
        <v>7000</v>
      </c>
      <c r="E19" s="10">
        <f t="shared" si="2"/>
        <v>7000</v>
      </c>
      <c r="F19" s="10"/>
      <c r="G19" s="10"/>
      <c r="K19">
        <v>1</v>
      </c>
      <c r="M19" s="53">
        <v>43466</v>
      </c>
      <c r="N19" s="297" t="s">
        <v>266</v>
      </c>
      <c r="O19" s="213">
        <v>4708</v>
      </c>
      <c r="P19" s="214" t="s">
        <v>194</v>
      </c>
      <c r="Q19" t="s">
        <v>65</v>
      </c>
    </row>
    <row r="20" spans="1:32" x14ac:dyDescent="0.25">
      <c r="A20" t="s">
        <v>47</v>
      </c>
      <c r="B20" t="s">
        <v>127</v>
      </c>
      <c r="C20" s="10">
        <f>IF(C19&lt;Personal!H20,1,0)</f>
        <v>0</v>
      </c>
      <c r="D20" s="10">
        <f>IF(D19&lt;Personal!H21,1,0)</f>
        <v>0</v>
      </c>
      <c r="E20" s="10">
        <f>IF(E19&lt;Personal!H22,1,0)</f>
        <v>0</v>
      </c>
      <c r="F20" s="10"/>
      <c r="G20" s="10"/>
      <c r="I20" t="s">
        <v>156</v>
      </c>
      <c r="K20">
        <v>2</v>
      </c>
      <c r="M20" s="53">
        <v>43831</v>
      </c>
      <c r="N20" s="297" t="s">
        <v>47</v>
      </c>
      <c r="O20" s="213">
        <v>4924</v>
      </c>
      <c r="P20" s="214" t="s">
        <v>193</v>
      </c>
      <c r="Q20" t="s">
        <v>177</v>
      </c>
      <c r="AF20" t="s">
        <v>664</v>
      </c>
    </row>
    <row r="21" spans="1:32" x14ac:dyDescent="0.25">
      <c r="A21" t="s">
        <v>31</v>
      </c>
      <c r="B21" t="s">
        <v>128</v>
      </c>
      <c r="C21" s="10">
        <f>IF(O47&lt;Personal!L20,1,0)</f>
        <v>0</v>
      </c>
      <c r="D21" s="10">
        <f>IF(O48&lt;Personal!L21,1,0)</f>
        <v>0</v>
      </c>
      <c r="E21" s="10">
        <f>IF(O49&lt;Personal!L22,1,0)</f>
        <v>0</v>
      </c>
      <c r="F21" s="10"/>
      <c r="G21" s="10"/>
      <c r="I21" s="141">
        <v>1</v>
      </c>
      <c r="K21">
        <v>3</v>
      </c>
      <c r="M21" s="53">
        <v>44197</v>
      </c>
      <c r="N21" s="297" t="s">
        <v>31</v>
      </c>
      <c r="O21" s="213">
        <v>5189</v>
      </c>
      <c r="P21" s="214" t="s">
        <v>192</v>
      </c>
      <c r="Q21" t="s">
        <v>66</v>
      </c>
    </row>
    <row r="22" spans="1:32" x14ac:dyDescent="0.25">
      <c r="A22" t="s">
        <v>48</v>
      </c>
      <c r="C22" s="10"/>
      <c r="D22" s="10"/>
      <c r="E22" s="10"/>
      <c r="F22" s="10"/>
      <c r="G22" s="10"/>
      <c r="K22">
        <v>4</v>
      </c>
      <c r="M22" s="53">
        <v>44562</v>
      </c>
      <c r="N22" s="297" t="s">
        <v>48</v>
      </c>
      <c r="O22" s="213">
        <v>5395</v>
      </c>
      <c r="P22" s="214" t="s">
        <v>191</v>
      </c>
      <c r="Q22" t="s">
        <v>67</v>
      </c>
    </row>
    <row r="23" spans="1:32" ht="15.75" thickBot="1" x14ac:dyDescent="0.3">
      <c r="A23" t="s">
        <v>49</v>
      </c>
      <c r="B23" s="166" t="s">
        <v>207</v>
      </c>
      <c r="C23" s="10"/>
      <c r="D23" s="10"/>
      <c r="E23" s="10"/>
      <c r="F23" s="10"/>
      <c r="G23" s="10"/>
      <c r="K23">
        <v>5</v>
      </c>
      <c r="M23" s="53">
        <v>44927</v>
      </c>
      <c r="N23" s="298" t="s">
        <v>49</v>
      </c>
      <c r="O23" s="215">
        <v>5869</v>
      </c>
      <c r="P23" s="216" t="s">
        <v>190</v>
      </c>
      <c r="Q23" t="s">
        <v>68</v>
      </c>
    </row>
    <row r="24" spans="1:32" x14ac:dyDescent="0.25">
      <c r="C24" s="10"/>
      <c r="D24" s="10"/>
      <c r="E24" s="10"/>
      <c r="F24" s="10"/>
      <c r="G24" s="10"/>
      <c r="K24">
        <v>6</v>
      </c>
    </row>
    <row r="25" spans="1:32" x14ac:dyDescent="0.25">
      <c r="B25" s="299" t="s">
        <v>226</v>
      </c>
      <c r="C25" s="10">
        <f>C19</f>
        <v>7000</v>
      </c>
      <c r="D25" s="10">
        <f t="shared" ref="D25:E25" si="3">D19</f>
        <v>7000</v>
      </c>
      <c r="E25" s="10">
        <f t="shared" si="3"/>
        <v>7000</v>
      </c>
      <c r="F25" s="10"/>
      <c r="G25" s="10"/>
      <c r="I25" t="str">
        <f>IF(OR(C20=1,C26=1,C32=1,C38=1),M3,IF(OR(D20=1,D26=1,D32=1,D38=1),M4,IF(OR(E20=1,E26=1,E32=1,E38=1),M5,IF(OR(C21=1,C27=1,C33=1,C39=1),M6,IF(OR(D21=1,D27=1,D33=1,D39=1),M7,IF(OR(E21=1,E27=1,E33=1,E39=1),M8,""))))))</f>
        <v/>
      </c>
    </row>
    <row r="26" spans="1:32" x14ac:dyDescent="0.25">
      <c r="B26" t="s">
        <v>127</v>
      </c>
      <c r="C26" s="10">
        <f>IF(C25&lt;Personal!H25,1,0)</f>
        <v>0</v>
      </c>
      <c r="D26" s="10">
        <f>IF(D25&lt;Personal!H26,1,0)</f>
        <v>0</v>
      </c>
      <c r="E26" s="10">
        <f>IF(E25&lt;Personal!H27,1,0)</f>
        <v>0</v>
      </c>
      <c r="F26" s="10"/>
      <c r="G26" s="10"/>
    </row>
    <row r="27" spans="1:32" x14ac:dyDescent="0.25">
      <c r="B27" t="s">
        <v>128</v>
      </c>
      <c r="C27" s="10">
        <f>IF(P47&lt;Personal!L25,1,0)</f>
        <v>0</v>
      </c>
      <c r="D27" s="10">
        <f>IF(P48&lt;Personal!L26,1,0)</f>
        <v>0</v>
      </c>
      <c r="E27" s="10">
        <f>IF(P49&lt;Personal!L27,1,0)</f>
        <v>0</v>
      </c>
      <c r="F27" s="10"/>
      <c r="G27" s="10"/>
    </row>
    <row r="28" spans="1:32" x14ac:dyDescent="0.25">
      <c r="C28" s="10"/>
      <c r="D28" s="10"/>
      <c r="E28" s="10"/>
      <c r="F28" s="10"/>
      <c r="G28" s="10"/>
    </row>
    <row r="29" spans="1:32" x14ac:dyDescent="0.25">
      <c r="B29" s="166" t="s">
        <v>187</v>
      </c>
      <c r="C29" s="10"/>
      <c r="D29" s="10"/>
      <c r="E29" s="10"/>
      <c r="F29" s="10"/>
      <c r="G29" s="10"/>
    </row>
    <row r="30" spans="1:32" x14ac:dyDescent="0.25">
      <c r="B30" t="s">
        <v>178</v>
      </c>
      <c r="C30" s="10" t="str">
        <f>Personal!F30</f>
        <v>bitte auswählen</v>
      </c>
      <c r="D30" s="10" t="str">
        <f>Personal!F31</f>
        <v>bitte auswählen</v>
      </c>
      <c r="E30" s="10" t="str">
        <f>Personal!F32</f>
        <v>bitte auswählen</v>
      </c>
      <c r="F30" s="10"/>
      <c r="G30" s="10"/>
    </row>
    <row r="31" spans="1:32" x14ac:dyDescent="0.25">
      <c r="B31" s="299" t="s">
        <v>226</v>
      </c>
      <c r="C31" s="465">
        <f>C25*1.2</f>
        <v>8400</v>
      </c>
      <c r="D31" s="465">
        <f t="shared" ref="D31:E31" si="4">D25*1.2</f>
        <v>8400</v>
      </c>
      <c r="E31" s="465">
        <f t="shared" si="4"/>
        <v>8400</v>
      </c>
      <c r="F31" s="10"/>
      <c r="G31" s="10"/>
    </row>
    <row r="32" spans="1:32" x14ac:dyDescent="0.25">
      <c r="B32" t="s">
        <v>127</v>
      </c>
      <c r="C32" s="10">
        <f>IF(C31&lt;Personal!H30,1,0)</f>
        <v>0</v>
      </c>
      <c r="D32" s="10">
        <f>IF(D31&lt;Personal!H31,1,0)</f>
        <v>0</v>
      </c>
      <c r="E32" s="10">
        <f>IF(E31&lt;Personal!H32,1,0)</f>
        <v>0</v>
      </c>
      <c r="F32" s="10"/>
      <c r="G32" s="10"/>
    </row>
    <row r="33" spans="1:20" x14ac:dyDescent="0.25">
      <c r="B33" t="s">
        <v>128</v>
      </c>
      <c r="C33" s="10">
        <f>IF(P47*1.1&lt;Personal!L30,1,0)</f>
        <v>0</v>
      </c>
      <c r="D33" s="10">
        <f>IF(P47*1.1&lt;Personal!L31,1,0)</f>
        <v>0</v>
      </c>
      <c r="E33" s="10">
        <f>IF(P47*1.1&lt;Personal!L32,1,0)</f>
        <v>0</v>
      </c>
      <c r="F33" s="10"/>
      <c r="G33" s="10"/>
    </row>
    <row r="35" spans="1:20" x14ac:dyDescent="0.25">
      <c r="B35" s="166" t="s">
        <v>650</v>
      </c>
      <c r="C35" s="10"/>
      <c r="D35" s="10"/>
      <c r="E35" s="10"/>
      <c r="F35" s="10"/>
      <c r="G35" s="10"/>
    </row>
    <row r="36" spans="1:20" x14ac:dyDescent="0.25">
      <c r="B36" t="s">
        <v>178</v>
      </c>
      <c r="C36" s="10" t="str">
        <f>Personal!F35</f>
        <v/>
      </c>
      <c r="D36" s="10" t="str">
        <f>Personal!F36</f>
        <v>bitte auswählen</v>
      </c>
      <c r="E36" s="10" t="str">
        <f>Personal!F37</f>
        <v>bitte auswählen</v>
      </c>
      <c r="F36" s="10"/>
      <c r="G36" s="10"/>
    </row>
    <row r="37" spans="1:20" x14ac:dyDescent="0.25">
      <c r="B37" s="299" t="s">
        <v>226</v>
      </c>
      <c r="C37" s="465">
        <f>C31</f>
        <v>8400</v>
      </c>
      <c r="D37" s="465">
        <f t="shared" ref="D37:E37" si="5">D31</f>
        <v>8400</v>
      </c>
      <c r="E37" s="465">
        <f t="shared" si="5"/>
        <v>8400</v>
      </c>
      <c r="F37" s="10"/>
      <c r="G37" s="10"/>
    </row>
    <row r="38" spans="1:20" x14ac:dyDescent="0.25">
      <c r="B38" t="s">
        <v>127</v>
      </c>
      <c r="C38" s="10">
        <f>IF(C37&lt;Personal!H35,1,0)</f>
        <v>0</v>
      </c>
      <c r="D38" s="10">
        <f>IF(D37&lt;Personal!H36,1,0)</f>
        <v>0</v>
      </c>
      <c r="E38" s="10">
        <f>IF(E37&lt;Personal!H37,1,0)</f>
        <v>0</v>
      </c>
      <c r="F38" s="10"/>
      <c r="G38" s="10"/>
    </row>
    <row r="39" spans="1:20" x14ac:dyDescent="0.25">
      <c r="B39" t="s">
        <v>128</v>
      </c>
      <c r="C39" s="10">
        <f>IF(P47*1.1&lt;Personal!L35,1,0)</f>
        <v>0</v>
      </c>
      <c r="D39" s="10">
        <f>IF(P47*1.1&lt;Personal!L36,1,0)</f>
        <v>0</v>
      </c>
      <c r="E39" s="10">
        <f>IF(P47*1.1&lt;Personal!L37,1,0)</f>
        <v>0</v>
      </c>
      <c r="F39" s="10"/>
      <c r="G39" s="10"/>
    </row>
    <row r="40" spans="1:20" x14ac:dyDescent="0.25">
      <c r="L40" t="s">
        <v>180</v>
      </c>
    </row>
    <row r="41" spans="1:20" ht="15.75" thickBot="1" x14ac:dyDescent="0.3">
      <c r="A41" s="47" t="s">
        <v>54</v>
      </c>
      <c r="B41" s="47"/>
      <c r="C41" s="47"/>
      <c r="D41" s="47"/>
      <c r="E41" s="47"/>
      <c r="F41" s="47"/>
      <c r="G41" s="47"/>
      <c r="H41" s="47"/>
      <c r="I41" s="47"/>
      <c r="J41" s="47"/>
      <c r="K41" s="48"/>
      <c r="L41">
        <f>YEAR(Basisdaten!I31)</f>
        <v>1900</v>
      </c>
      <c r="N41" t="s">
        <v>102</v>
      </c>
      <c r="Q41" s="121" t="s">
        <v>110</v>
      </c>
      <c r="R41" s="114" t="s">
        <v>105</v>
      </c>
      <c r="S41" s="114" t="s">
        <v>106</v>
      </c>
    </row>
    <row r="42" spans="1:20" ht="15.75" thickBot="1" x14ac:dyDescent="0.3">
      <c r="A42" s="47" t="s">
        <v>74</v>
      </c>
      <c r="B42" s="47"/>
      <c r="C42" s="47"/>
      <c r="D42" s="47"/>
      <c r="E42" s="47"/>
      <c r="F42" s="47"/>
      <c r="G42" s="47"/>
      <c r="H42" s="47"/>
      <c r="I42" s="47"/>
      <c r="J42" s="47"/>
      <c r="K42" s="48"/>
      <c r="L42" t="s">
        <v>181</v>
      </c>
      <c r="N42" s="120" t="s">
        <v>104</v>
      </c>
      <c r="O42" s="121" t="s">
        <v>103</v>
      </c>
      <c r="P42" s="121" t="s">
        <v>107</v>
      </c>
      <c r="Q42" s="121" t="s">
        <v>62</v>
      </c>
      <c r="T42" s="122"/>
    </row>
    <row r="43" spans="1:20" ht="15.75" thickBot="1" x14ac:dyDescent="0.3">
      <c r="A43" s="47" t="s">
        <v>76</v>
      </c>
      <c r="B43" s="47"/>
      <c r="C43" s="47"/>
      <c r="D43" s="47"/>
      <c r="E43" s="47"/>
      <c r="F43" s="47"/>
      <c r="G43" s="47"/>
      <c r="H43" s="47"/>
      <c r="I43" s="47"/>
      <c r="J43" s="47"/>
      <c r="K43" s="48"/>
      <c r="L43" t="e">
        <f>YEAR(Basisdaten!L31)</f>
        <v>#VALUE!</v>
      </c>
      <c r="N43" s="114" t="s">
        <v>105</v>
      </c>
      <c r="O43" s="123">
        <v>0.6</v>
      </c>
      <c r="P43" s="123">
        <v>0.45</v>
      </c>
      <c r="Q43" t="s">
        <v>118</v>
      </c>
      <c r="R43" s="49">
        <f>$O$43</f>
        <v>0.6</v>
      </c>
      <c r="S43" s="49">
        <f>$O$44</f>
        <v>0.8</v>
      </c>
      <c r="T43" s="115"/>
    </row>
    <row r="44" spans="1:20" x14ac:dyDescent="0.25">
      <c r="A44" s="745" t="s">
        <v>73</v>
      </c>
      <c r="B44" s="745"/>
      <c r="C44" s="745"/>
      <c r="D44" s="745"/>
      <c r="E44" s="745"/>
      <c r="F44" s="745"/>
      <c r="G44" s="745"/>
      <c r="H44" s="745"/>
      <c r="I44" s="745"/>
      <c r="J44" s="745"/>
      <c r="L44" s="154" t="s">
        <v>182</v>
      </c>
      <c r="N44" s="114" t="s">
        <v>106</v>
      </c>
      <c r="O44" s="123">
        <v>0.8</v>
      </c>
      <c r="P44" s="123">
        <v>0.6</v>
      </c>
      <c r="Q44" t="s">
        <v>119</v>
      </c>
      <c r="R44" s="49">
        <f>$O$43</f>
        <v>0.6</v>
      </c>
      <c r="S44" s="49">
        <f>$O$44</f>
        <v>0.8</v>
      </c>
      <c r="T44" s="115"/>
    </row>
    <row r="45" spans="1:20" ht="15.75" thickBot="1" x14ac:dyDescent="0.3">
      <c r="A45" s="47" t="s">
        <v>75</v>
      </c>
      <c r="B45" s="47"/>
      <c r="C45" s="47"/>
      <c r="D45" s="47"/>
      <c r="E45" s="47"/>
      <c r="F45" s="47"/>
      <c r="G45" s="47"/>
      <c r="H45" s="47"/>
      <c r="I45" s="47"/>
      <c r="J45" s="47"/>
      <c r="L45" s="155" t="e">
        <f>MONTH(DATE(YEAR(Personal!E8)+1,12,1))-MONTH(Personal!E8)+1</f>
        <v>#VALUE!</v>
      </c>
      <c r="N45" s="114"/>
      <c r="Q45" t="s">
        <v>121</v>
      </c>
      <c r="R45" s="49">
        <f>$O$43</f>
        <v>0.6</v>
      </c>
      <c r="S45" s="49">
        <f>$O$44</f>
        <v>0.8</v>
      </c>
      <c r="T45" s="115"/>
    </row>
    <row r="46" spans="1:20" ht="15.75" thickBot="1" x14ac:dyDescent="0.3">
      <c r="A46" s="47" t="s">
        <v>78</v>
      </c>
      <c r="N46" s="120"/>
      <c r="O46" s="121" t="s">
        <v>458</v>
      </c>
      <c r="P46" s="121" t="s">
        <v>459</v>
      </c>
      <c r="Q46" t="s">
        <v>122</v>
      </c>
      <c r="R46" s="49">
        <f>$P$43</f>
        <v>0.45</v>
      </c>
      <c r="S46" s="49">
        <f>$P$44</f>
        <v>0.6</v>
      </c>
      <c r="T46" s="115"/>
    </row>
    <row r="47" spans="1:20" x14ac:dyDescent="0.25">
      <c r="A47" s="47" t="s">
        <v>79</v>
      </c>
      <c r="B47" t="b">
        <v>0</v>
      </c>
      <c r="C47" t="b">
        <v>0</v>
      </c>
      <c r="H47" s="53">
        <v>43465</v>
      </c>
      <c r="I47" t="e">
        <f>IF(Basisdaten!#REF!&lt;menu!H47,"vor","nach")</f>
        <v>#REF!</v>
      </c>
      <c r="J47" t="s">
        <v>267</v>
      </c>
      <c r="L47" t="s">
        <v>183</v>
      </c>
      <c r="N47" s="114" t="s">
        <v>3</v>
      </c>
      <c r="O47">
        <f>(Personal!H20*VLOOKUP(Personal!E16,menu!Q42:S58,IF(O53=1,3,2),FALSE))/12</f>
        <v>0</v>
      </c>
      <c r="P47" s="115">
        <f>(Personal!H25*VLOOKUP(Personal!$E$16,menu!$Q$42:$S$58,IF(O53=1,3,2),FALSE))/12</f>
        <v>0</v>
      </c>
      <c r="Q47" t="s">
        <v>114</v>
      </c>
      <c r="R47" s="49">
        <f>$O$43</f>
        <v>0.6</v>
      </c>
      <c r="S47" s="49">
        <f>$O$44</f>
        <v>0.8</v>
      </c>
      <c r="T47" s="115"/>
    </row>
    <row r="48" spans="1:20" x14ac:dyDescent="0.25">
      <c r="A48" s="47" t="s">
        <v>80</v>
      </c>
      <c r="B48" t="b">
        <v>0</v>
      </c>
      <c r="H48" s="552"/>
      <c r="I48" s="552"/>
      <c r="J48" s="220" t="str">
        <f>IF(menu!F51="ÜGR",IF(AND(menu!G51="Integriertes Konzept",menu!H51="Erstvorhaben"),"ÜGR_Int_Erst",IF(AND(menu!G51="Integriertes Konzept",menu!H51="Anschlussvorhaben"),"ÜGR_Int_Anschl",IF(AND(menu!G51="Teilkonzept",menu!H51="Erstvorhaben"),"ÜGR_TK_Erst",IF(AND(menu!G51="Teilkonzept",menu!H51="Anschlussvorhaben"),"ÜGR_TK_Anschl")))),IF(menu!H51="Anschlussvorhaben","Neu_Anschl","Neu_Erst"))</f>
        <v>Neu_Erst</v>
      </c>
      <c r="L48" s="53" t="e">
        <f>DATE(Personal!E47,1,1)</f>
        <v>#VALUE!</v>
      </c>
      <c r="N48" s="114" t="s">
        <v>129</v>
      </c>
      <c r="O48">
        <f>(Personal!H21*VLOOKUP(Personal!E16,menu!Q42:S58,IF(O54=1,3,2),FALSE))/12</f>
        <v>0</v>
      </c>
      <c r="P48" s="115">
        <f>(Personal!H26*VLOOKUP(Personal!$E$16,menu!$Q$42:$S$58,IF(O54=1,3,2),FALSE))/12</f>
        <v>0</v>
      </c>
      <c r="Q48" t="s">
        <v>112</v>
      </c>
      <c r="R48" s="49">
        <f>$O$43</f>
        <v>0.6</v>
      </c>
      <c r="S48" s="49">
        <f>$O$44</f>
        <v>0.8</v>
      </c>
      <c r="T48" s="115"/>
    </row>
    <row r="49" spans="1:26" ht="15.75" thickBot="1" x14ac:dyDescent="0.3">
      <c r="A49" s="47" t="s">
        <v>204</v>
      </c>
      <c r="B49" t="b">
        <v>0</v>
      </c>
      <c r="L49" s="53" t="e">
        <f>DATE(Personal!F47,1,1)</f>
        <v>#VALUE!</v>
      </c>
      <c r="N49" s="116" t="s">
        <v>130</v>
      </c>
      <c r="O49" s="117">
        <f>(Personal!H22*VLOOKUP(Personal!$E$16,menu!$Q$42:$S$58,IF(O55=1,3,2),FALSE))/12</f>
        <v>0</v>
      </c>
      <c r="P49" s="115">
        <f>(Personal!H27*VLOOKUP(Personal!$E$16,menu!$Q$42:$S$58,IF(O55=1,3,2),FALSE))/12</f>
        <v>0</v>
      </c>
      <c r="Q49" t="s">
        <v>116</v>
      </c>
      <c r="R49" s="49">
        <f>$O$43</f>
        <v>0.6</v>
      </c>
      <c r="S49" s="49">
        <f>$O$44</f>
        <v>0.8</v>
      </c>
      <c r="T49" s="115"/>
    </row>
    <row r="50" spans="1:26" x14ac:dyDescent="0.25">
      <c r="A50" s="47" t="s">
        <v>388</v>
      </c>
      <c r="B50" t="b">
        <v>0</v>
      </c>
      <c r="F50" s="221" t="s">
        <v>243</v>
      </c>
      <c r="G50" s="222" t="s">
        <v>242</v>
      </c>
      <c r="H50" s="223" t="s">
        <v>210</v>
      </c>
      <c r="I50" t="s">
        <v>391</v>
      </c>
      <c r="J50" t="s">
        <v>216</v>
      </c>
      <c r="L50" s="53" t="e">
        <f>DATE(Personal!G47,1,1)</f>
        <v>#VALUE!</v>
      </c>
      <c r="N50" s="116" t="s">
        <v>188</v>
      </c>
      <c r="O50" s="117" t="e">
        <f>(Personal!#REF!*VLOOKUP(Personal!$E$16,menu!$Q$42:$S$58,IF(O56=1,3,2),FALSE))/12</f>
        <v>#REF!</v>
      </c>
      <c r="P50" s="115" t="e">
        <f>(Personal!#REF!*VLOOKUP(Personal!$E$16,menu!$Q$42:$S$58,IF(O56=1,3,2),FALSE))/12</f>
        <v>#REF!</v>
      </c>
      <c r="Q50" t="s">
        <v>123</v>
      </c>
      <c r="R50" s="49">
        <f>$P$43</f>
        <v>0.45</v>
      </c>
      <c r="S50" s="49">
        <f>$P$44</f>
        <v>0.6</v>
      </c>
      <c r="T50" s="115"/>
    </row>
    <row r="51" spans="1:26" ht="15.75" thickBot="1" x14ac:dyDescent="0.3">
      <c r="A51" s="47" t="s">
        <v>389</v>
      </c>
      <c r="B51" t="b">
        <v>0</v>
      </c>
      <c r="F51" s="224"/>
      <c r="G51" s="225" t="s">
        <v>213</v>
      </c>
      <c r="H51" s="226" t="s">
        <v>214</v>
      </c>
      <c r="L51" s="53" t="e">
        <f>DATE(Personal!H47,1,1)</f>
        <v>#VALUE!</v>
      </c>
      <c r="N51" s="116" t="s">
        <v>189</v>
      </c>
      <c r="O51" s="117" t="e">
        <f>(Personal!#REF!*VLOOKUP(Personal!$E$16,menu!$Q$42:$S$58,IF(O57=1,3,2),FALSE))/12</f>
        <v>#REF!</v>
      </c>
      <c r="P51" s="115" t="e">
        <f>(Personal!#REF!*VLOOKUP(Personal!$E$16,menu!$Q$42:$S$58,IF(O57=1,3,2),FALSE))/12</f>
        <v>#REF!</v>
      </c>
      <c r="Q51" t="s">
        <v>113</v>
      </c>
      <c r="R51" s="49">
        <f>$O$43</f>
        <v>0.6</v>
      </c>
      <c r="S51" s="49">
        <f>$O$44</f>
        <v>0.8</v>
      </c>
      <c r="T51" s="115"/>
    </row>
    <row r="52" spans="1:26" x14ac:dyDescent="0.25">
      <c r="A52" t="s">
        <v>89</v>
      </c>
      <c r="E52" t="s">
        <v>215</v>
      </c>
      <c r="G52" s="179"/>
      <c r="H52" s="179"/>
      <c r="I52" s="179">
        <v>4</v>
      </c>
      <c r="J52" s="179">
        <f>(I52*12)-1</f>
        <v>47</v>
      </c>
      <c r="L52" s="53" t="e">
        <f>DATE(Personal!H47+1,1,1)</f>
        <v>#VALUE!</v>
      </c>
      <c r="N52" s="114" t="s">
        <v>131</v>
      </c>
      <c r="Q52" t="s">
        <v>115</v>
      </c>
      <c r="R52" s="49">
        <f>$O$43</f>
        <v>0.6</v>
      </c>
      <c r="S52" s="49">
        <f>$O$44</f>
        <v>0.8</v>
      </c>
      <c r="T52" s="115"/>
    </row>
    <row r="53" spans="1:26" x14ac:dyDescent="0.25">
      <c r="A53" t="s">
        <v>78</v>
      </c>
      <c r="E53" t="s">
        <v>244</v>
      </c>
      <c r="F53" s="746"/>
      <c r="G53" s="746"/>
      <c r="H53" s="746"/>
      <c r="I53" s="746"/>
      <c r="J53" s="746"/>
      <c r="N53" s="113" t="s">
        <v>3</v>
      </c>
      <c r="O53">
        <f>IF(OR(Personal!E20=menu!A18,Personal!E20=menu!A19,Personal!E20=menu!A20,Personal!E20=menu!A21,Personal!E20=menu!A22),1,2)</f>
        <v>2</v>
      </c>
      <c r="Q53" t="s">
        <v>117</v>
      </c>
      <c r="R53" s="49">
        <f>$O$43</f>
        <v>0.6</v>
      </c>
      <c r="S53" s="49">
        <f>$O$44</f>
        <v>0.8</v>
      </c>
      <c r="T53" s="115"/>
    </row>
    <row r="54" spans="1:26" x14ac:dyDescent="0.25">
      <c r="A54" t="s">
        <v>90</v>
      </c>
      <c r="B54" t="b">
        <v>0</v>
      </c>
      <c r="E54" t="s">
        <v>246</v>
      </c>
      <c r="F54">
        <f>IF(H51=A109,65,40)</f>
        <v>40</v>
      </c>
      <c r="G54">
        <f>IF(H51=A109,90,55)</f>
        <v>55</v>
      </c>
      <c r="N54" s="114" t="s">
        <v>129</v>
      </c>
      <c r="O54">
        <f>IF(OR(Personal!E21=menu!A18,Personal!E21=menu!A19,Personal!E21=menu!A20,Personal!E21=menu!A21,Personal!E21=menu!A22),1,2)</f>
        <v>2</v>
      </c>
      <c r="Q54" t="s">
        <v>120</v>
      </c>
      <c r="R54" s="49">
        <f>$O$43</f>
        <v>0.6</v>
      </c>
      <c r="S54" s="49">
        <f>$O$44</f>
        <v>0.8</v>
      </c>
      <c r="T54" s="115"/>
    </row>
    <row r="55" spans="1:26" x14ac:dyDescent="0.25">
      <c r="A55" t="s">
        <v>93</v>
      </c>
      <c r="H55" t="s">
        <v>271</v>
      </c>
      <c r="I55">
        <f>I52*5</f>
        <v>20</v>
      </c>
      <c r="N55" s="116" t="s">
        <v>130</v>
      </c>
      <c r="O55">
        <f>IF(OR(Personal!E22=menu!A18,Personal!E22=menu!A19,Personal!E22=menu!A20,Personal!E22=menu!A21,Personal!E22=menu!A22),1,2)</f>
        <v>2</v>
      </c>
      <c r="Q55" t="s">
        <v>124</v>
      </c>
      <c r="R55" s="49">
        <f>$P$43</f>
        <v>0.45</v>
      </c>
      <c r="S55" s="49">
        <f>$P$44</f>
        <v>0.6</v>
      </c>
      <c r="T55" s="115"/>
    </row>
    <row r="56" spans="1:26" x14ac:dyDescent="0.25">
      <c r="A56" t="s">
        <v>94</v>
      </c>
      <c r="B56" t="b">
        <v>0</v>
      </c>
      <c r="E56" t="s">
        <v>429</v>
      </c>
      <c r="N56" s="116" t="s">
        <v>188</v>
      </c>
      <c r="O56" t="e">
        <f>IF(OR(Personal!#REF!=menu!A18,Personal!#REF!=menu!A19,Personal!#REF!=menu!A20,Personal!#REF!=menu!A21,Personal!#REF!=menu!A22),1,2)</f>
        <v>#REF!</v>
      </c>
      <c r="Q56" t="s">
        <v>125</v>
      </c>
      <c r="R56" s="49">
        <f>$P$43</f>
        <v>0.45</v>
      </c>
      <c r="S56" s="49">
        <f>$P$44</f>
        <v>0.6</v>
      </c>
      <c r="T56" s="115"/>
    </row>
    <row r="57" spans="1:26" x14ac:dyDescent="0.25">
      <c r="A57" t="s">
        <v>96</v>
      </c>
      <c r="N57" s="116" t="s">
        <v>189</v>
      </c>
      <c r="O57" t="e">
        <f>IF(OR(Personal!#REF!=menu!A18,Personal!#REF!=menu!A19,Personal!#REF!=menu!A20,Personal!#REF!=menu!A21,Personal!#REF!=menu!A22),1,2)</f>
        <v>#REF!</v>
      </c>
      <c r="Q57" t="s">
        <v>111</v>
      </c>
      <c r="R57" s="49">
        <f>$O$43</f>
        <v>0.6</v>
      </c>
      <c r="S57" s="49">
        <f>$O$44</f>
        <v>0.8</v>
      </c>
      <c r="T57" s="115"/>
    </row>
    <row r="58" spans="1:26" x14ac:dyDescent="0.25">
      <c r="A58" t="s">
        <v>97</v>
      </c>
      <c r="B58" t="b">
        <v>0</v>
      </c>
      <c r="F58" s="113" t="s">
        <v>437</v>
      </c>
      <c r="G58" s="284">
        <f>Basisdaten!I31</f>
        <v>0</v>
      </c>
      <c r="H58" s="284">
        <f>DATE(YEAR(G58)+1,MONTH(1),DAY(1))</f>
        <v>367</v>
      </c>
      <c r="I58" s="284">
        <f>IF(I52&lt;=1,IF(OR(Basisdaten!#REF!=menu!A102,Basisdaten!#REF!=menu!A102,Basisdaten!I31=0),"",IF(OR(Basisdaten!#REF!=menu!A109,DAY(Basisdaten!I31)=1),EOMONTH(Basisdaten!I31,menu!J52),EDATE(Basisdaten!I31,((menu!J52+1))))),DATE(YEAR(H58)+1,MONTH(H58),DAY(H58)))</f>
        <v>732</v>
      </c>
      <c r="J58" s="284">
        <f>IF(I52&lt;=2,IF(Basisdaten!I31=0,"",IF(DAY(Basisdaten!I31)=1,EOMONTH(Basisdaten!I31,menu!J52),EDATE(Basisdaten!I31,((menu!J52+1))))),DATE(YEAR(I58)+1,MONTH(I58),DAY(I58)))</f>
        <v>1097</v>
      </c>
      <c r="K58" s="284">
        <f>IF(J52&lt;=2,IF(Basisdaten!J31=0,"",IF(DAY(Basisdaten!J31)=1,EOMONTH(Basisdaten!J31,menu!K52),EDATE(Basisdaten!J31,((menu!K52+1))))),DATE(YEAR(J58)+1,MONTH(J58),DAY(J58)))</f>
        <v>1462</v>
      </c>
      <c r="L58" s="53">
        <f>IF(Basisdaten!I31=0,1900,IF(Basisdaten!I31=1,EOMONTH(Basisdaten!I31,menu!J52),EDATE(Basisdaten!I31,((menu!J52+1)))))</f>
        <v>1900</v>
      </c>
      <c r="N58" s="116"/>
      <c r="O58" s="117"/>
      <c r="P58" s="117"/>
      <c r="Q58" s="117" t="s">
        <v>126</v>
      </c>
      <c r="R58" s="49">
        <f>$P$43</f>
        <v>0.45</v>
      </c>
      <c r="S58" s="49">
        <f>$P$44</f>
        <v>0.6</v>
      </c>
      <c r="T58" s="118"/>
    </row>
    <row r="59" spans="1:26" x14ac:dyDescent="0.25">
      <c r="A59" t="s">
        <v>98</v>
      </c>
      <c r="F59" s="114" t="s">
        <v>439</v>
      </c>
      <c r="G59">
        <f>DATEDIF(G58,H58,"D")</f>
        <v>367</v>
      </c>
      <c r="H59">
        <f>DATEDIF(H58,I58,"D")</f>
        <v>365</v>
      </c>
      <c r="I59">
        <f>DATEDIF(I58,J58,"D")</f>
        <v>365</v>
      </c>
      <c r="J59">
        <f>DATEDIF(J58,K58,"D")</f>
        <v>365</v>
      </c>
      <c r="K59">
        <f>IF(K58&lt;L58,DATEDIF(K58,L58,"D"),0)</f>
        <v>438</v>
      </c>
      <c r="Z59" t="s">
        <v>62</v>
      </c>
    </row>
    <row r="60" spans="1:26" x14ac:dyDescent="0.25">
      <c r="A60" t="s">
        <v>99</v>
      </c>
      <c r="B60" t="b">
        <v>0</v>
      </c>
      <c r="F60" s="114" t="s">
        <v>438</v>
      </c>
      <c r="G60">
        <f>IF(DAY(G58)=1,ROUND(G59/30.436875,0),ROUND(G59/30.436875,3))</f>
        <v>12.058</v>
      </c>
      <c r="H60">
        <f>IF(DAY(G58)=1,ROUND(H59/30.436875,0),ROUND(H59/30.436875,3))</f>
        <v>11.992000000000001</v>
      </c>
      <c r="I60">
        <f>IF(DAY(G58)=1,ROUND(I59/30.436875,0),ROUND(I59/30.436875,3))</f>
        <v>11.992000000000001</v>
      </c>
      <c r="J60">
        <f>IF(DAY(G58)=1,ROUND(J59/30.436875,0),ROUND(J59/30.436875,3))</f>
        <v>11.992000000000001</v>
      </c>
      <c r="K60">
        <f>IF(DAY(H58)=1,ROUND(K59/30.436875,0),ROUND(K59/30.436875,3))</f>
        <v>14</v>
      </c>
      <c r="L60">
        <f>ROUND(SUM(G60:J60),2)</f>
        <v>48.03</v>
      </c>
      <c r="Z60" t="str">
        <f ca="1">MID(CELL("dateiname",Basisdaten!A1),SEARCH("]",CELL("dateiname",Basisdaten!A1))+1,31)</f>
        <v>Basisdaten</v>
      </c>
    </row>
    <row r="61" spans="1:26" x14ac:dyDescent="0.25">
      <c r="F61" s="114"/>
      <c r="N61" s="207" t="s">
        <v>284</v>
      </c>
      <c r="Z61" t="str">
        <f ca="1">MID(CELL("dateiname",Vorhabenbeschreibung!A1),SEARCH("]",CELL("dateiname",Vorhabenbeschreibung!A1))+1,31)</f>
        <v>Vorhabenbeschreibung</v>
      </c>
    </row>
    <row r="62" spans="1:26" x14ac:dyDescent="0.25">
      <c r="B62" t="b">
        <v>0</v>
      </c>
      <c r="F62" s="114"/>
      <c r="J62" s="115"/>
      <c r="N62" s="168" t="s">
        <v>62</v>
      </c>
    </row>
    <row r="63" spans="1:26" x14ac:dyDescent="0.25">
      <c r="B63" t="b">
        <v>0</v>
      </c>
      <c r="F63" s="114"/>
      <c r="J63" s="115"/>
      <c r="N63" s="168" t="s">
        <v>285</v>
      </c>
      <c r="Z63" t="str">
        <f ca="1">MID(CELL("dateiname",Personal!A1),SEARCH("]",CELL("dateiname",Personal!A1))+1,31)</f>
        <v>Personal</v>
      </c>
    </row>
    <row r="64" spans="1:26" x14ac:dyDescent="0.25">
      <c r="A64" s="139" t="s">
        <v>143</v>
      </c>
      <c r="B64" s="140"/>
      <c r="F64" s="116"/>
      <c r="G64" s="117"/>
      <c r="H64" s="117"/>
      <c r="I64" s="117"/>
      <c r="J64" s="118"/>
      <c r="N64" t="s">
        <v>286</v>
      </c>
      <c r="O64" t="s">
        <v>287</v>
      </c>
    </row>
    <row r="65" spans="1:26" x14ac:dyDescent="0.25">
      <c r="A65" s="140" t="s">
        <v>62</v>
      </c>
      <c r="B65" s="140"/>
      <c r="N65" t="s">
        <v>288</v>
      </c>
      <c r="O65" t="s">
        <v>289</v>
      </c>
    </row>
    <row r="66" spans="1:26" x14ac:dyDescent="0.25">
      <c r="A66" s="140" t="s">
        <v>144</v>
      </c>
      <c r="B66" s="140"/>
      <c r="N66" t="s">
        <v>291</v>
      </c>
      <c r="O66" t="s">
        <v>290</v>
      </c>
    </row>
    <row r="67" spans="1:26" x14ac:dyDescent="0.25">
      <c r="A67" s="140" t="s">
        <v>145</v>
      </c>
      <c r="B67" s="140"/>
      <c r="N67" t="s">
        <v>68</v>
      </c>
      <c r="O67" t="s">
        <v>292</v>
      </c>
      <c r="Z67" t="str">
        <f ca="1">MID(CELL("dateiname",Begl_Öffentlichkeitsarbeit!A1),SEARCH("]",CELL("dateiname",Begl_Öffentlichkeitsarbeit!A1))+1,31)</f>
        <v>Begl_Öffentlichkeitsarbeit</v>
      </c>
    </row>
    <row r="68" spans="1:26" x14ac:dyDescent="0.25">
      <c r="A68" s="140" t="s">
        <v>158</v>
      </c>
      <c r="B68" s="140"/>
    </row>
    <row r="69" spans="1:26" x14ac:dyDescent="0.25">
      <c r="A69" s="140" t="s">
        <v>146</v>
      </c>
      <c r="B69" s="140"/>
      <c r="Z69" t="str">
        <f ca="1">MID(CELL("dateiname",Prof_Prozessunterstützung!A1),SEARCH("]",CELL("dateiname",Prof_Prozessunterstützung!A1))+1,31)</f>
        <v>Prof_Prozessunterstützung</v>
      </c>
    </row>
    <row r="70" spans="1:26" x14ac:dyDescent="0.25">
      <c r="A70" s="140" t="s">
        <v>147</v>
      </c>
      <c r="B70" s="140"/>
    </row>
    <row r="71" spans="1:26" x14ac:dyDescent="0.25">
      <c r="A71" s="140" t="s">
        <v>148</v>
      </c>
      <c r="B71" s="140"/>
      <c r="Z71" t="str">
        <f ca="1">MID(CELL("dateiname",Dienstreisen!A1),SEARCH("]",CELL("dateiname",Dienstreisen!A1))+1,31)</f>
        <v>Dienstreisen</v>
      </c>
    </row>
    <row r="72" spans="1:26" x14ac:dyDescent="0.25">
      <c r="A72" s="140" t="s">
        <v>149</v>
      </c>
      <c r="B72" s="140"/>
      <c r="Z72" t="str">
        <f ca="1">MID(CELL("dateiname",Bilanzerstellung!A1),SEARCH("]",CELL("dateiname",Bilanzerstellung!A1))+1,31)</f>
        <v>Bilanzerstellung</v>
      </c>
    </row>
    <row r="73" spans="1:26" x14ac:dyDescent="0.25">
      <c r="A73" s="140" t="s">
        <v>150</v>
      </c>
      <c r="B73" s="140"/>
    </row>
    <row r="74" spans="1:26" x14ac:dyDescent="0.25">
      <c r="A74" s="140" t="s">
        <v>151</v>
      </c>
      <c r="B74" s="140"/>
      <c r="Z74" t="str">
        <f ca="1">MID(CELL("dateiname",Ausgabenübersicht!A1),SEARCH("]",CELL("dateiname",Ausgabenübersicht!A1))+1,31)</f>
        <v>Ausgabenübersicht</v>
      </c>
    </row>
    <row r="75" spans="1:26" x14ac:dyDescent="0.25">
      <c r="A75" s="140" t="s">
        <v>152</v>
      </c>
      <c r="B75" s="140"/>
      <c r="Z75" t="str">
        <f ca="1">MID(CELL("dateiname",Anmerkungen!A1),SEARCH("]",CELL("dateiname",Anmerkungen!A1))+1,31)</f>
        <v>Anmerkungen</v>
      </c>
    </row>
    <row r="76" spans="1:26" x14ac:dyDescent="0.25">
      <c r="A76" s="140" t="s">
        <v>153</v>
      </c>
      <c r="B76" s="140"/>
    </row>
    <row r="77" spans="1:26" x14ac:dyDescent="0.25">
      <c r="A77" s="140" t="s">
        <v>154</v>
      </c>
      <c r="B77" s="140"/>
    </row>
    <row r="78" spans="1:26" x14ac:dyDescent="0.25">
      <c r="A78" s="145" t="s">
        <v>161</v>
      </c>
    </row>
    <row r="81" spans="1:3" x14ac:dyDescent="0.25">
      <c r="A81" s="140" t="s">
        <v>62</v>
      </c>
    </row>
    <row r="82" spans="1:3" x14ac:dyDescent="0.25">
      <c r="A82" t="s">
        <v>160</v>
      </c>
    </row>
    <row r="83" spans="1:3" x14ac:dyDescent="0.25">
      <c r="A83" t="s">
        <v>159</v>
      </c>
    </row>
    <row r="86" spans="1:3" x14ac:dyDescent="0.25">
      <c r="A86" t="s">
        <v>62</v>
      </c>
    </row>
    <row r="87" spans="1:3" x14ac:dyDescent="0.25">
      <c r="A87" t="s">
        <v>201</v>
      </c>
    </row>
    <row r="88" spans="1:3" x14ac:dyDescent="0.25">
      <c r="A88" t="s">
        <v>202</v>
      </c>
    </row>
    <row r="91" spans="1:3" x14ac:dyDescent="0.25">
      <c r="B91" t="s">
        <v>263</v>
      </c>
      <c r="C91" t="b">
        <v>0</v>
      </c>
    </row>
    <row r="92" spans="1:3" x14ac:dyDescent="0.25">
      <c r="A92" t="s">
        <v>62</v>
      </c>
    </row>
    <row r="93" spans="1:3" x14ac:dyDescent="0.25">
      <c r="A93" t="s">
        <v>503</v>
      </c>
    </row>
    <row r="94" spans="1:3" x14ac:dyDescent="0.25">
      <c r="A94" t="s">
        <v>500</v>
      </c>
    </row>
    <row r="95" spans="1:3" x14ac:dyDescent="0.25">
      <c r="A95" t="s">
        <v>501</v>
      </c>
    </row>
    <row r="96" spans="1:3" x14ac:dyDescent="0.25">
      <c r="A96" t="s">
        <v>502</v>
      </c>
    </row>
    <row r="98" spans="1:6" x14ac:dyDescent="0.25">
      <c r="B98" s="552" t="s">
        <v>208</v>
      </c>
      <c r="C98" s="552"/>
      <c r="D98">
        <f ca="1">SUMIF(Dienstreisen!C13:E28,"Fachveranstaltung / Infoveranstaltung",Dienstreisen!F13:F28)+SUMIF(Dienstreisen!C13:E28,"Netzwerktreffen",Dienstreisen!F13:F28)</f>
        <v>0</v>
      </c>
    </row>
    <row r="102" spans="1:6" x14ac:dyDescent="0.25">
      <c r="A102" t="s">
        <v>62</v>
      </c>
    </row>
    <row r="103" spans="1:6" x14ac:dyDescent="0.25">
      <c r="A103" t="s">
        <v>213</v>
      </c>
    </row>
    <row r="104" spans="1:6" x14ac:dyDescent="0.25">
      <c r="A104" t="s">
        <v>538</v>
      </c>
    </row>
    <row r="107" spans="1:6" x14ac:dyDescent="0.25">
      <c r="A107" t="s">
        <v>62</v>
      </c>
    </row>
    <row r="108" spans="1:6" x14ac:dyDescent="0.25">
      <c r="A108" t="s">
        <v>539</v>
      </c>
    </row>
    <row r="109" spans="1:6" x14ac:dyDescent="0.25">
      <c r="A109" t="s">
        <v>501</v>
      </c>
    </row>
    <row r="110" spans="1:6" x14ac:dyDescent="0.25">
      <c r="A110" t="s">
        <v>540</v>
      </c>
    </row>
    <row r="111" spans="1:6" x14ac:dyDescent="0.25">
      <c r="F111">
        <f>I52</f>
        <v>4</v>
      </c>
    </row>
    <row r="113" spans="1:10" x14ac:dyDescent="0.25">
      <c r="A113" s="166" t="s">
        <v>217</v>
      </c>
    </row>
    <row r="114" spans="1:10" x14ac:dyDescent="0.25">
      <c r="A114" t="s">
        <v>218</v>
      </c>
      <c r="B114" s="10" t="s">
        <v>219</v>
      </c>
      <c r="C114" t="s">
        <v>220</v>
      </c>
    </row>
    <row r="115" spans="1:10" x14ac:dyDescent="0.25">
      <c r="A115" s="167" t="s">
        <v>221</v>
      </c>
      <c r="B115" s="168">
        <v>39</v>
      </c>
      <c r="C115" t="s">
        <v>222</v>
      </c>
    </row>
    <row r="116" spans="1:10" x14ac:dyDescent="0.25">
      <c r="A116" t="s">
        <v>223</v>
      </c>
      <c r="B116" s="168">
        <v>19</v>
      </c>
      <c r="C116" t="s">
        <v>224</v>
      </c>
    </row>
    <row r="117" spans="1:10" x14ac:dyDescent="0.25">
      <c r="A117" t="s">
        <v>225</v>
      </c>
      <c r="B117" s="169">
        <v>220</v>
      </c>
      <c r="C117" t="s">
        <v>224</v>
      </c>
    </row>
    <row r="118" spans="1:10" x14ac:dyDescent="0.25">
      <c r="D118" s="166" t="s">
        <v>226</v>
      </c>
      <c r="E118" s="166" t="s">
        <v>227</v>
      </c>
    </row>
    <row r="119" spans="1:10" x14ac:dyDescent="0.25">
      <c r="A119" t="s">
        <v>228</v>
      </c>
      <c r="B119" t="s">
        <v>393</v>
      </c>
      <c r="C119" t="s">
        <v>392</v>
      </c>
      <c r="D119" t="s">
        <v>229</v>
      </c>
      <c r="E119" t="s">
        <v>229</v>
      </c>
      <c r="F119" t="s">
        <v>394</v>
      </c>
      <c r="G119" t="s">
        <v>399</v>
      </c>
      <c r="H119" t="s">
        <v>400</v>
      </c>
    </row>
    <row r="120" spans="1:10" x14ac:dyDescent="0.25">
      <c r="B120">
        <f>SUM(Personal!G20:G22,Personal!G25:G27,Personal!G30:G32,Personal!G35:G37)</f>
        <v>0</v>
      </c>
      <c r="C120">
        <f>IF(I52=FALSE,1,((B120/B115)/I52))</f>
        <v>0</v>
      </c>
      <c r="D120" s="270">
        <f>(C120*B117)</f>
        <v>0</v>
      </c>
      <c r="E120" s="166">
        <f>ROUND((D120-(D120/100*15)),0)</f>
        <v>0</v>
      </c>
      <c r="F120" s="141">
        <f>D120*I52</f>
        <v>0</v>
      </c>
      <c r="G120">
        <f>F120+(F120/100)*5</f>
        <v>0</v>
      </c>
      <c r="H120">
        <f>F120-(F120/100)*5</f>
        <v>0</v>
      </c>
    </row>
    <row r="122" spans="1:10" x14ac:dyDescent="0.25">
      <c r="C122" t="s">
        <v>230</v>
      </c>
    </row>
    <row r="123" spans="1:10" x14ac:dyDescent="0.25">
      <c r="B123" t="s">
        <v>231</v>
      </c>
      <c r="C123" t="str">
        <f>Personal!E47</f>
        <v>Projektjahr 1</v>
      </c>
      <c r="D123" t="str">
        <f>Personal!F47</f>
        <v>Projektjahr 2</v>
      </c>
      <c r="E123" t="str">
        <f>Personal!G47</f>
        <v>Projektjahr 3</v>
      </c>
      <c r="F123" t="str">
        <f>Personal!H47</f>
        <v>Projektjahr 4</v>
      </c>
      <c r="I123" t="s">
        <v>235</v>
      </c>
      <c r="J123" t="str">
        <f>"Achtung: Die Anzahl der für das Jahr " &amp;C123&amp;" angegebenen Personentage wirkt recht hoch. Bitte erläutern Sie Ihre Angaben im Tabellenblatt 'Anmerkungen'."</f>
        <v>Achtung: Die Anzahl der für das Jahr Projektjahr 1 angegebenen Personentage wirkt recht hoch. Bitte erläutern Sie Ihre Angaben im Tabellenblatt 'Anmerkungen'.</v>
      </c>
    </row>
    <row r="124" spans="1:10" x14ac:dyDescent="0.25">
      <c r="B124" t="s">
        <v>232</v>
      </c>
      <c r="C124">
        <f>Personal!E48</f>
        <v>0</v>
      </c>
      <c r="D124">
        <f>Personal!F48</f>
        <v>0</v>
      </c>
      <c r="E124">
        <f>Personal!G48</f>
        <v>0</v>
      </c>
      <c r="F124">
        <f>Personal!H48</f>
        <v>0</v>
      </c>
      <c r="J124" t="str">
        <f>"Achtung: Die Anzahl der für das Jahr " &amp;C123&amp;" angegebenen Personentage wirkt zu niedrig. Bitte erläutern Sie Ihre Angaben im Tabellenblatt 'Anmerkungen'."</f>
        <v>Achtung: Die Anzahl der für das Jahr Projektjahr 1 angegebenen Personentage wirkt zu niedrig. Bitte erläutern Sie Ihre Angaben im Tabellenblatt 'Anmerkungen'.</v>
      </c>
    </row>
    <row r="125" spans="1:10" x14ac:dyDescent="0.25">
      <c r="B125" t="s">
        <v>233</v>
      </c>
      <c r="C125">
        <f>ROUND(($D$120/12)*C124,0)</f>
        <v>0</v>
      </c>
      <c r="D125">
        <f>ROUND(($D$120/12)*D124,0)</f>
        <v>0</v>
      </c>
      <c r="E125">
        <f>ROUND(($D$120/12)*E124,0)</f>
        <v>0</v>
      </c>
      <c r="F125">
        <f>ROUND(($D$120/12)*F124,0)</f>
        <v>0</v>
      </c>
      <c r="J125" t="str">
        <f>"Achtung: Die Anzahl der für das Jahr " &amp;D123&amp;" angegebenen Personentage wirkt recht hoch. Bitte erläutern Sie Ihre Angaben im Tabellenblatt 'Anmerkungen'."</f>
        <v>Achtung: Die Anzahl der für das Jahr Projektjahr 2 angegebenen Personentage wirkt recht hoch. Bitte erläutern Sie Ihre Angaben im Tabellenblatt 'Anmerkungen'.</v>
      </c>
    </row>
    <row r="126" spans="1:10" x14ac:dyDescent="0.25">
      <c r="B126" t="s">
        <v>390</v>
      </c>
      <c r="C126">
        <f>($E$120/12)*C124</f>
        <v>0</v>
      </c>
      <c r="D126">
        <f>($E$120/12)*D124</f>
        <v>0</v>
      </c>
      <c r="E126">
        <f>($E$120/12)*E124</f>
        <v>0</v>
      </c>
      <c r="F126">
        <f>($E$120/12)*F124</f>
        <v>0</v>
      </c>
      <c r="J126" t="str">
        <f>"Achtung: Die Anzahl der für das Jahr " &amp;D123&amp;" angegebenen Personentage wirkt zu niedrig. Bitte erläutern Sie Ihre Angaben im Tabellenblatt 'Anmerkungen'."</f>
        <v>Achtung: Die Anzahl der für das Jahr Projektjahr 2 angegebenen Personentage wirkt zu niedrig. Bitte erläutern Sie Ihre Angaben im Tabellenblatt 'Anmerkungen'.</v>
      </c>
    </row>
    <row r="127" spans="1:10" x14ac:dyDescent="0.25">
      <c r="B127" t="s">
        <v>234</v>
      </c>
      <c r="J127" t="str">
        <f>"Achtung: Die Anzahl der für das Jahr " &amp;E123&amp;" angegebenen Personentage wirkt recht hoch. Bitte erläutern Sie Ihre Angaben im Tabellenblatt 'Anmerkungen'."</f>
        <v>Achtung: Die Anzahl der für das Jahr Projektjahr 3 angegebenen Personentage wirkt recht hoch. Bitte erläutern Sie Ihre Angaben im Tabellenblatt 'Anmerkungen'.</v>
      </c>
    </row>
    <row r="128" spans="1:10" x14ac:dyDescent="0.25">
      <c r="C128" s="552"/>
      <c r="D128" s="552"/>
      <c r="E128" s="552"/>
      <c r="F128" s="552"/>
      <c r="G128" s="552"/>
      <c r="H128" s="552"/>
      <c r="I128" s="552"/>
      <c r="J128" t="str">
        <f>"Achtung: Die Anzahl der für das Jahr " &amp;E123&amp;" angegebenen Personentage wirkt zu niedrig. Bitte erläutern Sie Ihre Angaben im Tabellenblatt 'Anmerkungen'."</f>
        <v>Achtung: Die Anzahl der für das Jahr Projektjahr 3 angegebenen Personentage wirkt zu niedrig. Bitte erläutern Sie Ihre Angaben im Tabellenblatt 'Anmerkungen'.</v>
      </c>
    </row>
    <row r="129" spans="1:12" x14ac:dyDescent="0.25">
      <c r="A129" t="s">
        <v>62</v>
      </c>
      <c r="J129" t="str">
        <f>"Achtung: Die Anzahl der für das Jahr " &amp;F123&amp;" angegebenen Personentage wirkt recht hoch. Bitte erläutern Sie Ihre Angaben im Tabellenblatt 'Anmerkungen'."</f>
        <v>Achtung: Die Anzahl der für das Jahr Projektjahr 4 angegebenen Personentage wirkt recht hoch. Bitte erläutern Sie Ihre Angaben im Tabellenblatt 'Anmerkungen'.</v>
      </c>
    </row>
    <row r="130" spans="1:12" x14ac:dyDescent="0.25">
      <c r="A130" t="s">
        <v>427</v>
      </c>
      <c r="J130" t="str">
        <f>"Achtung: Die Anzahl der für das Jahr " &amp;F123&amp;" angegebenen Personentage wirkt zu niedrig. Bitte erläutern Sie Ihre Angaben im Tabellenblatt 'Anmerkungen'."</f>
        <v>Achtung: Die Anzahl der für das Jahr Projektjahr 4 angegebenen Personentage wirkt zu niedrig. Bitte erläutern Sie Ihre Angaben im Tabellenblatt 'Anmerkungen'.</v>
      </c>
    </row>
    <row r="131" spans="1:12" x14ac:dyDescent="0.25">
      <c r="A131" t="s">
        <v>428</v>
      </c>
      <c r="J131" t="s">
        <v>303</v>
      </c>
    </row>
    <row r="132" spans="1:12" x14ac:dyDescent="0.25">
      <c r="J132" t="s">
        <v>302</v>
      </c>
    </row>
    <row r="133" spans="1:12" x14ac:dyDescent="0.25">
      <c r="A133" s="749" t="s">
        <v>239</v>
      </c>
      <c r="B133" s="750"/>
      <c r="C133" s="750"/>
      <c r="D133" s="750"/>
      <c r="E133" s="750"/>
      <c r="F133" s="751"/>
      <c r="J133" t="s">
        <v>301</v>
      </c>
    </row>
    <row r="134" spans="1:12" x14ac:dyDescent="0.25">
      <c r="C134" t="s">
        <v>27</v>
      </c>
      <c r="D134" t="s">
        <v>237</v>
      </c>
      <c r="E134" t="s">
        <v>238</v>
      </c>
      <c r="F134" t="s">
        <v>324</v>
      </c>
      <c r="G134" t="s">
        <v>323</v>
      </c>
      <c r="H134" t="s">
        <v>325</v>
      </c>
      <c r="I134" t="s">
        <v>326</v>
      </c>
      <c r="J134" t="s">
        <v>300</v>
      </c>
    </row>
    <row r="135" spans="1:12" ht="15" customHeight="1" x14ac:dyDescent="0.25">
      <c r="A135" s="114">
        <v>1</v>
      </c>
      <c r="B135" t="e">
        <f>Dienstreisen!#REF!</f>
        <v>#REF!</v>
      </c>
      <c r="C135" t="str">
        <f>Dienstreisen!F13</f>
        <v>bitte auswählen</v>
      </c>
      <c r="D135">
        <f>Dienstreisen!G13</f>
        <v>0</v>
      </c>
      <c r="E135">
        <f>IF(C135="bitte auswählen",0,C135*D135)</f>
        <v>0</v>
      </c>
      <c r="F135" s="115" t="e">
        <f>IF(B135=$A$12,E135,0)</f>
        <v>#REF!</v>
      </c>
      <c r="G135" s="115" t="e">
        <f>IF(B135=$A$10,E135,0)</f>
        <v>#REF!</v>
      </c>
      <c r="H135" s="115" t="e">
        <f>IF(B135=$A$11,E135,0)</f>
        <v>#REF!</v>
      </c>
      <c r="I135" s="115" t="e">
        <f>IF(B135=$A$13,E135,0)</f>
        <v>#REF!</v>
      </c>
      <c r="J135" t="str">
        <f>IF(F51="ÜGR","Anschlussvorhaben (Übergangsregelung)","Anschlussvorhaben")</f>
        <v>Anschlussvorhaben</v>
      </c>
    </row>
    <row r="136" spans="1:12" ht="15" customHeight="1" x14ac:dyDescent="0.25">
      <c r="A136" s="114">
        <v>2</v>
      </c>
      <c r="B136" t="e">
        <f>Dienstreisen!#REF!</f>
        <v>#REF!</v>
      </c>
      <c r="C136" t="str">
        <f>Dienstreisen!F14</f>
        <v>bitte auswählen</v>
      </c>
      <c r="D136">
        <f>Dienstreisen!G14</f>
        <v>0</v>
      </c>
      <c r="E136">
        <f t="shared" ref="E136:E150" si="6">IF(C136="bitte auswählen",0,C136*D136)</f>
        <v>0</v>
      </c>
      <c r="F136" s="115" t="e">
        <f t="shared" ref="F136:F150" si="7">IF(B136=$A$12,E136,0)</f>
        <v>#REF!</v>
      </c>
      <c r="G136" s="115" t="e">
        <f t="shared" ref="G136:G150" si="8">IF(B136=$A$10,E136,0)</f>
        <v>#REF!</v>
      </c>
      <c r="H136" s="115" t="e">
        <f t="shared" ref="H136:H150" si="9">IF(B136=$A$11,E136,0)</f>
        <v>#REF!</v>
      </c>
      <c r="I136" s="115" t="e">
        <f t="shared" ref="I136:I150" si="10">IF(B136=$A$13,E136,0)</f>
        <v>#REF!</v>
      </c>
      <c r="J136" t="s">
        <v>480</v>
      </c>
    </row>
    <row r="137" spans="1:12" ht="15" customHeight="1" x14ac:dyDescent="0.25">
      <c r="A137" s="114">
        <v>3</v>
      </c>
      <c r="B137" t="e">
        <f>Dienstreisen!#REF!</f>
        <v>#REF!</v>
      </c>
      <c r="C137" t="str">
        <f>Dienstreisen!F15</f>
        <v>bitte auswählen</v>
      </c>
      <c r="D137">
        <f>Dienstreisen!G15</f>
        <v>0</v>
      </c>
      <c r="E137">
        <f t="shared" si="6"/>
        <v>0</v>
      </c>
      <c r="F137" s="115" t="e">
        <f t="shared" si="7"/>
        <v>#REF!</v>
      </c>
      <c r="G137" s="115" t="e">
        <f t="shared" si="8"/>
        <v>#REF!</v>
      </c>
      <c r="H137" s="115" t="e">
        <f t="shared" si="9"/>
        <v>#REF!</v>
      </c>
      <c r="I137" s="115" t="e">
        <f t="shared" si="10"/>
        <v>#REF!</v>
      </c>
    </row>
    <row r="138" spans="1:12" ht="15" customHeight="1" x14ac:dyDescent="0.25">
      <c r="A138" s="114">
        <v>4</v>
      </c>
      <c r="B138" t="e">
        <f>Dienstreisen!#REF!</f>
        <v>#REF!</v>
      </c>
      <c r="C138" t="str">
        <f>Dienstreisen!F16</f>
        <v>bitte auswählen</v>
      </c>
      <c r="D138">
        <f>Dienstreisen!G16</f>
        <v>0</v>
      </c>
      <c r="E138">
        <f t="shared" si="6"/>
        <v>0</v>
      </c>
      <c r="F138" s="115" t="e">
        <f t="shared" si="7"/>
        <v>#REF!</v>
      </c>
      <c r="G138" s="115" t="e">
        <f t="shared" si="8"/>
        <v>#REF!</v>
      </c>
      <c r="H138" s="115" t="e">
        <f t="shared" si="9"/>
        <v>#REF!</v>
      </c>
      <c r="I138" s="115" t="e">
        <f t="shared" si="10"/>
        <v>#REF!</v>
      </c>
    </row>
    <row r="139" spans="1:12" ht="15" customHeight="1" x14ac:dyDescent="0.25">
      <c r="A139" s="114">
        <v>5</v>
      </c>
      <c r="B139" t="e">
        <f>Dienstreisen!#REF!</f>
        <v>#REF!</v>
      </c>
      <c r="C139" t="str">
        <f>Dienstreisen!F17</f>
        <v>bitte auswählen</v>
      </c>
      <c r="D139">
        <f>Dienstreisen!G17</f>
        <v>0</v>
      </c>
      <c r="E139">
        <f t="shared" si="6"/>
        <v>0</v>
      </c>
      <c r="F139" s="115" t="e">
        <f t="shared" si="7"/>
        <v>#REF!</v>
      </c>
      <c r="G139" s="115" t="e">
        <f t="shared" si="8"/>
        <v>#REF!</v>
      </c>
      <c r="H139" s="115" t="e">
        <f t="shared" si="9"/>
        <v>#REF!</v>
      </c>
      <c r="I139" s="115" t="e">
        <f t="shared" si="10"/>
        <v>#REF!</v>
      </c>
    </row>
    <row r="140" spans="1:12" ht="15" customHeight="1" x14ac:dyDescent="0.25">
      <c r="A140" s="114">
        <v>6</v>
      </c>
      <c r="B140" t="e">
        <f>Dienstreisen!#REF!</f>
        <v>#REF!</v>
      </c>
      <c r="C140" t="str">
        <f>Dienstreisen!F18</f>
        <v>bitte auswählen</v>
      </c>
      <c r="D140">
        <f>Dienstreisen!G18</f>
        <v>0</v>
      </c>
      <c r="E140">
        <f t="shared" si="6"/>
        <v>0</v>
      </c>
      <c r="F140" s="115" t="e">
        <f t="shared" si="7"/>
        <v>#REF!</v>
      </c>
      <c r="G140" s="115" t="e">
        <f t="shared" si="8"/>
        <v>#REF!</v>
      </c>
      <c r="H140" s="115" t="e">
        <f t="shared" si="9"/>
        <v>#REF!</v>
      </c>
      <c r="I140" s="115" t="e">
        <f t="shared" si="10"/>
        <v>#REF!</v>
      </c>
    </row>
    <row r="141" spans="1:12" ht="15" customHeight="1" x14ac:dyDescent="0.25">
      <c r="A141" s="114">
        <v>7</v>
      </c>
      <c r="B141" t="e">
        <f>Dienstreisen!#REF!</f>
        <v>#REF!</v>
      </c>
      <c r="C141" t="str">
        <f>Dienstreisen!F19</f>
        <v>bitte auswählen</v>
      </c>
      <c r="D141">
        <f>Dienstreisen!G19</f>
        <v>0</v>
      </c>
      <c r="E141">
        <f t="shared" si="6"/>
        <v>0</v>
      </c>
      <c r="F141" s="115" t="e">
        <f t="shared" si="7"/>
        <v>#REF!</v>
      </c>
      <c r="G141" s="115" t="e">
        <f t="shared" si="8"/>
        <v>#REF!</v>
      </c>
      <c r="H141" s="115" t="e">
        <f t="shared" si="9"/>
        <v>#REF!</v>
      </c>
      <c r="I141" s="115" t="e">
        <f t="shared" si="10"/>
        <v>#REF!</v>
      </c>
    </row>
    <row r="142" spans="1:12" ht="15" customHeight="1" x14ac:dyDescent="0.25">
      <c r="A142" s="114">
        <v>8</v>
      </c>
      <c r="B142" t="e">
        <f>Dienstreisen!#REF!</f>
        <v>#REF!</v>
      </c>
      <c r="C142" t="str">
        <f>Dienstreisen!F20</f>
        <v>bitte auswählen</v>
      </c>
      <c r="D142">
        <f>Dienstreisen!G20</f>
        <v>0</v>
      </c>
      <c r="E142">
        <f t="shared" si="6"/>
        <v>0</v>
      </c>
      <c r="F142" s="115" t="e">
        <f t="shared" si="7"/>
        <v>#REF!</v>
      </c>
      <c r="G142" s="115" t="e">
        <f t="shared" si="8"/>
        <v>#REF!</v>
      </c>
      <c r="H142" s="115" t="e">
        <f t="shared" si="9"/>
        <v>#REF!</v>
      </c>
      <c r="I142" s="115" t="e">
        <f t="shared" si="10"/>
        <v>#REF!</v>
      </c>
    </row>
    <row r="143" spans="1:12" ht="15" customHeight="1" x14ac:dyDescent="0.25">
      <c r="A143" s="114">
        <v>9</v>
      </c>
      <c r="B143" t="e">
        <f>Dienstreisen!#REF!</f>
        <v>#REF!</v>
      </c>
      <c r="C143" t="str">
        <f>Dienstreisen!F21</f>
        <v>bitte auswählen</v>
      </c>
      <c r="D143">
        <f>Dienstreisen!G21</f>
        <v>0</v>
      </c>
      <c r="E143">
        <f t="shared" si="6"/>
        <v>0</v>
      </c>
      <c r="F143" s="115" t="e">
        <f t="shared" si="7"/>
        <v>#REF!</v>
      </c>
      <c r="G143" s="115" t="e">
        <f t="shared" si="8"/>
        <v>#REF!</v>
      </c>
      <c r="H143" s="115" t="e">
        <f t="shared" si="9"/>
        <v>#REF!</v>
      </c>
      <c r="I143" s="115" t="e">
        <f t="shared" si="10"/>
        <v>#REF!</v>
      </c>
      <c r="J143" t="s">
        <v>514</v>
      </c>
      <c r="K143" t="s">
        <v>439</v>
      </c>
      <c r="L143" t="s">
        <v>516</v>
      </c>
    </row>
    <row r="144" spans="1:12" ht="15" customHeight="1" x14ac:dyDescent="0.25">
      <c r="A144" s="114">
        <v>10</v>
      </c>
      <c r="B144" t="e">
        <f>Dienstreisen!#REF!</f>
        <v>#REF!</v>
      </c>
      <c r="C144" t="str">
        <f>Dienstreisen!F22</f>
        <v>bitte auswählen</v>
      </c>
      <c r="D144">
        <f>Dienstreisen!G22</f>
        <v>0</v>
      </c>
      <c r="E144">
        <f t="shared" si="6"/>
        <v>0</v>
      </c>
      <c r="F144" s="115" t="e">
        <f t="shared" si="7"/>
        <v>#REF!</v>
      </c>
      <c r="G144" s="115" t="e">
        <f t="shared" si="8"/>
        <v>#REF!</v>
      </c>
      <c r="H144" s="115" t="e">
        <f t="shared" si="9"/>
        <v>#REF!</v>
      </c>
      <c r="I144" s="115" t="e">
        <f t="shared" si="10"/>
        <v>#REF!</v>
      </c>
      <c r="J144" t="str">
        <f>A10</f>
        <v>Fach-/Infoveranstaltung</v>
      </c>
      <c r="K144" s="166">
        <f>5*menu!I52</f>
        <v>20</v>
      </c>
      <c r="L144" t="e">
        <f>IF(G151&gt;K144,1,0)</f>
        <v>#REF!</v>
      </c>
    </row>
    <row r="145" spans="1:12" ht="15" customHeight="1" x14ac:dyDescent="0.25">
      <c r="A145" s="114">
        <v>11</v>
      </c>
      <c r="B145" t="e">
        <f>Dienstreisen!#REF!</f>
        <v>#REF!</v>
      </c>
      <c r="C145" t="str">
        <f>Dienstreisen!F23</f>
        <v>bitte auswählen</v>
      </c>
      <c r="D145">
        <f>Dienstreisen!G23</f>
        <v>0</v>
      </c>
      <c r="E145">
        <f t="shared" si="6"/>
        <v>0</v>
      </c>
      <c r="F145" s="115" t="e">
        <f t="shared" si="7"/>
        <v>#REF!</v>
      </c>
      <c r="G145" s="115" t="e">
        <f t="shared" si="8"/>
        <v>#REF!</v>
      </c>
      <c r="H145" s="115" t="e">
        <f t="shared" si="9"/>
        <v>#REF!</v>
      </c>
      <c r="I145" s="115" t="e">
        <f t="shared" si="10"/>
        <v>#REF!</v>
      </c>
      <c r="J145" t="str">
        <f>A11</f>
        <v>Netzwerktreffen</v>
      </c>
      <c r="K145" s="166" t="s">
        <v>515</v>
      </c>
    </row>
    <row r="146" spans="1:12" ht="15" customHeight="1" x14ac:dyDescent="0.25">
      <c r="A146" s="114">
        <v>12</v>
      </c>
      <c r="B146" t="e">
        <f>Dienstreisen!#REF!</f>
        <v>#REF!</v>
      </c>
      <c r="C146" t="str">
        <f>Dienstreisen!F24</f>
        <v>bitte auswählen</v>
      </c>
      <c r="D146">
        <f>Dienstreisen!G24</f>
        <v>0</v>
      </c>
      <c r="E146">
        <f t="shared" si="6"/>
        <v>0</v>
      </c>
      <c r="F146" s="115" t="e">
        <f t="shared" si="7"/>
        <v>#REF!</v>
      </c>
      <c r="G146" s="115" t="e">
        <f t="shared" si="8"/>
        <v>#REF!</v>
      </c>
      <c r="H146" s="115" t="e">
        <f t="shared" si="9"/>
        <v>#REF!</v>
      </c>
      <c r="I146" s="115" t="e">
        <f t="shared" si="10"/>
        <v>#REF!</v>
      </c>
      <c r="J146" t="str">
        <f>A12</f>
        <v>Weiterqualifizierung</v>
      </c>
      <c r="K146" s="166" t="e">
        <f>IF(Basisdaten!#REF!="Nein",6,IF(AND(menu!F51="ÜGR",menu!G51="Integriertes Konzept",menu!H51="Erstvorhaben"),9,IF(AND(menu!F51="ÜGR",menu!G51&lt;&gt;"Integriertes Konzept",menu!H51="Erstvorhaben"),6,IF(AND(H51="Anschlussvorhaben",F51="aktuell"),9,IF(AND(F51="ÜGR",G51="Integriertes Konzept"),6,IF(AND(F51="ÜGR",G51&lt;&gt;"Integriertes Konzept"),3))))))</f>
        <v>#REF!</v>
      </c>
      <c r="L146" t="e">
        <f>IF(F151&gt;K146,1,0)</f>
        <v>#REF!</v>
      </c>
    </row>
    <row r="147" spans="1:12" ht="15" customHeight="1" x14ac:dyDescent="0.25">
      <c r="A147" s="114">
        <v>13</v>
      </c>
      <c r="B147" t="e">
        <f>Dienstreisen!#REF!</f>
        <v>#REF!</v>
      </c>
      <c r="C147" t="str">
        <f>Dienstreisen!F25</f>
        <v>bitte auswählen</v>
      </c>
      <c r="D147">
        <f>Dienstreisen!G25</f>
        <v>0</v>
      </c>
      <c r="E147">
        <f t="shared" si="6"/>
        <v>0</v>
      </c>
      <c r="F147" s="115" t="e">
        <f t="shared" si="7"/>
        <v>#REF!</v>
      </c>
      <c r="G147" s="115" t="e">
        <f t="shared" si="8"/>
        <v>#REF!</v>
      </c>
      <c r="H147" s="115" t="e">
        <f t="shared" si="9"/>
        <v>#REF!</v>
      </c>
      <c r="I147" s="115" t="e">
        <f t="shared" si="10"/>
        <v>#REF!</v>
      </c>
      <c r="J147" t="str">
        <f>A13</f>
        <v>Sonstige DR</v>
      </c>
      <c r="K147" s="166" t="s">
        <v>515</v>
      </c>
    </row>
    <row r="148" spans="1:12" ht="15" customHeight="1" x14ac:dyDescent="0.25">
      <c r="A148" s="114">
        <v>14</v>
      </c>
      <c r="B148" t="e">
        <f>Dienstreisen!#REF!</f>
        <v>#REF!</v>
      </c>
      <c r="C148" t="str">
        <f>Dienstreisen!F26</f>
        <v>bitte auswählen</v>
      </c>
      <c r="D148">
        <f>Dienstreisen!G26</f>
        <v>0</v>
      </c>
      <c r="E148">
        <f t="shared" si="6"/>
        <v>0</v>
      </c>
      <c r="F148" s="115" t="e">
        <f t="shared" si="7"/>
        <v>#REF!</v>
      </c>
      <c r="G148" s="115" t="e">
        <f t="shared" si="8"/>
        <v>#REF!</v>
      </c>
      <c r="H148" s="115" t="e">
        <f t="shared" si="9"/>
        <v>#REF!</v>
      </c>
      <c r="I148" s="115" t="e">
        <f t="shared" si="10"/>
        <v>#REF!</v>
      </c>
    </row>
    <row r="149" spans="1:12" ht="15" customHeight="1" x14ac:dyDescent="0.25">
      <c r="A149" s="114">
        <v>15</v>
      </c>
      <c r="B149" t="e">
        <f>Dienstreisen!#REF!</f>
        <v>#REF!</v>
      </c>
      <c r="C149" t="str">
        <f>Dienstreisen!F27</f>
        <v>bitte auswählen</v>
      </c>
      <c r="D149">
        <f>Dienstreisen!G27</f>
        <v>0</v>
      </c>
      <c r="E149">
        <f t="shared" si="6"/>
        <v>0</v>
      </c>
      <c r="F149" s="115" t="e">
        <f t="shared" si="7"/>
        <v>#REF!</v>
      </c>
      <c r="G149" s="115" t="e">
        <f t="shared" si="8"/>
        <v>#REF!</v>
      </c>
      <c r="H149" s="115" t="e">
        <f t="shared" si="9"/>
        <v>#REF!</v>
      </c>
      <c r="I149" s="115" t="e">
        <f t="shared" si="10"/>
        <v>#REF!</v>
      </c>
      <c r="J149" t="s">
        <v>519</v>
      </c>
      <c r="K149" t="e">
        <f>COUNTIFS(Dienstreisen!#REF!,"=Netzwerktreffen",Dienstreisen!O13:O28,"&gt;0")</f>
        <v>#REF!</v>
      </c>
    </row>
    <row r="150" spans="1:12" ht="15.75" customHeight="1" x14ac:dyDescent="0.25">
      <c r="A150" s="116">
        <v>16</v>
      </c>
      <c r="B150" t="e">
        <f>Dienstreisen!#REF!</f>
        <v>#REF!</v>
      </c>
      <c r="C150" s="117" t="str">
        <f>Dienstreisen!F28</f>
        <v>bitte auswählen</v>
      </c>
      <c r="D150" s="117">
        <f>Dienstreisen!G28</f>
        <v>0</v>
      </c>
      <c r="E150">
        <f t="shared" si="6"/>
        <v>0</v>
      </c>
      <c r="F150" s="115" t="e">
        <f t="shared" si="7"/>
        <v>#REF!</v>
      </c>
      <c r="G150" s="115" t="e">
        <f t="shared" si="8"/>
        <v>#REF!</v>
      </c>
      <c r="H150" s="115" t="e">
        <f t="shared" si="9"/>
        <v>#REF!</v>
      </c>
      <c r="I150" s="115" t="e">
        <f t="shared" si="10"/>
        <v>#REF!</v>
      </c>
      <c r="J150" t="s">
        <v>520</v>
      </c>
      <c r="K150" t="e">
        <f>COUNTIFS(Dienstreisen!#REF!,A12,Dienstreisen!O13:O28,"&gt;1000")</f>
        <v>#REF!</v>
      </c>
    </row>
    <row r="151" spans="1:12" x14ac:dyDescent="0.25">
      <c r="F151" s="178" t="e">
        <f>SUM(F135:F150)</f>
        <v>#REF!</v>
      </c>
      <c r="G151" s="178" t="e">
        <f>SUM(G135:G150)</f>
        <v>#REF!</v>
      </c>
      <c r="H151" s="115" t="e">
        <f>SUM(H135:H150)</f>
        <v>#REF!</v>
      </c>
      <c r="I151" s="115" t="e">
        <f>SUM(I135:I150)</f>
        <v>#REF!</v>
      </c>
    </row>
    <row r="152" spans="1:12" x14ac:dyDescent="0.25">
      <c r="A152" s="552"/>
      <c r="B152" s="748"/>
      <c r="C152" s="10"/>
    </row>
    <row r="153" spans="1:12" x14ac:dyDescent="0.25">
      <c r="A153" s="552"/>
      <c r="B153" s="748"/>
      <c r="C153" s="10"/>
    </row>
    <row r="156" spans="1:12" x14ac:dyDescent="0.25">
      <c r="A156" t="s">
        <v>241</v>
      </c>
    </row>
    <row r="157" spans="1:12" x14ac:dyDescent="0.25">
      <c r="A157" t="s">
        <v>62</v>
      </c>
    </row>
    <row r="158" spans="1:12" x14ac:dyDescent="0.25">
      <c r="A158" t="s">
        <v>293</v>
      </c>
    </row>
    <row r="159" spans="1:12" x14ac:dyDescent="0.25">
      <c r="A159" t="s">
        <v>299</v>
      </c>
    </row>
    <row r="160" spans="1:12" x14ac:dyDescent="0.25">
      <c r="A160" t="s">
        <v>435</v>
      </c>
    </row>
    <row r="161" spans="1:16" x14ac:dyDescent="0.25">
      <c r="A161" t="s">
        <v>334</v>
      </c>
    </row>
    <row r="165" spans="1:16" x14ac:dyDescent="0.25">
      <c r="A165" t="s">
        <v>268</v>
      </c>
    </row>
    <row r="166" spans="1:16" x14ac:dyDescent="0.25">
      <c r="A166" t="s">
        <v>269</v>
      </c>
      <c r="C166" s="2">
        <v>5000</v>
      </c>
    </row>
    <row r="167" spans="1:16" x14ac:dyDescent="0.25">
      <c r="A167" t="s">
        <v>270</v>
      </c>
      <c r="C167" s="2">
        <v>10000</v>
      </c>
    </row>
    <row r="168" spans="1:16" x14ac:dyDescent="0.25">
      <c r="A168" t="s">
        <v>304</v>
      </c>
      <c r="C168" s="2">
        <v>5000</v>
      </c>
    </row>
    <row r="169" spans="1:16" x14ac:dyDescent="0.25">
      <c r="A169" t="s">
        <v>543</v>
      </c>
      <c r="C169" s="2">
        <v>5000</v>
      </c>
    </row>
    <row r="172" spans="1:16" x14ac:dyDescent="0.25">
      <c r="A172" s="113" t="s">
        <v>373</v>
      </c>
      <c r="B172" s="262"/>
      <c r="C172" s="262"/>
      <c r="D172" s="262"/>
      <c r="E172" s="262"/>
      <c r="F172" s="262"/>
      <c r="G172" s="262"/>
      <c r="H172" s="262"/>
      <c r="I172" s="262"/>
      <c r="J172" s="262"/>
      <c r="K172" s="262"/>
      <c r="L172" s="262"/>
      <c r="M172" s="263"/>
      <c r="N172" s="262"/>
      <c r="O172" s="262"/>
      <c r="P172" s="263"/>
    </row>
    <row r="173" spans="1:16" x14ac:dyDescent="0.25">
      <c r="A173" s="114"/>
      <c r="B173">
        <v>1</v>
      </c>
      <c r="C173">
        <v>2</v>
      </c>
      <c r="D173">
        <v>3</v>
      </c>
      <c r="M173" s="115"/>
      <c r="P173" s="115"/>
    </row>
    <row r="174" spans="1:16" ht="15" customHeight="1" x14ac:dyDescent="0.25">
      <c r="A174" s="114" t="s">
        <v>365</v>
      </c>
      <c r="B174" t="s">
        <v>364</v>
      </c>
      <c r="M174" s="265"/>
      <c r="N174" s="188"/>
      <c r="O174" s="188"/>
      <c r="P174" s="265"/>
    </row>
    <row r="175" spans="1:16" x14ac:dyDescent="0.25">
      <c r="A175" s="114" t="s">
        <v>366</v>
      </c>
      <c r="B175" t="s">
        <v>367</v>
      </c>
      <c r="M175" s="264"/>
      <c r="N175" s="1"/>
      <c r="O175" s="1"/>
      <c r="P175" s="264"/>
    </row>
    <row r="176" spans="1:16" x14ac:dyDescent="0.25">
      <c r="A176" s="114" t="s">
        <v>368</v>
      </c>
      <c r="B176" t="s">
        <v>371</v>
      </c>
      <c r="C176" t="s">
        <v>414</v>
      </c>
      <c r="M176" s="264"/>
      <c r="N176" s="1"/>
      <c r="O176" s="1"/>
      <c r="P176" s="264"/>
    </row>
    <row r="177" spans="1:16" x14ac:dyDescent="0.25">
      <c r="A177" s="114" t="s">
        <v>369</v>
      </c>
      <c r="B177" t="s">
        <v>413</v>
      </c>
      <c r="M177" s="264"/>
      <c r="N177" s="1"/>
      <c r="O177" s="1"/>
      <c r="P177" s="264"/>
    </row>
    <row r="178" spans="1:16" x14ac:dyDescent="0.25">
      <c r="A178" s="114" t="s">
        <v>370</v>
      </c>
      <c r="B178" t="s">
        <v>372</v>
      </c>
      <c r="C178" t="s">
        <v>371</v>
      </c>
      <c r="D178" t="s">
        <v>414</v>
      </c>
      <c r="M178" s="264"/>
      <c r="N178" s="1"/>
      <c r="O178" s="1"/>
      <c r="P178" s="264"/>
    </row>
    <row r="179" spans="1:16" x14ac:dyDescent="0.25">
      <c r="A179" s="114"/>
      <c r="M179" s="264"/>
      <c r="N179" s="1"/>
      <c r="O179" s="1"/>
      <c r="P179" s="264"/>
    </row>
    <row r="180" spans="1:16" x14ac:dyDescent="0.25">
      <c r="A180" s="114">
        <v>1</v>
      </c>
      <c r="B180" t="str">
        <f>B174</f>
        <v>Bisherige Klimaschutzaktivitäten, Motivation und ggf. strukturelle Besonderheiten:</v>
      </c>
      <c r="M180" s="264"/>
      <c r="N180" s="1"/>
      <c r="O180" s="1"/>
      <c r="P180" s="264"/>
    </row>
    <row r="181" spans="1:16" x14ac:dyDescent="0.25">
      <c r="A181" s="114">
        <v>2</v>
      </c>
      <c r="M181" s="115"/>
      <c r="P181" s="115"/>
    </row>
    <row r="182" spans="1:16" x14ac:dyDescent="0.25">
      <c r="A182" s="116">
        <v>3</v>
      </c>
      <c r="B182" s="117"/>
      <c r="C182" s="117"/>
      <c r="D182" s="117"/>
      <c r="E182" s="117"/>
      <c r="F182" s="117"/>
      <c r="G182" s="117"/>
      <c r="H182" s="117"/>
      <c r="I182" s="117"/>
      <c r="J182" s="117"/>
      <c r="K182" s="117"/>
      <c r="L182" s="117"/>
      <c r="M182" s="118"/>
      <c r="N182" s="117"/>
      <c r="O182" s="117"/>
      <c r="P182" s="118"/>
    </row>
    <row r="185" spans="1:16" x14ac:dyDescent="0.25">
      <c r="A185" t="s">
        <v>545</v>
      </c>
    </row>
    <row r="186" spans="1:16" x14ac:dyDescent="0.25">
      <c r="A186" t="s">
        <v>508</v>
      </c>
    </row>
    <row r="187" spans="1:16" x14ac:dyDescent="0.25">
      <c r="A187" t="s">
        <v>507</v>
      </c>
    </row>
    <row r="188" spans="1:16" x14ac:dyDescent="0.25">
      <c r="A188" t="s">
        <v>408</v>
      </c>
    </row>
    <row r="190" spans="1:16" x14ac:dyDescent="0.25">
      <c r="A190" t="s">
        <v>376</v>
      </c>
    </row>
    <row r="191" spans="1:16" x14ac:dyDescent="0.25">
      <c r="A191" t="e">
        <f>COUNTIF(#REF!,"bitte auswählen")+COUNTIF(#REF!,"bitte auswählen")</f>
        <v>#REF!</v>
      </c>
      <c r="B191" t="s">
        <v>377</v>
      </c>
    </row>
    <row r="192" spans="1:16" x14ac:dyDescent="0.25">
      <c r="A192" t="e">
        <f>COUNTIF(#REF!,"Nein")+COUNTIF(#REF!,"Nein")</f>
        <v>#REF!</v>
      </c>
      <c r="B192" t="s">
        <v>378</v>
      </c>
    </row>
    <row r="194" spans="1:8" x14ac:dyDescent="0.25">
      <c r="A194" t="e">
        <f>IF(Basisdaten!#REF!="Nein","Bitte bestätigen Sie, dass das Klimaschutzkonzept die oben genannten Inhalte umfassen wird.","Bitte bestätigen Sie, dass das Klimaschutzkonzept die oben genannten Inhalte umfasst.")</f>
        <v>#REF!</v>
      </c>
    </row>
    <row r="195" spans="1:8" x14ac:dyDescent="0.25">
      <c r="A195" t="e">
        <f>IF(Basisdaten!#REF!="Nein","Hiermit wird bestätigt, dass das Klimaschutzkonzept die oben genannten Inhalte umfassen wird.","Hiermit wird bestätigt, dass das Klimaschutzkonzept die oben genannten Inhalte umfasset.")</f>
        <v>#REF!</v>
      </c>
    </row>
    <row r="197" spans="1:8" x14ac:dyDescent="0.25">
      <c r="A197" t="s">
        <v>382</v>
      </c>
      <c r="B197" t="e">
        <f>IF(OR(Basisdaten!#REF!="Ja",Basisdaten!#REF!=A160,Basisdaten!#REF!=A161,F51="ÜGR"),0,1)</f>
        <v>#REF!</v>
      </c>
    </row>
    <row r="199" spans="1:8" x14ac:dyDescent="0.25">
      <c r="A199" t="s">
        <v>384</v>
      </c>
      <c r="B199" s="53" t="str">
        <f>IF(Basisdaten!I31&lt;&gt;"",EDATE(Basisdaten!I31,-6),"...")</f>
        <v>...</v>
      </c>
      <c r="C199" s="53" t="str">
        <f>TEXT(B199,"TT.MM.JJJJ")</f>
        <v>...</v>
      </c>
    </row>
    <row r="200" spans="1:8" x14ac:dyDescent="0.25">
      <c r="A200" t="s">
        <v>385</v>
      </c>
      <c r="B200" s="53" t="b">
        <v>0</v>
      </c>
      <c r="C200" s="53" t="str">
        <f>TEXT(B200,"TT.MM.JJJJ")</f>
        <v>FALSCH</v>
      </c>
    </row>
    <row r="202" spans="1:8" x14ac:dyDescent="0.25">
      <c r="A202" s="166" t="s">
        <v>395</v>
      </c>
    </row>
    <row r="203" spans="1:8" x14ac:dyDescent="0.25">
      <c r="A203" s="747" t="s">
        <v>396</v>
      </c>
      <c r="B203" s="747"/>
      <c r="C203" s="747"/>
      <c r="D203" s="747"/>
      <c r="F203" s="747" t="s">
        <v>398</v>
      </c>
      <c r="G203" s="747"/>
      <c r="H203" s="747"/>
    </row>
    <row r="204" spans="1:8" x14ac:dyDescent="0.25">
      <c r="A204" s="271"/>
      <c r="B204" s="271" t="s">
        <v>397</v>
      </c>
      <c r="C204" s="271" t="s">
        <v>627</v>
      </c>
      <c r="D204" s="271" t="s">
        <v>628</v>
      </c>
      <c r="F204" s="271"/>
      <c r="G204" s="271" t="s">
        <v>629</v>
      </c>
      <c r="H204" s="271" t="s">
        <v>630</v>
      </c>
    </row>
    <row r="205" spans="1:8" x14ac:dyDescent="0.25">
      <c r="A205" s="167"/>
      <c r="B205" s="62"/>
      <c r="C205" s="62">
        <v>15</v>
      </c>
      <c r="D205" s="62"/>
      <c r="G205">
        <f>C205/100*2*$D$120</f>
        <v>0</v>
      </c>
      <c r="H205">
        <f>D205/100*2*$D$120</f>
        <v>0</v>
      </c>
    </row>
    <row r="206" spans="1:8" x14ac:dyDescent="0.25">
      <c r="A206" s="167"/>
      <c r="B206" s="62"/>
      <c r="C206" s="62">
        <v>15</v>
      </c>
      <c r="D206" s="62"/>
      <c r="G206">
        <f t="shared" ref="G206:G214" si="11">C206/100*2*$D$120</f>
        <v>0</v>
      </c>
      <c r="H206">
        <f t="shared" ref="H206:H214" si="12">D206/100*2*$D$120</f>
        <v>0</v>
      </c>
    </row>
    <row r="207" spans="1:8" x14ac:dyDescent="0.25">
      <c r="B207" s="62"/>
      <c r="C207" s="62">
        <v>10</v>
      </c>
      <c r="D207" s="62"/>
      <c r="G207">
        <f t="shared" si="11"/>
        <v>0</v>
      </c>
      <c r="H207">
        <f t="shared" si="12"/>
        <v>0</v>
      </c>
    </row>
    <row r="208" spans="1:8" x14ac:dyDescent="0.25">
      <c r="B208" s="62"/>
      <c r="C208" s="62">
        <v>15</v>
      </c>
      <c r="D208" s="62"/>
      <c r="G208">
        <f t="shared" si="11"/>
        <v>0</v>
      </c>
      <c r="H208">
        <f t="shared" si="12"/>
        <v>0</v>
      </c>
    </row>
    <row r="209" spans="1:8" x14ac:dyDescent="0.25">
      <c r="B209" s="62"/>
      <c r="C209" s="62">
        <v>5</v>
      </c>
      <c r="D209" s="62"/>
      <c r="G209">
        <f t="shared" si="11"/>
        <v>0</v>
      </c>
      <c r="H209">
        <f t="shared" si="12"/>
        <v>0</v>
      </c>
    </row>
    <row r="210" spans="1:8" x14ac:dyDescent="0.25">
      <c r="B210" s="62"/>
      <c r="C210" s="62">
        <v>5</v>
      </c>
      <c r="D210" s="62">
        <v>10</v>
      </c>
      <c r="G210">
        <f t="shared" si="11"/>
        <v>0</v>
      </c>
      <c r="H210">
        <f t="shared" si="12"/>
        <v>0</v>
      </c>
    </row>
    <row r="211" spans="1:8" x14ac:dyDescent="0.25">
      <c r="B211" s="62"/>
      <c r="C211" s="62">
        <v>10</v>
      </c>
      <c r="D211" s="62">
        <v>20</v>
      </c>
      <c r="G211">
        <f t="shared" si="11"/>
        <v>0</v>
      </c>
      <c r="H211">
        <f t="shared" si="12"/>
        <v>0</v>
      </c>
    </row>
    <row r="212" spans="1:8" x14ac:dyDescent="0.25">
      <c r="B212" s="62"/>
      <c r="C212" s="62">
        <v>5</v>
      </c>
      <c r="D212" s="62">
        <v>20</v>
      </c>
      <c r="G212">
        <f t="shared" si="11"/>
        <v>0</v>
      </c>
      <c r="H212">
        <f t="shared" si="12"/>
        <v>0</v>
      </c>
    </row>
    <row r="213" spans="1:8" x14ac:dyDescent="0.25">
      <c r="B213" s="62"/>
      <c r="C213" s="62">
        <v>5</v>
      </c>
      <c r="D213" s="62">
        <v>40</v>
      </c>
      <c r="G213">
        <f t="shared" si="11"/>
        <v>0</v>
      </c>
      <c r="H213">
        <f t="shared" si="12"/>
        <v>0</v>
      </c>
    </row>
    <row r="214" spans="1:8" x14ac:dyDescent="0.25">
      <c r="B214" s="62"/>
      <c r="C214" s="62">
        <v>15</v>
      </c>
      <c r="D214" s="62">
        <v>10</v>
      </c>
      <c r="G214">
        <f t="shared" si="11"/>
        <v>0</v>
      </c>
      <c r="H214">
        <f t="shared" si="12"/>
        <v>0</v>
      </c>
    </row>
    <row r="215" spans="1:8" x14ac:dyDescent="0.25">
      <c r="B215" s="62"/>
      <c r="C215" s="62">
        <f>SUM(C205:C214)</f>
        <v>100</v>
      </c>
      <c r="D215" s="62">
        <f>SUM(D205:D214)</f>
        <v>100</v>
      </c>
    </row>
    <row r="216" spans="1:8" x14ac:dyDescent="0.25">
      <c r="B216" s="62"/>
      <c r="C216" s="62"/>
      <c r="D216" s="62"/>
    </row>
    <row r="217" spans="1:8" x14ac:dyDescent="0.25">
      <c r="B217" s="62"/>
      <c r="C217" s="62"/>
      <c r="D217" s="62"/>
    </row>
    <row r="218" spans="1:8" x14ac:dyDescent="0.25">
      <c r="B218" s="62"/>
      <c r="C218" s="62"/>
      <c r="D218" s="62"/>
    </row>
    <row r="219" spans="1:8" x14ac:dyDescent="0.25">
      <c r="B219" s="62"/>
      <c r="C219" s="62"/>
      <c r="D219" s="62"/>
    </row>
    <row r="220" spans="1:8" x14ac:dyDescent="0.25">
      <c r="B220" s="62"/>
      <c r="C220" s="62"/>
      <c r="D220" s="62"/>
    </row>
    <row r="221" spans="1:8" x14ac:dyDescent="0.25">
      <c r="B221" s="62"/>
      <c r="C221" s="62"/>
      <c r="D221" s="62"/>
    </row>
    <row r="222" spans="1:8" x14ac:dyDescent="0.25">
      <c r="A222">
        <f>Dienstreisen!L43-SUM(Dienstreisen!F43:K43)</f>
        <v>0</v>
      </c>
      <c r="B222" s="62"/>
      <c r="C222" s="62"/>
      <c r="D222" s="62"/>
    </row>
    <row r="223" spans="1:8" x14ac:dyDescent="0.25">
      <c r="B223" s="62"/>
      <c r="C223" s="62"/>
      <c r="D223" s="62"/>
    </row>
    <row r="225" spans="1:9" x14ac:dyDescent="0.25">
      <c r="A225" s="62" t="s">
        <v>422</v>
      </c>
      <c r="B225" s="62"/>
      <c r="C225" s="62"/>
      <c r="D225" s="62"/>
      <c r="E225" s="62"/>
      <c r="F225" s="62"/>
    </row>
    <row r="226" spans="1:9" x14ac:dyDescent="0.25">
      <c r="A226" s="277" t="s">
        <v>415</v>
      </c>
      <c r="B226" s="62"/>
      <c r="C226" s="62"/>
      <c r="D226" s="62"/>
      <c r="E226" s="62"/>
      <c r="F226" s="62" t="e">
        <f>IF(OR(Basisdaten!I12=AF3,Basisdaten!I12=#REF!,Basisdaten!I12=AF4),"GK","P")</f>
        <v>#REF!</v>
      </c>
    </row>
    <row r="227" spans="1:9" x14ac:dyDescent="0.25">
      <c r="A227" s="62" t="s">
        <v>416</v>
      </c>
      <c r="B227" s="62" t="s">
        <v>417</v>
      </c>
      <c r="C227" s="62" t="s">
        <v>418</v>
      </c>
      <c r="D227" s="62"/>
      <c r="E227" s="62"/>
      <c r="F227" s="278" t="s">
        <v>425</v>
      </c>
      <c r="G227" s="278" t="s">
        <v>423</v>
      </c>
      <c r="H227" s="278" t="s">
        <v>424</v>
      </c>
      <c r="I227" s="277" t="s">
        <v>505</v>
      </c>
    </row>
    <row r="228" spans="1:9" x14ac:dyDescent="0.25">
      <c r="A228" s="62">
        <v>0</v>
      </c>
      <c r="B228" s="62">
        <v>9</v>
      </c>
      <c r="C228" s="62">
        <v>12</v>
      </c>
      <c r="D228" s="62">
        <v>5000</v>
      </c>
      <c r="E228" s="62"/>
      <c r="F228" s="279" t="e">
        <f>Basisdaten!#REF!</f>
        <v>#REF!</v>
      </c>
      <c r="G228" s="10" t="e">
        <f>IF(F228&lt;D228,B228,IF(F228&lt;D229,B229,IF(F228&lt;D230,B230,IF(F228&lt;D231,B231,B232))))</f>
        <v>#REF!</v>
      </c>
      <c r="H228" s="10" t="e">
        <f>IF(F228&lt;D228,C228,IF(F228&lt;D229,C229,IF(F228&lt;D230,C230,IF(F228&lt;D231,C231,C232))))</f>
        <v>#REF!</v>
      </c>
      <c r="I228" s="166" t="e">
        <f>IF(F226="GK",IF(F228&lt;D229,E229,IF(F228&lt;D230,E230,IF(F228&lt;D231,E231,E232))),45)</f>
        <v>#REF!</v>
      </c>
    </row>
    <row r="229" spans="1:9" x14ac:dyDescent="0.25">
      <c r="A229" s="62" t="s">
        <v>496</v>
      </c>
      <c r="B229" s="62">
        <v>11</v>
      </c>
      <c r="C229" s="62">
        <v>14</v>
      </c>
      <c r="D229" s="62">
        <v>10000</v>
      </c>
      <c r="E229" s="62">
        <v>20</v>
      </c>
      <c r="F229" s="62"/>
    </row>
    <row r="230" spans="1:9" x14ac:dyDescent="0.25">
      <c r="A230" s="62" t="s">
        <v>419</v>
      </c>
      <c r="B230" s="62">
        <v>15</v>
      </c>
      <c r="C230" s="62">
        <v>16</v>
      </c>
      <c r="D230" s="62">
        <v>30000</v>
      </c>
      <c r="E230" s="62">
        <v>25</v>
      </c>
      <c r="F230" s="62"/>
      <c r="G230" s="164"/>
    </row>
    <row r="231" spans="1:9" x14ac:dyDescent="0.25">
      <c r="A231" s="62" t="s">
        <v>420</v>
      </c>
      <c r="B231" s="62">
        <v>18</v>
      </c>
      <c r="C231" s="62">
        <v>20</v>
      </c>
      <c r="D231" s="62">
        <v>80000</v>
      </c>
      <c r="E231" s="62">
        <v>35</v>
      </c>
      <c r="F231" s="62"/>
    </row>
    <row r="232" spans="1:9" x14ac:dyDescent="0.25">
      <c r="A232" s="62" t="s">
        <v>421</v>
      </c>
      <c r="B232" s="62">
        <v>25</v>
      </c>
      <c r="C232" s="62">
        <v>25</v>
      </c>
      <c r="D232" s="62"/>
      <c r="E232" s="62">
        <v>45</v>
      </c>
      <c r="F232" s="62"/>
    </row>
    <row r="233" spans="1:9" x14ac:dyDescent="0.25">
      <c r="A233" s="62"/>
      <c r="B233" s="62"/>
      <c r="C233" s="62"/>
      <c r="D233" s="62"/>
      <c r="E233" s="62"/>
      <c r="F233" s="62"/>
    </row>
    <row r="234" spans="1:9" x14ac:dyDescent="0.25">
      <c r="A234" s="62"/>
      <c r="B234" s="62"/>
      <c r="C234" s="62"/>
      <c r="D234" s="62"/>
      <c r="E234" s="62"/>
      <c r="F234" s="62"/>
    </row>
    <row r="235" spans="1:9" x14ac:dyDescent="0.25">
      <c r="A235" s="1" t="s">
        <v>454</v>
      </c>
      <c r="B235" s="62"/>
      <c r="C235" s="62"/>
      <c r="D235" s="62"/>
      <c r="E235" s="62"/>
      <c r="F235" s="62"/>
    </row>
    <row r="236" spans="1:9" x14ac:dyDescent="0.25">
      <c r="A236" s="62" t="s">
        <v>455</v>
      </c>
      <c r="B236" s="62" t="e">
        <f>IF(AND(OR(Basisdaten!I12=menu!AF3,Basisdaten!I12=menu!#REF!,Basisdaten!I12=menu!AF4),menu!F51="aktuell",menu!G51="Integriertes Konzept",menu!H51="Erstvorhaben"),"Ja","Nein")</f>
        <v>#REF!</v>
      </c>
      <c r="C236" s="62"/>
      <c r="D236" s="62"/>
      <c r="E236" s="62"/>
      <c r="F236" s="62"/>
    </row>
    <row r="237" spans="1:9" x14ac:dyDescent="0.25">
      <c r="A237" s="62"/>
      <c r="B237" s="62"/>
      <c r="C237" s="62"/>
      <c r="D237" s="62"/>
      <c r="E237" s="62"/>
      <c r="F237" s="62"/>
    </row>
    <row r="239" spans="1:9" x14ac:dyDescent="0.25">
      <c r="A239" t="s">
        <v>460</v>
      </c>
      <c r="B239" t="s">
        <v>659</v>
      </c>
      <c r="C239" t="s">
        <v>660</v>
      </c>
    </row>
    <row r="240" spans="1:9" x14ac:dyDescent="0.25">
      <c r="A240" t="s">
        <v>50</v>
      </c>
      <c r="B240">
        <f>Personal!H20</f>
        <v>0</v>
      </c>
      <c r="C240">
        <f>Personal!L20</f>
        <v>0</v>
      </c>
    </row>
    <row r="241" spans="1:3" x14ac:dyDescent="0.25">
      <c r="A241" t="s">
        <v>51</v>
      </c>
      <c r="B241">
        <f>Personal!H21</f>
        <v>0</v>
      </c>
      <c r="C241">
        <f>Personal!L21</f>
        <v>0</v>
      </c>
    </row>
    <row r="242" spans="1:3" x14ac:dyDescent="0.25">
      <c r="A242" t="s">
        <v>52</v>
      </c>
      <c r="B242">
        <f>Personal!H22</f>
        <v>0</v>
      </c>
      <c r="C242">
        <f>Personal!L22</f>
        <v>0</v>
      </c>
    </row>
    <row r="245" spans="1:3" x14ac:dyDescent="0.25">
      <c r="A245" t="s">
        <v>207</v>
      </c>
    </row>
    <row r="246" spans="1:3" x14ac:dyDescent="0.25">
      <c r="A246" t="s">
        <v>50</v>
      </c>
      <c r="B246">
        <f>Personal!H25</f>
        <v>0</v>
      </c>
      <c r="C246">
        <f>Personal!L25</f>
        <v>0</v>
      </c>
    </row>
    <row r="247" spans="1:3" x14ac:dyDescent="0.25">
      <c r="A247" t="s">
        <v>51</v>
      </c>
      <c r="B247">
        <f>Personal!H26</f>
        <v>0</v>
      </c>
      <c r="C247">
        <f>Personal!L26</f>
        <v>0</v>
      </c>
    </row>
    <row r="248" spans="1:3" x14ac:dyDescent="0.25">
      <c r="A248" t="s">
        <v>52</v>
      </c>
      <c r="B248">
        <f>Personal!H27</f>
        <v>0</v>
      </c>
      <c r="C248">
        <f>Personal!L27</f>
        <v>0</v>
      </c>
    </row>
    <row r="251" spans="1:3" x14ac:dyDescent="0.25">
      <c r="A251" t="s">
        <v>187</v>
      </c>
    </row>
    <row r="252" spans="1:3" x14ac:dyDescent="0.25">
      <c r="A252" t="s">
        <v>50</v>
      </c>
      <c r="B252">
        <f>Personal!H30</f>
        <v>0</v>
      </c>
      <c r="C252">
        <f>Personal!L30</f>
        <v>0</v>
      </c>
    </row>
    <row r="253" spans="1:3" x14ac:dyDescent="0.25">
      <c r="A253" t="s">
        <v>51</v>
      </c>
      <c r="B253">
        <f>Personal!H31</f>
        <v>0</v>
      </c>
      <c r="C253">
        <f>Personal!L31</f>
        <v>0</v>
      </c>
    </row>
    <row r="254" spans="1:3" x14ac:dyDescent="0.25">
      <c r="A254" t="s">
        <v>52</v>
      </c>
      <c r="B254">
        <f>Personal!H32</f>
        <v>0</v>
      </c>
      <c r="C254">
        <f>Personal!L32</f>
        <v>0</v>
      </c>
    </row>
    <row r="256" spans="1:3" x14ac:dyDescent="0.25">
      <c r="A256" t="s">
        <v>187</v>
      </c>
    </row>
    <row r="257" spans="1:4" x14ac:dyDescent="0.25">
      <c r="A257" t="s">
        <v>50</v>
      </c>
      <c r="B257">
        <f>Personal!H35</f>
        <v>0</v>
      </c>
      <c r="C257">
        <f>Personal!L35</f>
        <v>0</v>
      </c>
    </row>
    <row r="258" spans="1:4" x14ac:dyDescent="0.25">
      <c r="A258" t="s">
        <v>51</v>
      </c>
      <c r="B258">
        <f>Personal!H36</f>
        <v>0</v>
      </c>
      <c r="C258">
        <f>Personal!L36</f>
        <v>0</v>
      </c>
    </row>
    <row r="259" spans="1:4" x14ac:dyDescent="0.25">
      <c r="A259" t="s">
        <v>52</v>
      </c>
      <c r="B259">
        <f>Personal!H37</f>
        <v>0</v>
      </c>
      <c r="C259">
        <f>Personal!L37</f>
        <v>0</v>
      </c>
    </row>
    <row r="260" spans="1:4" x14ac:dyDescent="0.25">
      <c r="C260">
        <f>SUM(C240:C259)</f>
        <v>0</v>
      </c>
      <c r="D260">
        <f>COUNTIF(C240:C259,"&gt;300")</f>
        <v>0</v>
      </c>
    </row>
    <row r="261" spans="1:4" x14ac:dyDescent="0.25">
      <c r="A261" t="s">
        <v>524</v>
      </c>
    </row>
    <row r="262" spans="1:4" x14ac:dyDescent="0.25">
      <c r="A262" t="str">
        <f>Anmerkungen!E5</f>
        <v>bitte auswählen</v>
      </c>
      <c r="B262">
        <f>LEN(Anmerkungen!C6)</f>
        <v>0</v>
      </c>
    </row>
    <row r="263" spans="1:4" x14ac:dyDescent="0.25">
      <c r="A263" t="str">
        <f>Anmerkungen!E15</f>
        <v>bitte auswählen</v>
      </c>
      <c r="B263">
        <f>LEN(Anmerkungen!C16)</f>
        <v>0</v>
      </c>
    </row>
    <row r="264" spans="1:4" x14ac:dyDescent="0.25">
      <c r="A264" t="str">
        <f>Anmerkungen!E25</f>
        <v>bitte auswählen</v>
      </c>
      <c r="B264">
        <f>LEN(Anmerkungen!C26)</f>
        <v>0</v>
      </c>
    </row>
    <row r="265" spans="1:4" x14ac:dyDescent="0.25">
      <c r="A265" t="str">
        <f>Anmerkungen!E25</f>
        <v>bitte auswählen</v>
      </c>
      <c r="B265">
        <f>LEN(Anmerkungen!C36)</f>
        <v>0</v>
      </c>
    </row>
    <row r="266" spans="1:4" x14ac:dyDescent="0.25">
      <c r="A266" t="str">
        <f>Anmerkungen!E35</f>
        <v>bitte auswählen</v>
      </c>
      <c r="B266">
        <f>LEN(Anmerkungen!C46)</f>
        <v>0</v>
      </c>
    </row>
    <row r="270" spans="1:4" x14ac:dyDescent="0.25">
      <c r="A270" t="b">
        <v>0</v>
      </c>
    </row>
  </sheetData>
  <sortState xmlns:xlrd2="http://schemas.microsoft.com/office/spreadsheetml/2017/richdata2" ref="Q38:S53">
    <sortCondition ref="Q38"/>
  </sortState>
  <customSheetViews>
    <customSheetView guid="{68ABA936-E0C3-4F62-AA1D-4FD1F5462098}" state="hidden" topLeftCell="A8">
      <selection activeCell="B43" sqref="B43"/>
      <pageMargins left="0.7" right="0.7" top="0.78740157499999996" bottom="0.78740157499999996" header="0.3" footer="0.3"/>
      <pageSetup paperSize="9" orientation="portrait" r:id="rId1"/>
    </customSheetView>
  </customSheetViews>
  <mergeCells count="13">
    <mergeCell ref="A203:D203"/>
    <mergeCell ref="F203:H203"/>
    <mergeCell ref="A152:B152"/>
    <mergeCell ref="A153:B153"/>
    <mergeCell ref="A133:F133"/>
    <mergeCell ref="C128:I128"/>
    <mergeCell ref="R1:AC1"/>
    <mergeCell ref="A44:J44"/>
    <mergeCell ref="T3:U3"/>
    <mergeCell ref="N16:O16"/>
    <mergeCell ref="B98:C98"/>
    <mergeCell ref="F53:J53"/>
    <mergeCell ref="H48:I48"/>
  </mergeCells>
  <conditionalFormatting sqref="L20:M20">
    <cfRule type="expression" priority="1">
      <formula>$C$21&gt;0</formula>
    </cfRule>
  </conditionalFormatting>
  <conditionalFormatting sqref="V4:V12">
    <cfRule type="expression" dxfId="162" priority="2">
      <formula>V4=0</formula>
    </cfRule>
  </conditionalFormatting>
  <dataValidations disablePrompts="1" count="2">
    <dataValidation allowBlank="1" showInputMessage="1" showErrorMessage="1" promptTitle="Was es tut:" prompt="Wenn die monatlichen Ausgaben für die jeweilige Personalgruppe die Obergrenze überschreiten wird eine 1 ausgegeben, ansonsten eine 0." sqref="B20 B26 B32 B38" xr:uid="{00000000-0002-0000-0A00-000000000000}"/>
    <dataValidation allowBlank="1" showInputMessage="1" showErrorMessage="1" promptTitle="Was es tut:" prompt="Wenn die monatlichen Ausgaben für die jeweilige Personalgruppe die Obergrenze überschreiten wird eine 1 ausgegeben, ansonsten eine 2." sqref="B21 B27 B33 B39" xr:uid="{00000000-0002-0000-0A00-000001000000}"/>
  </dataValidations>
  <pageMargins left="0.7" right="0.7" top="0.78740157499999996" bottom="0.78740157499999996"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3" id="{E1967BA1-6435-4674-A3A1-439EA91F0CDD}">
            <xm:f>Prof_Prozessunterstützung!$F$14&gt;5*$I$52</xm:f>
            <x14:dxf/>
          </x14:cfRule>
          <xm:sqref>F14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E3B5A2"/>
    <pageSetUpPr fitToPage="1"/>
  </sheetPr>
  <dimension ref="A1:AC76"/>
  <sheetViews>
    <sheetView showGridLines="0" zoomScaleNormal="100" zoomScaleSheetLayoutView="100" workbookViewId="0">
      <selection activeCell="C14" sqref="C14:D14"/>
    </sheetView>
  </sheetViews>
  <sheetFormatPr baseColWidth="10" defaultColWidth="11.42578125" defaultRowHeight="12" x14ac:dyDescent="0.2"/>
  <cols>
    <col min="1" max="2" width="2.28515625" style="62" customWidth="1"/>
    <col min="3" max="3" width="6" style="62" customWidth="1"/>
    <col min="4" max="4" width="6.28515625" style="62" customWidth="1"/>
    <col min="5" max="5" width="18" style="62" customWidth="1"/>
    <col min="6" max="8" width="14.42578125" style="62" customWidth="1"/>
    <col min="9" max="9" width="4.7109375" style="62" customWidth="1"/>
    <col min="10" max="10" width="9.7109375" style="62" customWidth="1"/>
    <col min="11" max="11" width="14.42578125" style="62" customWidth="1"/>
    <col min="12" max="12" width="15" style="62" customWidth="1"/>
    <col min="13" max="13" width="3.28515625" style="62" customWidth="1"/>
    <col min="14" max="14" width="2.28515625" style="62" customWidth="1"/>
    <col min="15"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O2" s="395"/>
      <c r="P2" s="395"/>
      <c r="Q2" s="395"/>
      <c r="R2" s="395"/>
      <c r="S2" s="395"/>
      <c r="T2" s="395"/>
      <c r="U2" s="395"/>
      <c r="V2" s="395"/>
      <c r="W2" s="395"/>
      <c r="X2" s="395"/>
      <c r="Y2" s="395"/>
      <c r="Z2" s="395"/>
      <c r="AA2" s="395"/>
      <c r="AB2" s="395"/>
      <c r="AC2" s="395"/>
    </row>
    <row r="3" spans="1:29" ht="18.75" customHeight="1" x14ac:dyDescent="0.2">
      <c r="A3" s="395"/>
      <c r="C3" s="774" t="s">
        <v>707</v>
      </c>
      <c r="D3" s="688"/>
      <c r="E3" s="688"/>
      <c r="F3" s="688"/>
      <c r="G3" s="688"/>
      <c r="H3" s="775"/>
      <c r="I3" s="63"/>
      <c r="J3" s="64" t="s">
        <v>58</v>
      </c>
      <c r="K3" s="81"/>
      <c r="L3" s="81"/>
      <c r="O3" s="773"/>
      <c r="P3" s="773"/>
      <c r="Q3" s="395"/>
      <c r="R3" s="395"/>
      <c r="S3" s="395"/>
      <c r="T3" s="395"/>
      <c r="U3" s="395"/>
      <c r="V3" s="395"/>
      <c r="W3" s="395"/>
      <c r="X3" s="395"/>
      <c r="Y3" s="395"/>
      <c r="Z3" s="395"/>
      <c r="AA3" s="395"/>
      <c r="AB3" s="395"/>
      <c r="AC3" s="395"/>
    </row>
    <row r="4" spans="1:29" ht="19.5" customHeight="1" x14ac:dyDescent="0.2">
      <c r="A4" s="395"/>
      <c r="C4" s="688"/>
      <c r="D4" s="688"/>
      <c r="E4" s="688"/>
      <c r="F4" s="688"/>
      <c r="G4" s="688"/>
      <c r="H4" s="775"/>
      <c r="I4" s="133"/>
      <c r="J4" s="65" t="s">
        <v>57</v>
      </c>
      <c r="K4" s="81"/>
      <c r="L4" s="81"/>
      <c r="O4" s="773"/>
      <c r="P4" s="773"/>
      <c r="Q4" s="395"/>
      <c r="R4" s="395"/>
      <c r="S4" s="395"/>
      <c r="T4" s="395"/>
      <c r="U4" s="395"/>
      <c r="V4" s="395"/>
      <c r="W4" s="395"/>
      <c r="X4" s="395"/>
      <c r="Y4" s="395"/>
      <c r="Z4" s="395"/>
      <c r="AA4" s="395"/>
      <c r="AB4" s="395"/>
      <c r="AC4" s="395"/>
    </row>
    <row r="5" spans="1:29" ht="20.25" customHeight="1" x14ac:dyDescent="0.2">
      <c r="A5" s="395"/>
      <c r="I5" s="66"/>
      <c r="J5" s="65" t="s">
        <v>56</v>
      </c>
      <c r="O5" s="395"/>
      <c r="P5" s="395"/>
      <c r="Q5" s="395"/>
      <c r="R5" s="395"/>
      <c r="S5" s="395"/>
      <c r="T5" s="395"/>
      <c r="U5" s="395"/>
      <c r="V5" s="395"/>
      <c r="W5" s="395"/>
      <c r="X5" s="395"/>
      <c r="Y5" s="395"/>
      <c r="Z5" s="395"/>
      <c r="AA5" s="395"/>
      <c r="AB5" s="395"/>
      <c r="AC5" s="395"/>
    </row>
    <row r="6" spans="1:29" ht="18.75" customHeight="1" x14ac:dyDescent="0.2">
      <c r="A6" s="395"/>
      <c r="C6" s="95"/>
      <c r="G6" s="326"/>
      <c r="H6" s="6"/>
      <c r="I6" s="67"/>
      <c r="J6" s="65" t="s">
        <v>43</v>
      </c>
      <c r="O6" s="395"/>
      <c r="P6" s="395"/>
      <c r="Q6" s="395"/>
      <c r="R6" s="395"/>
      <c r="S6" s="395"/>
      <c r="T6" s="395"/>
      <c r="U6" s="395"/>
      <c r="V6" s="395"/>
      <c r="W6" s="395"/>
      <c r="X6" s="395"/>
      <c r="Y6" s="395"/>
      <c r="Z6" s="395"/>
      <c r="AA6" s="395"/>
      <c r="AB6" s="395"/>
      <c r="AC6" s="395"/>
    </row>
    <row r="7" spans="1:29" ht="18.75" customHeight="1" x14ac:dyDescent="0.2">
      <c r="A7" s="395"/>
      <c r="C7" s="788" t="str">
        <f>IF(F14&gt;5000,"Zuwendungsfähig sind Ausgaben pro OE in Höhe von maximal 5.000 €. Bitte korrigieren Sie.","")</f>
        <v>Zuwendungsfähig sind Ausgaben pro OE in Höhe von maximal 5.000 €. Bitte korrigieren Sie.</v>
      </c>
      <c r="D7" s="788"/>
      <c r="E7" s="788"/>
      <c r="F7" s="788"/>
      <c r="G7" s="788"/>
      <c r="H7" s="789"/>
      <c r="I7" s="68"/>
      <c r="J7" s="65" t="s">
        <v>44</v>
      </c>
      <c r="O7" s="395"/>
      <c r="P7" s="395"/>
      <c r="Q7" s="395"/>
      <c r="R7" s="395"/>
      <c r="S7" s="395"/>
      <c r="T7" s="395"/>
      <c r="U7" s="395"/>
      <c r="V7" s="395"/>
      <c r="W7" s="395"/>
      <c r="X7" s="395"/>
      <c r="Y7" s="395"/>
      <c r="Z7" s="395"/>
      <c r="AA7" s="395"/>
      <c r="AB7" s="395"/>
      <c r="AC7" s="395"/>
    </row>
    <row r="8" spans="1:29" ht="6" customHeight="1" x14ac:dyDescent="0.2">
      <c r="A8" s="395"/>
      <c r="O8" s="395"/>
      <c r="P8" s="395"/>
      <c r="Q8" s="395"/>
      <c r="R8" s="395"/>
      <c r="S8" s="395"/>
      <c r="T8" s="395"/>
      <c r="U8" s="395"/>
      <c r="V8" s="395"/>
      <c r="W8" s="395"/>
      <c r="X8" s="395"/>
      <c r="Y8" s="395"/>
      <c r="Z8" s="395"/>
      <c r="AA8" s="395"/>
      <c r="AB8" s="395"/>
      <c r="AC8" s="395"/>
    </row>
    <row r="9" spans="1:29" ht="60" customHeight="1" x14ac:dyDescent="0.2">
      <c r="A9" s="395"/>
      <c r="B9" s="94"/>
      <c r="C9" s="693" t="s">
        <v>704</v>
      </c>
      <c r="D9" s="694"/>
      <c r="E9" s="694"/>
      <c r="F9" s="694"/>
      <c r="G9" s="694"/>
      <c r="H9" s="694"/>
      <c r="I9" s="694"/>
      <c r="J9" s="694"/>
      <c r="K9" s="694"/>
      <c r="L9" s="695"/>
      <c r="O9" s="395"/>
      <c r="P9" s="395"/>
      <c r="Q9" s="395"/>
      <c r="R9" s="395"/>
      <c r="S9" s="395"/>
      <c r="T9" s="395"/>
      <c r="U9" s="395"/>
      <c r="V9" s="395"/>
      <c r="W9" s="395"/>
      <c r="X9" s="395"/>
      <c r="Y9" s="395"/>
      <c r="Z9" s="395"/>
      <c r="AA9" s="395"/>
      <c r="AB9" s="395"/>
      <c r="AC9" s="395"/>
    </row>
    <row r="10" spans="1:29" ht="6.75" customHeight="1" x14ac:dyDescent="0.2">
      <c r="A10" s="395"/>
      <c r="C10" s="102"/>
      <c r="D10" s="102"/>
      <c r="E10" s="102"/>
      <c r="F10" s="102"/>
      <c r="G10" s="102"/>
      <c r="H10" s="102"/>
      <c r="I10" s="102"/>
      <c r="J10" s="102"/>
      <c r="K10" s="102"/>
      <c r="L10" s="102"/>
      <c r="O10" s="395"/>
      <c r="P10" s="395"/>
      <c r="Q10" s="395"/>
      <c r="R10" s="395"/>
      <c r="S10" s="395"/>
      <c r="T10" s="395"/>
      <c r="U10" s="395"/>
      <c r="V10" s="395"/>
      <c r="W10" s="395"/>
      <c r="X10" s="395"/>
      <c r="Y10" s="395"/>
      <c r="Z10" s="395"/>
      <c r="AA10" s="395"/>
      <c r="AB10" s="395"/>
      <c r="AC10" s="395"/>
    </row>
    <row r="11" spans="1:29" ht="15" customHeight="1" thickBot="1" x14ac:dyDescent="0.25">
      <c r="A11" s="395"/>
      <c r="C11" s="778" t="s">
        <v>708</v>
      </c>
      <c r="D11" s="778"/>
      <c r="E11" s="779"/>
      <c r="F11" s="779"/>
      <c r="G11" s="780"/>
      <c r="H11" s="780"/>
      <c r="I11" s="780"/>
      <c r="J11" s="780"/>
      <c r="K11" s="780"/>
      <c r="L11" s="780"/>
      <c r="O11" s="395"/>
      <c r="P11" s="395"/>
      <c r="Q11" s="395"/>
      <c r="R11" s="395"/>
      <c r="S11" s="395"/>
      <c r="T11" s="395"/>
      <c r="U11" s="395"/>
      <c r="V11" s="395"/>
      <c r="W11" s="395"/>
      <c r="X11" s="395"/>
      <c r="Y11" s="395"/>
      <c r="Z11" s="395"/>
      <c r="AA11" s="395"/>
      <c r="AB11" s="395"/>
      <c r="AC11" s="395"/>
    </row>
    <row r="12" spans="1:29" ht="26.25" customHeight="1" x14ac:dyDescent="0.2">
      <c r="A12" s="395"/>
      <c r="B12" s="69"/>
      <c r="C12" s="784" t="s">
        <v>17</v>
      </c>
      <c r="D12" s="785"/>
      <c r="E12" s="782" t="s">
        <v>691</v>
      </c>
      <c r="F12" s="764" t="s">
        <v>618</v>
      </c>
      <c r="G12" s="764" t="s">
        <v>679</v>
      </c>
      <c r="H12" s="765"/>
      <c r="I12" s="765"/>
      <c r="J12" s="766"/>
      <c r="K12" s="476"/>
      <c r="L12" s="477"/>
      <c r="M12" s="89"/>
      <c r="N12" s="89"/>
      <c r="O12" s="427"/>
      <c r="P12" s="427"/>
      <c r="Q12" s="395"/>
      <c r="R12" s="395"/>
      <c r="S12" s="395"/>
      <c r="T12" s="395"/>
      <c r="U12" s="395"/>
      <c r="V12" s="395"/>
      <c r="W12" s="395"/>
      <c r="X12" s="395"/>
      <c r="Y12" s="395"/>
      <c r="Z12" s="395"/>
      <c r="AA12" s="395"/>
      <c r="AB12" s="395"/>
      <c r="AC12" s="395"/>
    </row>
    <row r="13" spans="1:29" ht="18.600000000000001" customHeight="1" x14ac:dyDescent="0.2">
      <c r="A13" s="395"/>
      <c r="B13" s="69"/>
      <c r="C13" s="786"/>
      <c r="D13" s="787"/>
      <c r="E13" s="783"/>
      <c r="F13" s="781"/>
      <c r="G13" s="474" t="s">
        <v>199</v>
      </c>
      <c r="H13" s="767" t="s">
        <v>619</v>
      </c>
      <c r="I13" s="768"/>
      <c r="J13" s="769"/>
      <c r="K13" s="476"/>
      <c r="L13" s="477"/>
      <c r="M13" s="89"/>
      <c r="N13" s="89"/>
      <c r="O13" s="427"/>
      <c r="P13" s="427"/>
      <c r="Q13" s="395"/>
      <c r="R13" s="395"/>
      <c r="S13" s="395"/>
      <c r="T13" s="395"/>
      <c r="U13" s="395"/>
      <c r="V13" s="395"/>
      <c r="W13" s="395"/>
      <c r="X13" s="395"/>
      <c r="Y13" s="395"/>
      <c r="Z13" s="395"/>
      <c r="AA13" s="395"/>
      <c r="AB13" s="395"/>
      <c r="AC13" s="395"/>
    </row>
    <row r="14" spans="1:29" ht="36" customHeight="1" thickBot="1" x14ac:dyDescent="0.25">
      <c r="A14" s="395"/>
      <c r="B14" s="69"/>
      <c r="C14" s="776"/>
      <c r="D14" s="777"/>
      <c r="E14" s="171"/>
      <c r="F14" s="370" t="str">
        <f>IF(OR(ROUND(C14,1)="",E14=""),"",ROUND(C14,1)*E14)</f>
        <v/>
      </c>
      <c r="G14" s="472">
        <f>Basisdaten!P27</f>
        <v>0</v>
      </c>
      <c r="H14" s="770">
        <f>IF(F14="",0,F14*G14)</f>
        <v>0</v>
      </c>
      <c r="I14" s="771"/>
      <c r="J14" s="772"/>
      <c r="K14" s="476"/>
      <c r="L14" s="477"/>
      <c r="M14" s="7">
        <f>IF(menu!$U$11=FALSE,0,IF(AND(menu!$U$7=TRUE,H14=0),0,IF(AND(H14&gt;0,OR(C14=0,LEFT(F14,3)="Bsp",E14=0,F14="",F14&gt;5000)),1,0)))</f>
        <v>0</v>
      </c>
      <c r="N14" s="72"/>
      <c r="O14" s="395"/>
      <c r="P14" s="395"/>
      <c r="Q14" s="395"/>
      <c r="R14" s="395"/>
      <c r="S14" s="395"/>
      <c r="T14" s="395"/>
      <c r="U14" s="395"/>
      <c r="V14" s="395"/>
      <c r="W14" s="395"/>
      <c r="X14" s="395"/>
      <c r="Y14" s="395"/>
      <c r="Z14" s="395"/>
      <c r="AA14" s="395"/>
      <c r="AB14" s="395"/>
      <c r="AC14" s="395"/>
    </row>
    <row r="15" spans="1:29" ht="6" customHeight="1" x14ac:dyDescent="0.2">
      <c r="A15" s="395"/>
      <c r="C15" s="142"/>
      <c r="D15" s="142"/>
      <c r="E15" s="143"/>
      <c r="F15" s="143"/>
      <c r="G15" s="143"/>
      <c r="H15" s="143"/>
      <c r="I15" s="143"/>
      <c r="J15" s="143"/>
      <c r="K15" s="144"/>
      <c r="L15" s="134"/>
      <c r="O15" s="395"/>
      <c r="P15" s="395"/>
      <c r="Q15" s="395"/>
      <c r="R15" s="395"/>
      <c r="S15" s="395"/>
      <c r="T15" s="395"/>
      <c r="U15" s="395"/>
      <c r="V15" s="395"/>
      <c r="W15" s="395"/>
      <c r="X15" s="395"/>
      <c r="Y15" s="395"/>
      <c r="Z15" s="395"/>
      <c r="AA15" s="395"/>
      <c r="AB15" s="395"/>
      <c r="AC15" s="395"/>
    </row>
    <row r="16" spans="1:29" ht="6" customHeight="1" x14ac:dyDescent="0.2">
      <c r="A16" s="395"/>
      <c r="C16" s="142"/>
      <c r="D16" s="142"/>
      <c r="E16" s="143"/>
      <c r="F16" s="143"/>
      <c r="G16" s="143"/>
      <c r="H16" s="143"/>
      <c r="I16" s="143"/>
      <c r="J16" s="143"/>
      <c r="K16" s="144"/>
      <c r="L16" s="134"/>
      <c r="O16" s="395"/>
      <c r="P16" s="395"/>
      <c r="Q16" s="395"/>
      <c r="R16" s="395"/>
      <c r="S16" s="395"/>
      <c r="T16" s="395"/>
      <c r="U16" s="395"/>
      <c r="V16" s="395"/>
      <c r="W16" s="395"/>
      <c r="X16" s="395"/>
      <c r="Y16" s="395"/>
      <c r="Z16" s="395"/>
      <c r="AA16" s="395"/>
      <c r="AB16" s="395"/>
      <c r="AC16" s="395"/>
    </row>
    <row r="17" spans="1:29" ht="6.75" customHeight="1" x14ac:dyDescent="0.2">
      <c r="A17" s="395"/>
      <c r="C17" s="79"/>
      <c r="D17" s="79"/>
      <c r="E17" s="79"/>
      <c r="F17" s="79"/>
      <c r="G17" s="79"/>
      <c r="H17" s="79"/>
      <c r="I17" s="79"/>
      <c r="J17" s="79"/>
      <c r="K17" s="79"/>
      <c r="L17" s="93"/>
      <c r="O17" s="395"/>
      <c r="P17" s="395"/>
      <c r="Q17" s="395"/>
      <c r="R17" s="395"/>
      <c r="S17" s="395"/>
      <c r="T17" s="395"/>
      <c r="U17" s="395"/>
      <c r="V17" s="395"/>
      <c r="W17" s="395"/>
      <c r="X17" s="395"/>
      <c r="Y17" s="395"/>
      <c r="Z17" s="395"/>
      <c r="AA17" s="395"/>
      <c r="AB17" s="395"/>
      <c r="AC17" s="395"/>
    </row>
    <row r="18" spans="1:29" ht="12.75" thickBot="1" x14ac:dyDescent="0.25">
      <c r="A18" s="395"/>
      <c r="C18" s="754" t="s">
        <v>83</v>
      </c>
      <c r="D18" s="754"/>
      <c r="E18" s="754"/>
      <c r="F18" s="754"/>
      <c r="G18" s="754"/>
      <c r="H18" s="754"/>
      <c r="I18" s="754"/>
      <c r="J18" s="754"/>
      <c r="K18" s="754"/>
      <c r="L18" s="754"/>
      <c r="M18" s="95"/>
      <c r="N18" s="95"/>
      <c r="O18" s="429"/>
      <c r="P18" s="429"/>
      <c r="Q18" s="395"/>
      <c r="R18" s="395"/>
      <c r="S18" s="395"/>
      <c r="T18" s="395"/>
      <c r="U18" s="395"/>
      <c r="V18" s="395"/>
      <c r="W18" s="395"/>
      <c r="X18" s="395"/>
      <c r="Y18" s="395"/>
      <c r="Z18" s="395"/>
      <c r="AA18" s="395"/>
      <c r="AB18" s="395"/>
      <c r="AC18" s="395"/>
    </row>
    <row r="19" spans="1:29" ht="15" customHeight="1" x14ac:dyDescent="0.2">
      <c r="A19" s="395"/>
      <c r="C19" s="755" t="s">
        <v>16</v>
      </c>
      <c r="D19" s="756"/>
      <c r="E19" s="73" t="s">
        <v>30</v>
      </c>
      <c r="F19" s="74" t="str">
        <f>Personal!E47</f>
        <v>Projektjahr 1</v>
      </c>
      <c r="G19" s="75" t="str">
        <f>Personal!F47</f>
        <v>Projektjahr 2</v>
      </c>
      <c r="H19" s="75" t="str">
        <f>Personal!G47</f>
        <v>Projektjahr 3</v>
      </c>
      <c r="I19" s="757" t="str">
        <f>Personal!H47</f>
        <v>Projektjahr 4</v>
      </c>
      <c r="J19" s="758"/>
      <c r="K19" s="75" t="str">
        <f>Personal!L47</f>
        <v>Projektjahr 5</v>
      </c>
      <c r="L19" s="430" t="s">
        <v>6</v>
      </c>
      <c r="O19" s="395"/>
      <c r="P19" s="395"/>
      <c r="Q19" s="395"/>
      <c r="R19" s="395"/>
      <c r="S19" s="395"/>
      <c r="T19" s="395"/>
      <c r="U19" s="395"/>
      <c r="V19" s="395"/>
      <c r="W19" s="395"/>
      <c r="X19" s="395"/>
      <c r="Y19" s="395"/>
      <c r="Z19" s="395"/>
      <c r="AA19" s="395"/>
      <c r="AB19" s="395"/>
      <c r="AC19" s="395"/>
    </row>
    <row r="20" spans="1:29" ht="38.25" customHeight="1" thickBot="1" x14ac:dyDescent="0.25">
      <c r="A20" s="395"/>
      <c r="C20" s="759" t="s">
        <v>87</v>
      </c>
      <c r="D20" s="760"/>
      <c r="E20" s="77" t="s">
        <v>653</v>
      </c>
      <c r="F20" s="59"/>
      <c r="G20" s="61"/>
      <c r="H20" s="61"/>
      <c r="I20" s="761"/>
      <c r="J20" s="762"/>
      <c r="K20" s="61"/>
      <c r="L20" s="480">
        <f>SUM(F20:K20)</f>
        <v>0</v>
      </c>
      <c r="M20" s="7">
        <f>IF(AND(menu!$U$11=TRUE,L20&lt;&gt;H14),1,0)</f>
        <v>0</v>
      </c>
      <c r="O20" s="395"/>
      <c r="P20" s="395"/>
      <c r="Q20" s="395"/>
      <c r="R20" s="395"/>
      <c r="S20" s="395"/>
      <c r="T20" s="395"/>
      <c r="U20" s="395"/>
      <c r="V20" s="395"/>
      <c r="W20" s="395"/>
      <c r="X20" s="395"/>
      <c r="Y20" s="395"/>
      <c r="Z20" s="395"/>
      <c r="AA20" s="395"/>
      <c r="AB20" s="395"/>
      <c r="AC20" s="395"/>
    </row>
    <row r="21" spans="1:29" ht="5.25" customHeight="1" x14ac:dyDescent="0.2">
      <c r="A21" s="395"/>
      <c r="O21" s="395"/>
      <c r="P21" s="395"/>
      <c r="Q21" s="395"/>
      <c r="R21" s="395"/>
      <c r="S21" s="395"/>
      <c r="T21" s="395"/>
      <c r="U21" s="395"/>
      <c r="V21" s="395"/>
      <c r="W21" s="395"/>
      <c r="X21" s="395"/>
      <c r="Y21" s="395"/>
      <c r="Z21" s="395"/>
      <c r="AA21" s="395"/>
      <c r="AB21" s="395"/>
      <c r="AC21" s="395"/>
    </row>
    <row r="22" spans="1:29" ht="12" customHeight="1" x14ac:dyDescent="0.2">
      <c r="A22" s="395"/>
      <c r="C22" s="763" t="s">
        <v>169</v>
      </c>
      <c r="D22" s="763"/>
      <c r="E22" s="763"/>
      <c r="F22" s="763"/>
      <c r="G22" s="763"/>
      <c r="H22" s="763"/>
      <c r="I22" s="763"/>
      <c r="J22" s="763"/>
      <c r="K22" s="763"/>
      <c r="L22" s="763"/>
      <c r="M22" s="763"/>
      <c r="O22" s="395"/>
      <c r="P22" s="395"/>
      <c r="Q22" s="395"/>
      <c r="R22" s="395"/>
      <c r="S22" s="395"/>
      <c r="T22" s="395"/>
      <c r="U22" s="395"/>
      <c r="V22" s="395"/>
      <c r="W22" s="395"/>
      <c r="X22" s="395"/>
      <c r="Y22" s="395"/>
      <c r="Z22" s="395"/>
      <c r="AA22" s="395"/>
      <c r="AB22" s="395"/>
      <c r="AC22" s="395"/>
    </row>
    <row r="23" spans="1:29" ht="21" customHeight="1" x14ac:dyDescent="0.2">
      <c r="A23" s="395"/>
      <c r="C23" s="752" t="str">
        <f ca="1">Basisdaten!C41</f>
        <v>Vorhabenbeschreibung - 4.1.7) Klimaschutzkoordination - Vers. 10/2025</v>
      </c>
      <c r="D23" s="753"/>
      <c r="E23" s="753"/>
      <c r="F23" s="753"/>
      <c r="G23" s="753"/>
      <c r="H23" s="753"/>
      <c r="I23" s="753"/>
      <c r="J23" s="753"/>
      <c r="K23" s="753"/>
      <c r="L23" s="753"/>
      <c r="O23" s="395"/>
      <c r="P23" s="395"/>
      <c r="Q23" s="395"/>
      <c r="R23" s="395"/>
      <c r="S23" s="395"/>
      <c r="T23" s="395"/>
      <c r="U23" s="395"/>
      <c r="V23" s="395"/>
      <c r="W23" s="395"/>
      <c r="X23" s="395"/>
      <c r="Y23" s="395"/>
      <c r="Z23" s="395"/>
      <c r="AA23" s="395"/>
      <c r="AB23" s="395"/>
      <c r="AC23" s="395"/>
    </row>
    <row r="24" spans="1:29" x14ac:dyDescent="0.2">
      <c r="A24" s="395"/>
      <c r="O24" s="395"/>
      <c r="P24" s="395"/>
      <c r="Q24" s="395"/>
      <c r="R24" s="395"/>
      <c r="S24" s="395"/>
      <c r="T24" s="395"/>
      <c r="U24" s="395"/>
      <c r="V24" s="395"/>
      <c r="W24" s="395"/>
      <c r="X24" s="395"/>
      <c r="Y24" s="395"/>
      <c r="Z24" s="395"/>
      <c r="AA24" s="395"/>
      <c r="AB24" s="395"/>
      <c r="AC24" s="395"/>
    </row>
    <row r="25" spans="1:29" x14ac:dyDescent="0.2">
      <c r="A25" s="395"/>
      <c r="B25" s="395"/>
      <c r="C25" s="395"/>
      <c r="D25" s="395"/>
      <c r="E25" s="395"/>
      <c r="F25" s="395"/>
      <c r="G25" s="395"/>
      <c r="H25" s="395"/>
      <c r="I25" s="395"/>
      <c r="J25" s="395"/>
      <c r="K25" s="395"/>
      <c r="L25" s="395"/>
      <c r="M25" s="395"/>
      <c r="N25" s="395"/>
      <c r="O25" s="395"/>
      <c r="P25" s="395"/>
      <c r="Q25" s="395"/>
      <c r="R25" s="395"/>
      <c r="S25" s="395"/>
      <c r="T25" s="395"/>
      <c r="U25" s="395"/>
      <c r="V25" s="395"/>
      <c r="W25" s="395"/>
      <c r="X25" s="395"/>
      <c r="Y25" s="395"/>
      <c r="Z25" s="395"/>
      <c r="AA25" s="395"/>
      <c r="AB25" s="395"/>
      <c r="AC25" s="395"/>
    </row>
    <row r="26" spans="1:29" x14ac:dyDescent="0.2">
      <c r="A26" s="395"/>
      <c r="B26" s="395"/>
      <c r="C26" s="395"/>
      <c r="D26" s="395"/>
      <c r="E26" s="395"/>
      <c r="F26" s="395"/>
      <c r="G26" s="395"/>
      <c r="H26" s="395"/>
      <c r="I26" s="395"/>
      <c r="J26" s="395"/>
      <c r="K26" s="395"/>
      <c r="L26" s="395"/>
      <c r="M26" s="395"/>
      <c r="N26" s="395"/>
      <c r="O26" s="395"/>
      <c r="P26" s="395"/>
      <c r="Q26" s="395"/>
      <c r="R26" s="395"/>
      <c r="S26" s="395"/>
      <c r="T26" s="395"/>
      <c r="U26" s="395"/>
      <c r="V26" s="395"/>
      <c r="W26" s="395"/>
      <c r="X26" s="395"/>
      <c r="Y26" s="395"/>
      <c r="Z26" s="395"/>
      <c r="AA26" s="395"/>
      <c r="AB26" s="395"/>
      <c r="AC26" s="395"/>
    </row>
    <row r="27" spans="1:29" x14ac:dyDescent="0.2">
      <c r="A27" s="395"/>
      <c r="B27" s="395"/>
      <c r="C27" s="395"/>
      <c r="D27" s="395"/>
      <c r="E27" s="395"/>
      <c r="F27" s="395"/>
      <c r="G27" s="395"/>
      <c r="H27" s="395"/>
      <c r="I27" s="395"/>
      <c r="J27" s="395"/>
      <c r="K27" s="395"/>
      <c r="L27" s="395"/>
      <c r="M27" s="395"/>
      <c r="N27" s="395"/>
      <c r="O27" s="395"/>
      <c r="P27" s="395"/>
      <c r="Q27" s="395"/>
      <c r="R27" s="395"/>
      <c r="S27" s="395"/>
      <c r="T27" s="395"/>
      <c r="U27" s="395"/>
      <c r="V27" s="395"/>
      <c r="W27" s="395"/>
      <c r="X27" s="395"/>
      <c r="Y27" s="395"/>
      <c r="Z27" s="395"/>
      <c r="AA27" s="395"/>
      <c r="AB27" s="395"/>
      <c r="AC27" s="395"/>
    </row>
    <row r="28" spans="1:29" x14ac:dyDescent="0.2">
      <c r="A28" s="395"/>
      <c r="B28" s="395"/>
      <c r="C28" s="395"/>
      <c r="D28" s="395"/>
      <c r="E28" s="395"/>
      <c r="F28" s="395"/>
      <c r="G28" s="395"/>
      <c r="H28" s="395"/>
      <c r="I28" s="395"/>
      <c r="J28" s="395"/>
      <c r="K28" s="395"/>
      <c r="L28" s="395"/>
      <c r="M28" s="395"/>
      <c r="N28" s="395"/>
      <c r="O28" s="395"/>
      <c r="P28" s="395"/>
      <c r="Q28" s="395"/>
      <c r="R28" s="395"/>
      <c r="S28" s="395"/>
      <c r="T28" s="395"/>
      <c r="U28" s="395"/>
      <c r="V28" s="395"/>
      <c r="W28" s="395"/>
      <c r="X28" s="395"/>
      <c r="Y28" s="395"/>
      <c r="Z28" s="395"/>
      <c r="AA28" s="395"/>
      <c r="AB28" s="395"/>
      <c r="AC28" s="395"/>
    </row>
    <row r="29" spans="1:29" x14ac:dyDescent="0.2">
      <c r="A29" s="395"/>
      <c r="B29" s="395"/>
      <c r="C29" s="395"/>
      <c r="D29" s="395"/>
      <c r="E29" s="395"/>
      <c r="F29" s="395"/>
      <c r="G29" s="395"/>
      <c r="H29" s="395"/>
      <c r="I29" s="395"/>
      <c r="J29" s="395"/>
      <c r="K29" s="395"/>
      <c r="L29" s="395"/>
      <c r="M29" s="395"/>
      <c r="N29" s="395"/>
      <c r="O29" s="395"/>
      <c r="P29" s="395"/>
      <c r="Q29" s="395"/>
      <c r="R29" s="395"/>
      <c r="S29" s="395"/>
      <c r="T29" s="395"/>
      <c r="U29" s="395"/>
      <c r="V29" s="395"/>
      <c r="W29" s="395"/>
      <c r="X29" s="395"/>
      <c r="Y29" s="395"/>
      <c r="Z29" s="395"/>
      <c r="AA29" s="395"/>
      <c r="AB29" s="395"/>
      <c r="AC29" s="395"/>
    </row>
    <row r="30" spans="1:29" x14ac:dyDescent="0.2">
      <c r="A30" s="395"/>
      <c r="B30" s="395"/>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row>
    <row r="31" spans="1:29" x14ac:dyDescent="0.2">
      <c r="A31" s="395"/>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row>
    <row r="32" spans="1:29" x14ac:dyDescent="0.2">
      <c r="A32" s="395"/>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row>
    <row r="33" spans="1:29" x14ac:dyDescent="0.2">
      <c r="A33" s="395"/>
      <c r="B33" s="395"/>
      <c r="C33" s="395"/>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row>
    <row r="34" spans="1:29" x14ac:dyDescent="0.2">
      <c r="A34" s="395"/>
      <c r="B34" s="395"/>
      <c r="C34" s="395"/>
      <c r="D34" s="395"/>
      <c r="E34" s="395"/>
      <c r="F34" s="395"/>
      <c r="G34" s="395"/>
      <c r="H34" s="395"/>
      <c r="I34" s="395"/>
      <c r="J34" s="395"/>
      <c r="K34" s="395"/>
      <c r="L34" s="395"/>
      <c r="M34" s="395"/>
      <c r="N34" s="395"/>
      <c r="O34" s="395"/>
      <c r="P34" s="395"/>
      <c r="Q34" s="395"/>
      <c r="R34" s="395"/>
      <c r="S34" s="395"/>
      <c r="T34" s="395"/>
      <c r="U34" s="395"/>
      <c r="V34" s="395"/>
      <c r="W34" s="395"/>
      <c r="X34" s="395"/>
      <c r="Y34" s="395"/>
      <c r="Z34" s="395"/>
      <c r="AA34" s="395"/>
      <c r="AB34" s="395"/>
      <c r="AC34" s="395"/>
    </row>
    <row r="35" spans="1:29" x14ac:dyDescent="0.2">
      <c r="A35" s="395"/>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row>
    <row r="36" spans="1:29" x14ac:dyDescent="0.2">
      <c r="A36" s="395"/>
      <c r="B36" s="395"/>
      <c r="C36" s="395"/>
      <c r="D36" s="395"/>
      <c r="E36" s="395"/>
      <c r="F36" s="395"/>
      <c r="G36" s="395"/>
      <c r="H36" s="395"/>
      <c r="I36" s="395"/>
      <c r="J36" s="395"/>
      <c r="K36" s="395"/>
      <c r="L36" s="395"/>
      <c r="M36" s="395"/>
      <c r="N36" s="395"/>
      <c r="O36" s="395"/>
      <c r="P36" s="395"/>
      <c r="Q36" s="395"/>
      <c r="R36" s="395"/>
      <c r="S36" s="395"/>
      <c r="T36" s="395"/>
      <c r="U36" s="395"/>
      <c r="V36" s="395"/>
      <c r="W36" s="395"/>
      <c r="X36" s="395"/>
      <c r="Y36" s="395"/>
      <c r="Z36" s="395"/>
      <c r="AA36" s="395"/>
      <c r="AB36" s="395"/>
      <c r="AC36" s="395"/>
    </row>
    <row r="37" spans="1:29" x14ac:dyDescent="0.2">
      <c r="A37" s="395"/>
      <c r="B37" s="395"/>
      <c r="C37" s="395"/>
      <c r="D37" s="395"/>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row>
    <row r="38" spans="1:29" x14ac:dyDescent="0.2">
      <c r="A38" s="395"/>
      <c r="B38" s="395"/>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row>
    <row r="39" spans="1:29" x14ac:dyDescent="0.2">
      <c r="A39" s="395"/>
      <c r="B39" s="395"/>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row>
    <row r="40" spans="1:29" x14ac:dyDescent="0.2">
      <c r="A40" s="395"/>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row>
    <row r="41" spans="1:29" x14ac:dyDescent="0.2">
      <c r="A41" s="395"/>
      <c r="B41" s="395"/>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row>
    <row r="42" spans="1:29" x14ac:dyDescent="0.2">
      <c r="A42" s="395"/>
      <c r="B42" s="395"/>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row>
    <row r="43" spans="1:29" x14ac:dyDescent="0.2">
      <c r="A43" s="395"/>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row>
    <row r="44" spans="1:29" x14ac:dyDescent="0.2">
      <c r="A44" s="395"/>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row>
    <row r="45" spans="1:29" x14ac:dyDescent="0.2">
      <c r="A45" s="395"/>
      <c r="B45" s="395"/>
      <c r="C45" s="395"/>
      <c r="D45" s="395"/>
      <c r="E45" s="395"/>
      <c r="F45" s="395"/>
      <c r="G45" s="395"/>
      <c r="H45" s="395"/>
      <c r="I45" s="395"/>
      <c r="J45" s="395"/>
      <c r="K45" s="395"/>
      <c r="L45" s="395"/>
      <c r="M45" s="395"/>
      <c r="N45" s="395"/>
      <c r="O45" s="395"/>
      <c r="P45" s="395"/>
      <c r="Q45" s="395"/>
      <c r="R45" s="395"/>
      <c r="S45" s="395"/>
      <c r="T45" s="395"/>
      <c r="U45" s="395"/>
      <c r="V45" s="395"/>
      <c r="W45" s="395"/>
      <c r="X45" s="395"/>
      <c r="Y45" s="395"/>
      <c r="Z45" s="395"/>
      <c r="AA45" s="395"/>
      <c r="AB45" s="395"/>
      <c r="AC45" s="395"/>
    </row>
    <row r="46" spans="1:29" x14ac:dyDescent="0.2">
      <c r="A46" s="395"/>
      <c r="B46" s="395"/>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row r="47" spans="1:29" x14ac:dyDescent="0.2">
      <c r="A47" s="395"/>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row>
    <row r="48" spans="1:29" x14ac:dyDescent="0.2">
      <c r="A48" s="395"/>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row>
    <row r="49" spans="1:29" x14ac:dyDescent="0.2">
      <c r="A49" s="395"/>
      <c r="B49" s="395"/>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row>
    <row r="50" spans="1:29" x14ac:dyDescent="0.2">
      <c r="A50" s="395"/>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row>
    <row r="51" spans="1:29" x14ac:dyDescent="0.2">
      <c r="A51" s="395"/>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1:29" x14ac:dyDescent="0.2">
      <c r="A52" s="395"/>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row>
    <row r="53" spans="1:29" x14ac:dyDescent="0.2">
      <c r="A53" s="395"/>
      <c r="B53" s="395"/>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row>
    <row r="54" spans="1:29" x14ac:dyDescent="0.2">
      <c r="A54" s="395"/>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row>
    <row r="55" spans="1:29" x14ac:dyDescent="0.2">
      <c r="A55" s="395"/>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row>
    <row r="56" spans="1:29" x14ac:dyDescent="0.2">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1:29" x14ac:dyDescent="0.2">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1:29" x14ac:dyDescent="0.2">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1:29" x14ac:dyDescent="0.2">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row>
    <row r="60" spans="1:29" x14ac:dyDescent="0.2">
      <c r="A60" s="395"/>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row>
    <row r="61" spans="1:29" x14ac:dyDescent="0.2">
      <c r="A61" s="395"/>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row>
    <row r="62" spans="1:29" x14ac:dyDescent="0.2">
      <c r="A62" s="39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row>
    <row r="63" spans="1:29" x14ac:dyDescent="0.2">
      <c r="A63" s="395"/>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row>
    <row r="64" spans="1:29" x14ac:dyDescent="0.2">
      <c r="A64" s="395"/>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row>
    <row r="65" spans="1:29" x14ac:dyDescent="0.2">
      <c r="A65" s="395"/>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row>
    <row r="66" spans="1:29" x14ac:dyDescent="0.2">
      <c r="A66" s="395"/>
      <c r="B66" s="395"/>
      <c r="C66" s="395"/>
      <c r="D66" s="395"/>
      <c r="E66" s="395"/>
      <c r="F66" s="395"/>
      <c r="G66" s="395"/>
      <c r="H66" s="395"/>
      <c r="I66" s="395"/>
      <c r="J66" s="395"/>
      <c r="K66" s="395"/>
      <c r="L66" s="395"/>
      <c r="M66" s="395"/>
      <c r="N66" s="395"/>
      <c r="O66" s="395"/>
      <c r="P66" s="395"/>
      <c r="Q66" s="395"/>
      <c r="R66" s="395"/>
      <c r="S66" s="395"/>
      <c r="T66" s="395"/>
      <c r="U66" s="395"/>
      <c r="V66" s="395"/>
      <c r="W66" s="395"/>
      <c r="X66" s="395"/>
      <c r="Y66" s="395"/>
      <c r="Z66" s="395"/>
      <c r="AA66" s="395"/>
      <c r="AB66" s="395"/>
      <c r="AC66" s="395"/>
    </row>
    <row r="67" spans="1:29" x14ac:dyDescent="0.2">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c r="Y67" s="395"/>
      <c r="Z67" s="395"/>
      <c r="AA67" s="395"/>
      <c r="AB67" s="395"/>
      <c r="AC67" s="395"/>
    </row>
    <row r="68" spans="1:29"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x14ac:dyDescent="0.2">
      <c r="A69" s="395"/>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row>
    <row r="70" spans="1:29" x14ac:dyDescent="0.2">
      <c r="A70" s="395"/>
      <c r="B70" s="395"/>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row>
    <row r="71" spans="1:29" x14ac:dyDescent="0.2">
      <c r="A71" s="395"/>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row>
    <row r="72" spans="1:29" x14ac:dyDescent="0.2">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row>
    <row r="73" spans="1:29" x14ac:dyDescent="0.2">
      <c r="A73" s="395"/>
      <c r="B73" s="395"/>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row>
    <row r="74" spans="1:29" x14ac:dyDescent="0.2">
      <c r="A74" s="395"/>
      <c r="B74" s="395"/>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row>
    <row r="75" spans="1:29" x14ac:dyDescent="0.2">
      <c r="A75" s="395"/>
      <c r="B75" s="395"/>
      <c r="C75" s="395"/>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t="s">
        <v>203</v>
      </c>
    </row>
  </sheetData>
  <sheetProtection password="C730" sheet="1" selectLockedCells="1"/>
  <customSheetViews>
    <customSheetView guid="{68ABA936-E0C3-4F62-AA1D-4FD1F5462098}" showPageBreaks="1" showGridLines="0" showRowCol="0" fitToPage="1" printArea="1" view="pageBreakPreview">
      <selection activeCell="C11" sqref="C11:D11"/>
      <pageMargins left="0.39370078740157483" right="0.39370078740157483" top="0.39370078740157483" bottom="0.39370078740157483" header="0" footer="0"/>
      <printOptions horizontalCentered="1"/>
      <pageSetup paperSize="9" scale="75" orientation="portrait" r:id="rId1"/>
    </customSheetView>
  </customSheetViews>
  <mergeCells count="20">
    <mergeCell ref="O3:P3"/>
    <mergeCell ref="O4:P4"/>
    <mergeCell ref="C3:H4"/>
    <mergeCell ref="C14:D14"/>
    <mergeCell ref="C11:L11"/>
    <mergeCell ref="F12:F13"/>
    <mergeCell ref="E12:E13"/>
    <mergeCell ref="C12:D13"/>
    <mergeCell ref="C7:H7"/>
    <mergeCell ref="C23:L23"/>
    <mergeCell ref="C9:L9"/>
    <mergeCell ref="C18:L18"/>
    <mergeCell ref="C19:D19"/>
    <mergeCell ref="I19:J19"/>
    <mergeCell ref="C20:D20"/>
    <mergeCell ref="I20:J20"/>
    <mergeCell ref="C22:M22"/>
    <mergeCell ref="G12:J12"/>
    <mergeCell ref="H13:J13"/>
    <mergeCell ref="H14:J14"/>
  </mergeCells>
  <conditionalFormatting sqref="C14">
    <cfRule type="expression" dxfId="161" priority="99">
      <formula>C14&gt;0</formula>
    </cfRule>
    <cfRule type="expression" dxfId="160" priority="101">
      <formula>AND(L14&gt;0,C14=0)</formula>
    </cfRule>
  </conditionalFormatting>
  <conditionalFormatting sqref="E14">
    <cfRule type="expression" dxfId="156" priority="40">
      <formula>$E$14&gt;=1200</formula>
    </cfRule>
    <cfRule type="expression" dxfId="155" priority="45">
      <formula>$E$14&gt;0</formula>
    </cfRule>
  </conditionalFormatting>
  <conditionalFormatting sqref="F14">
    <cfRule type="expression" dxfId="154" priority="4">
      <formula>AND(F14&lt;&gt;"",$F$14&gt;5000)</formula>
    </cfRule>
  </conditionalFormatting>
  <conditionalFormatting sqref="F20:K20">
    <cfRule type="expression" dxfId="153" priority="102">
      <formula>AND($L$20=$H$14,$L$20&lt;&gt;0)</formula>
    </cfRule>
    <cfRule type="expression" dxfId="152" priority="109">
      <formula>$L$20&lt;&gt;0</formula>
    </cfRule>
  </conditionalFormatting>
  <dataValidations xWindow="748" yWindow="494" count="4">
    <dataValidation type="decimal" operator="greaterThan" allowBlank="1" showInputMessage="1" showErrorMessage="1" sqref="F20:G20" xr:uid="{00000000-0002-0000-0B00-000000000000}">
      <formula1>0</formula1>
    </dataValidation>
    <dataValidation operator="greaterThan" allowBlank="1" showInputMessage="1" showErrorMessage="1" sqref="L14" xr:uid="{00000000-0002-0000-0B00-000001000000}"/>
    <dataValidation type="decimal" errorStyle="information" allowBlank="1" showInputMessage="1" showErrorMessage="1" error="Die angesetzten Arbeitstage erscheinen zu hoch. Bitte überprüfen und erläutern Sie dies im Tabellenbaltt &quot;Anmerkungen&quot;. Reduzieren Sie ggf. die Anzahl und holen dazu weitere Angebote ein. " sqref="C14" xr:uid="{00000000-0002-0000-0B00-000002000000}">
      <formula1>0</formula1>
      <formula2>50</formula2>
    </dataValidation>
    <dataValidation errorStyle="information" operator="lessThan" allowBlank="1" errorTitle="Hinweis:" error="Die Höhe des Tagessatzes scheint vergleichsweise hoch zu sein. Bitte überprüfen und erläutern Sie dies im Tabellenblatt &quot;Anmerkungen&quot;. Bitte holen Sie ggf. weitere Angebote ein. " sqref="E14" xr:uid="{00000000-0002-0000-0B00-000003000000}"/>
  </dataValidations>
  <printOptions horizontalCentered="1"/>
  <pageMargins left="0.39370078740157483" right="0.19685039370078741" top="0.19685039370078741" bottom="0.19685039370078741" header="0" footer="0"/>
  <pageSetup paperSize="9" scale="78" orientation="portrait" r:id="rId2"/>
  <extLst>
    <ext xmlns:x14="http://schemas.microsoft.com/office/spreadsheetml/2009/9/main" uri="{78C0D931-6437-407d-A8EE-F0AAD7539E65}">
      <x14:conditionalFormattings>
        <x14:conditionalFormatting xmlns:xm="http://schemas.microsoft.com/office/excel/2006/main">
          <x14:cfRule type="expression" priority="2032" id="{1BB011E2-82C9-4B97-9B9F-FDB408542049}">
            <xm:f>SUM($C$14:$D$14)&gt;menu!$I$228</xm:f>
            <x14:dxf>
              <fill>
                <patternFill>
                  <bgColor rgb="FFE3B5A2"/>
                </patternFill>
              </fill>
            </x14:dxf>
          </x14:cfRule>
          <xm:sqref>C14</xm:sqref>
        </x14:conditionalFormatting>
        <x14:conditionalFormatting xmlns:xm="http://schemas.microsoft.com/office/excel/2006/main">
          <x14:cfRule type="expression" priority="65" id="{DF1D4DB3-226E-4477-AF92-E2558FC764AF}">
            <xm:f>menu!$U$4=FALSE</xm:f>
            <x14:dxf>
              <font>
                <color theme="0"/>
              </font>
              <fill>
                <patternFill>
                  <fgColor theme="0"/>
                  <bgColor theme="0"/>
                </patternFill>
              </fill>
              <border>
                <left/>
                <right/>
                <top/>
                <bottom/>
                <vertical/>
                <horizontal/>
              </border>
            </x14:dxf>
          </x14:cfRule>
          <xm:sqref>C22</xm:sqref>
        </x14:conditionalFormatting>
        <x14:conditionalFormatting xmlns:xm="http://schemas.microsoft.com/office/excel/2006/main">
          <x14:cfRule type="expression" priority="32" id="{809E80F1-3337-4B42-B530-AC24309132D5}">
            <xm:f>menu!$U$9=FALSE</xm:f>
            <x14:dxf>
              <font>
                <color theme="0"/>
              </font>
              <fill>
                <patternFill>
                  <fgColor theme="0"/>
                  <bgColor theme="0"/>
                </patternFill>
              </fill>
              <border>
                <left/>
                <right/>
                <top/>
                <bottom/>
                <vertical/>
                <horizontal/>
              </border>
            </x14:dxf>
          </x14:cfRule>
          <xm:sqref>C6:E6 G6 C7</xm:sqref>
        </x14:conditionalFormatting>
        <x14:conditionalFormatting xmlns:xm="http://schemas.microsoft.com/office/excel/2006/main">
          <x14:cfRule type="expression" priority="33" id="{2896BF11-C36D-432C-A9DC-375E2FB0E611}">
            <xm:f>$G$6&gt;menu!$C$166</xm:f>
            <x14:dxf>
              <font>
                <color rgb="FFFF0000"/>
              </font>
              <fill>
                <patternFill patternType="none">
                  <bgColor auto="1"/>
                </patternFill>
              </fill>
            </x14:dxf>
          </x14:cfRule>
          <xm:sqref>G6</xm:sqref>
        </x14:conditionalFormatting>
        <x14:conditionalFormatting xmlns:xm="http://schemas.microsoft.com/office/excel/2006/main">
          <x14:cfRule type="iconSet" priority="30" id="{C0FF78E4-6B6D-433C-949D-D6528DFA5B23}">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31" id="{8401F561-B456-45B1-8326-6ED38FC9EB65}">
            <xm:f>menu!$U$7=FALSE</xm:f>
            <x14:dxf>
              <font>
                <color theme="0"/>
              </font>
              <fill>
                <patternFill>
                  <fgColor theme="0"/>
                  <bgColor theme="0"/>
                </patternFill>
              </fill>
              <border>
                <left/>
                <right/>
                <top/>
                <bottom/>
                <vertical/>
                <horizontal/>
              </border>
            </x14:dxf>
          </x14:cfRule>
          <xm:sqref>H6</xm:sqref>
        </x14:conditionalFormatting>
        <x14:conditionalFormatting xmlns:xm="http://schemas.microsoft.com/office/excel/2006/main">
          <x14:cfRule type="expression" priority="19" id="{B9A0C448-57D7-44A8-BA2D-D314BD4E54DA}">
            <xm:f>Basisdaten!#REF!="Ja"</xm:f>
            <x14:dxf>
              <font>
                <color theme="0"/>
              </font>
              <fill>
                <patternFill>
                  <bgColor theme="0"/>
                </patternFill>
              </fill>
              <border>
                <left/>
                <right/>
                <top/>
                <bottom/>
                <vertical/>
                <horizontal/>
              </border>
            </x14:dxf>
          </x14:cfRule>
          <xm:sqref>K19</xm:sqref>
        </x14:conditionalFormatting>
        <x14:conditionalFormatting xmlns:xm="http://schemas.microsoft.com/office/excel/2006/main">
          <x14:cfRule type="expression" priority="1" id="{477A7347-DE86-4B8C-B8D1-0B517FFBF4EB}">
            <xm:f>Personal!$L$48=0</xm:f>
            <x14:dxf>
              <font>
                <color rgb="FFFFFFFF"/>
              </font>
              <fill>
                <patternFill patternType="solid">
                  <bgColor theme="0"/>
                </patternFill>
              </fill>
            </x14:dxf>
          </x14:cfRule>
          <x14:cfRule type="expression" priority="5" id="{16C82C62-487B-4673-B796-798FBFB0CBDA}">
            <xm:f>menu!$U$11=FALSE</xm:f>
            <x14:dxf>
              <font>
                <color theme="0"/>
              </font>
              <fill>
                <patternFill>
                  <fgColor theme="0"/>
                  <bgColor theme="0"/>
                </patternFill>
              </fill>
              <border>
                <left/>
                <right/>
                <top/>
                <bottom/>
                <vertical/>
                <horizontal/>
              </border>
            </x14:dxf>
          </x14:cfRule>
          <xm:sqref>K19:K20</xm:sqref>
        </x14:conditionalFormatting>
        <x14:conditionalFormatting xmlns:xm="http://schemas.microsoft.com/office/excel/2006/main">
          <x14:cfRule type="iconSet" priority="77" id="{49D58240-E788-430C-B8D8-5111255F7E86}">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M14</xm:sqref>
        </x14:conditionalFormatting>
        <x14:conditionalFormatting xmlns:xm="http://schemas.microsoft.com/office/excel/2006/main">
          <x14:cfRule type="iconSet" priority="71" id="{D93BC9DF-503C-4407-9606-86F990CD14D8}">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72" id="{74A1DB7B-1BEA-4256-A4CC-315F08066815}">
            <xm:f>menu!$U$6=FALSE</xm:f>
            <x14:dxf>
              <font>
                <color theme="0"/>
              </font>
              <fill>
                <patternFill>
                  <fgColor theme="0"/>
                  <bgColor theme="0"/>
                </patternFill>
              </fill>
              <border>
                <left/>
                <right/>
                <top/>
                <bottom/>
                <vertical/>
                <horizontal/>
              </border>
            </x14:dxf>
          </x14:cfRule>
          <xm:sqref>M20</xm:sqref>
        </x14:conditionalFormatting>
      </x14:conditionalFormattings>
    </ext>
    <ext xmlns:x14="http://schemas.microsoft.com/office/spreadsheetml/2009/9/main" uri="{CCE6A557-97BC-4b89-ADB6-D9C93CAAB3DF}">
      <x14:dataValidations xmlns:xm="http://schemas.microsoft.com/office/excel/2006/main" xWindow="748" yWindow="494" count="4">
        <x14:dataValidation type="custom" operator="greaterThan" allowBlank="1" showInputMessage="1" showErrorMessage="1" error="Ausgaben können nur für Jahre eingegeben werden, in denen ein Klimaschutzmanager eingestellt ist. " xr:uid="{00000000-0002-0000-0B00-000004000000}">
          <x14:formula1>
            <xm:f>Personal!G48&gt;0</xm:f>
          </x14:formula1>
          <xm:sqref>H20</xm:sqref>
        </x14:dataValidation>
        <x14:dataValidation type="custom" allowBlank="1" showInputMessage="1" showErrorMessage="1" error="Ausgaben können nur für Jahre eingegeben werden, in denen ein Klimaschutzmanager eingestellt ist. " xr:uid="{00000000-0002-0000-0B00-000005000000}">
          <x14:formula1>
            <xm:f>Personal!H48&gt;0</xm:f>
          </x14:formula1>
          <xm:sqref>I20:J20</xm:sqref>
        </x14:dataValidation>
        <x14:dataValidation type="custom" operator="greaterThan" allowBlank="1" showInputMessage="1" showErrorMessage="1" error="Ausgaben können nur für Jahre eingegeben werden, in denen ein Klimaschutzmanager eingestellt ist. " xr:uid="{00000000-0002-0000-0B00-000006000000}">
          <x14:formula1>
            <xm:f>Personal!J64&gt;0</xm:f>
          </x14:formula1>
          <xm:sqref>K20</xm:sqref>
        </x14:dataValidation>
        <x14:dataValidation type="custom" allowBlank="1" showInputMessage="1" showErrorMessage="1" error="Ausgaben können nur für Jahre eingegeben werden, in denen ein Klimaschutzmanager eingestellt ist. " xr:uid="{00000000-0002-0000-0B00-000007000000}">
          <x14:formula1>
            <xm:f>Personal!K64&gt;0</xm:f>
          </x14:formula1>
          <xm:sqref>L20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7"/>
  <dimension ref="B1:AO44"/>
  <sheetViews>
    <sheetView showGridLines="0" showRowColHeaders="0" view="pageBreakPreview" zoomScaleNormal="100" zoomScaleSheetLayoutView="100" workbookViewId="0">
      <selection activeCell="AP8" sqref="AP8"/>
    </sheetView>
  </sheetViews>
  <sheetFormatPr baseColWidth="10" defaultRowHeight="15" x14ac:dyDescent="0.25"/>
  <cols>
    <col min="1" max="1" width="2.5703125" customWidth="1"/>
    <col min="2" max="2" width="83.42578125" customWidth="1"/>
    <col min="3" max="3" width="0" hidden="1" customWidth="1"/>
    <col min="4" max="4" width="14" hidden="1" customWidth="1"/>
    <col min="5" max="40" width="3.140625" customWidth="1"/>
    <col min="41" max="41" width="2.28515625" customWidth="1"/>
  </cols>
  <sheetData>
    <row r="1" spans="2:41" ht="13.5" customHeight="1" x14ac:dyDescent="0.25"/>
    <row r="2" spans="2:41" ht="31.5" customHeight="1" x14ac:dyDescent="0.25">
      <c r="B2" s="81" t="s">
        <v>526</v>
      </c>
      <c r="C2" s="81"/>
    </row>
    <row r="3" spans="2:41" ht="15" customHeight="1" x14ac:dyDescent="0.25">
      <c r="B3" s="321" t="s">
        <v>527</v>
      </c>
      <c r="C3" s="81"/>
      <c r="E3" s="166">
        <v>1</v>
      </c>
      <c r="F3" s="166">
        <v>2</v>
      </c>
      <c r="G3" s="166">
        <v>3</v>
      </c>
      <c r="H3" s="166">
        <v>4</v>
      </c>
      <c r="I3" s="166">
        <v>5</v>
      </c>
      <c r="J3" s="166">
        <v>6</v>
      </c>
      <c r="K3" s="166">
        <v>7</v>
      </c>
      <c r="L3" s="166">
        <v>8</v>
      </c>
      <c r="M3" s="166">
        <v>9</v>
      </c>
      <c r="N3" s="166">
        <v>10</v>
      </c>
      <c r="O3" s="166">
        <v>11</v>
      </c>
      <c r="P3" s="166">
        <v>12</v>
      </c>
      <c r="Q3" s="166">
        <v>13</v>
      </c>
      <c r="R3" s="166">
        <v>14</v>
      </c>
      <c r="S3" s="166">
        <v>15</v>
      </c>
      <c r="T3" s="166">
        <v>16</v>
      </c>
      <c r="U3" s="166">
        <v>17</v>
      </c>
      <c r="V3" s="166">
        <v>18</v>
      </c>
      <c r="W3" s="166">
        <v>19</v>
      </c>
      <c r="X3" s="166">
        <v>20</v>
      </c>
      <c r="Y3" s="166">
        <v>21</v>
      </c>
      <c r="Z3" s="166">
        <v>22</v>
      </c>
      <c r="AA3" s="166">
        <v>23</v>
      </c>
      <c r="AB3" s="166">
        <v>24</v>
      </c>
      <c r="AC3">
        <v>25</v>
      </c>
      <c r="AD3">
        <v>26</v>
      </c>
      <c r="AE3">
        <v>27</v>
      </c>
      <c r="AF3">
        <v>28</v>
      </c>
      <c r="AG3">
        <v>29</v>
      </c>
      <c r="AH3">
        <v>30</v>
      </c>
      <c r="AI3">
        <v>31</v>
      </c>
      <c r="AJ3">
        <v>32</v>
      </c>
      <c r="AK3">
        <v>33</v>
      </c>
      <c r="AL3">
        <v>34</v>
      </c>
      <c r="AM3">
        <v>35</v>
      </c>
      <c r="AN3">
        <v>36</v>
      </c>
    </row>
    <row r="4" spans="2:41" ht="74.25" customHeight="1" x14ac:dyDescent="0.25">
      <c r="E4" s="322">
        <f>Personalausgaben!$C$3</f>
        <v>0</v>
      </c>
      <c r="F4" s="322">
        <f>Personalausgaben!$C$4</f>
        <v>32</v>
      </c>
      <c r="G4" s="322">
        <f>Personalausgaben!$C$5</f>
        <v>61</v>
      </c>
      <c r="H4" s="322">
        <f>Personalausgaben!$C$6</f>
        <v>92</v>
      </c>
      <c r="I4" s="322">
        <f>Personalausgaben!$C$7</f>
        <v>122</v>
      </c>
      <c r="J4" s="322">
        <f>Personalausgaben!$C$8</f>
        <v>153</v>
      </c>
      <c r="K4" s="322">
        <f>Personalausgaben!$C$9</f>
        <v>183</v>
      </c>
      <c r="L4" s="322">
        <f>Personalausgaben!$C$10</f>
        <v>214</v>
      </c>
      <c r="M4" s="322">
        <f>Personalausgaben!$C$11</f>
        <v>245</v>
      </c>
      <c r="N4" s="322">
        <f>Personalausgaben!$C$12</f>
        <v>275</v>
      </c>
      <c r="O4" s="322">
        <f>Personalausgaben!$C$13</f>
        <v>306</v>
      </c>
      <c r="P4" s="322">
        <f>Personalausgaben!$C$14</f>
        <v>336</v>
      </c>
      <c r="Q4" s="322">
        <f>Personalausgaben!$C$15</f>
        <v>367</v>
      </c>
      <c r="R4" s="322">
        <f>Personalausgaben!$C$16</f>
        <v>398</v>
      </c>
      <c r="S4" s="322">
        <f>Personalausgaben!$C$17</f>
        <v>426</v>
      </c>
      <c r="T4" s="322">
        <f>Personalausgaben!$C$18</f>
        <v>457</v>
      </c>
      <c r="U4" s="322">
        <f>Personalausgaben!$C$19</f>
        <v>487</v>
      </c>
      <c r="V4" s="322">
        <f>Personalausgaben!$C$20</f>
        <v>518</v>
      </c>
      <c r="W4" s="322">
        <f>Personalausgaben!$C$21</f>
        <v>548</v>
      </c>
      <c r="X4" s="322">
        <f>Personalausgaben!$C$22</f>
        <v>579</v>
      </c>
      <c r="Y4" s="322">
        <f>Personalausgaben!$C$23</f>
        <v>610</v>
      </c>
      <c r="Z4" s="322">
        <f>Personalausgaben!$C$24</f>
        <v>640</v>
      </c>
      <c r="AA4" s="322">
        <f>Personalausgaben!$C$25</f>
        <v>671</v>
      </c>
      <c r="AB4" s="322">
        <f>Personalausgaben!$C$26</f>
        <v>701</v>
      </c>
      <c r="AC4" s="320">
        <f>Personalausgaben!$C$27</f>
        <v>732</v>
      </c>
      <c r="AD4" s="320">
        <f>Personalausgaben!$C$28</f>
        <v>763</v>
      </c>
      <c r="AE4" s="320">
        <f>Personalausgaben!$C$29</f>
        <v>791</v>
      </c>
      <c r="AF4" s="320">
        <f>Personalausgaben!$C$30</f>
        <v>822</v>
      </c>
      <c r="AG4" s="320">
        <f>Personalausgaben!$C$31</f>
        <v>852</v>
      </c>
      <c r="AH4" s="320">
        <f>Personalausgaben!$C$32</f>
        <v>883</v>
      </c>
      <c r="AI4" s="320">
        <f>Personalausgaben!$C$33</f>
        <v>913</v>
      </c>
      <c r="AJ4" s="320">
        <f>Personalausgaben!$C$34</f>
        <v>944</v>
      </c>
      <c r="AK4" s="320">
        <f>Personalausgaben!$C$35</f>
        <v>975</v>
      </c>
      <c r="AL4" s="320">
        <f>Personalausgaben!$C$36</f>
        <v>1005</v>
      </c>
      <c r="AM4" s="320">
        <f>Personalausgaben!$C$37</f>
        <v>1036</v>
      </c>
      <c r="AN4" s="320">
        <f>Personalausgaben!$C$38</f>
        <v>1066</v>
      </c>
      <c r="AO4" s="320"/>
    </row>
    <row r="5" spans="2:41" x14ac:dyDescent="0.25">
      <c r="B5" t="e">
        <f>IF(#REF!="","",#REF!)</f>
        <v>#REF!</v>
      </c>
      <c r="C5" s="258" t="e">
        <f>#REF!</f>
        <v>#REF!</v>
      </c>
      <c r="D5" s="285" t="e">
        <f>#REF!</f>
        <v>#REF!</v>
      </c>
      <c r="G5" s="285"/>
    </row>
    <row r="6" spans="2:41" x14ac:dyDescent="0.25">
      <c r="B6" t="e">
        <f>IF(#REF!="","",#REF!)</f>
        <v>#REF!</v>
      </c>
      <c r="C6" s="258" t="e">
        <f>#REF!</f>
        <v>#REF!</v>
      </c>
      <c r="D6" s="285" t="e">
        <f>#REF!</f>
        <v>#REF!</v>
      </c>
      <c r="G6" s="285"/>
    </row>
    <row r="7" spans="2:41" x14ac:dyDescent="0.25">
      <c r="B7" t="e">
        <f>IF(#REF!="","",#REF!)</f>
        <v>#REF!</v>
      </c>
      <c r="C7" s="258" t="e">
        <f>#REF!</f>
        <v>#REF!</v>
      </c>
      <c r="D7" s="285" t="e">
        <f>#REF!</f>
        <v>#REF!</v>
      </c>
      <c r="G7" s="285"/>
    </row>
    <row r="8" spans="2:41" x14ac:dyDescent="0.25">
      <c r="B8" t="e">
        <f>IF(#REF!="","",#REF!)</f>
        <v>#REF!</v>
      </c>
      <c r="C8" s="258" t="e">
        <f>#REF!</f>
        <v>#REF!</v>
      </c>
      <c r="D8" s="285" t="e">
        <f>#REF!</f>
        <v>#REF!</v>
      </c>
      <c r="G8" s="285"/>
    </row>
    <row r="9" spans="2:41" x14ac:dyDescent="0.25">
      <c r="B9" t="e">
        <f>IF(#REF!="","",#REF!)</f>
        <v>#REF!</v>
      </c>
      <c r="C9" s="258" t="e">
        <f>#REF!</f>
        <v>#REF!</v>
      </c>
      <c r="D9" s="285" t="e">
        <f>#REF!</f>
        <v>#REF!</v>
      </c>
      <c r="G9" s="285"/>
    </row>
    <row r="10" spans="2:41" x14ac:dyDescent="0.25">
      <c r="B10" t="e">
        <f>IF(#REF!="","",#REF!)</f>
        <v>#REF!</v>
      </c>
      <c r="C10" s="258" t="e">
        <f>#REF!</f>
        <v>#REF!</v>
      </c>
      <c r="D10" s="285" t="e">
        <f>#REF!</f>
        <v>#REF!</v>
      </c>
      <c r="G10" s="285"/>
    </row>
    <row r="11" spans="2:41" x14ac:dyDescent="0.25">
      <c r="B11" t="e">
        <f>IF(#REF!="","",#REF!)</f>
        <v>#REF!</v>
      </c>
      <c r="C11" s="258" t="e">
        <f>#REF!</f>
        <v>#REF!</v>
      </c>
      <c r="D11" s="285" t="e">
        <f>#REF!</f>
        <v>#REF!</v>
      </c>
      <c r="G11" s="285"/>
    </row>
    <row r="12" spans="2:41" x14ac:dyDescent="0.25">
      <c r="B12" t="e">
        <f>IF(#REF!="","",#REF!)</f>
        <v>#REF!</v>
      </c>
      <c r="C12" s="258" t="e">
        <f>#REF!</f>
        <v>#REF!</v>
      </c>
      <c r="D12" s="285" t="e">
        <f>#REF!</f>
        <v>#REF!</v>
      </c>
      <c r="G12" s="285"/>
    </row>
    <row r="13" spans="2:41" x14ac:dyDescent="0.25">
      <c r="B13" t="e">
        <f>IF(#REF!="","",#REF!)</f>
        <v>#REF!</v>
      </c>
      <c r="C13" s="258" t="e">
        <f>#REF!</f>
        <v>#REF!</v>
      </c>
      <c r="D13" s="285" t="e">
        <f>#REF!</f>
        <v>#REF!</v>
      </c>
      <c r="G13" s="285"/>
    </row>
    <row r="14" spans="2:41" x14ac:dyDescent="0.25">
      <c r="B14" t="e">
        <f>IF(#REF!="","",#REF!)</f>
        <v>#REF!</v>
      </c>
      <c r="C14" s="258" t="e">
        <f>#REF!</f>
        <v>#REF!</v>
      </c>
      <c r="D14" s="285" t="e">
        <f>#REF!</f>
        <v>#REF!</v>
      </c>
      <c r="G14" s="285"/>
    </row>
    <row r="15" spans="2:41" x14ac:dyDescent="0.25">
      <c r="B15" t="e">
        <f>IF(#REF!="","",#REF!)</f>
        <v>#REF!</v>
      </c>
      <c r="C15" s="258" t="e">
        <f>#REF!</f>
        <v>#REF!</v>
      </c>
      <c r="D15" s="285" t="e">
        <f>#REF!</f>
        <v>#REF!</v>
      </c>
      <c r="G15" s="285"/>
    </row>
    <row r="16" spans="2:41" x14ac:dyDescent="0.25">
      <c r="B16" t="e">
        <f>IF(#REF!="","",#REF!)</f>
        <v>#REF!</v>
      </c>
      <c r="C16" s="258" t="e">
        <f>#REF!</f>
        <v>#REF!</v>
      </c>
      <c r="D16" s="285" t="e">
        <f>#REF!</f>
        <v>#REF!</v>
      </c>
      <c r="G16" s="285"/>
    </row>
    <row r="17" spans="2:7" x14ac:dyDescent="0.25">
      <c r="B17" t="e">
        <f>IF(#REF!="","",#REF!)</f>
        <v>#REF!</v>
      </c>
      <c r="C17" s="258" t="e">
        <f>#REF!</f>
        <v>#REF!</v>
      </c>
      <c r="D17" s="285" t="e">
        <f>#REF!</f>
        <v>#REF!</v>
      </c>
      <c r="G17" s="285"/>
    </row>
    <row r="18" spans="2:7" x14ac:dyDescent="0.25">
      <c r="B18" t="e">
        <f>IF(#REF!="","",#REF!)</f>
        <v>#REF!</v>
      </c>
      <c r="C18" s="258" t="e">
        <f>#REF!</f>
        <v>#REF!</v>
      </c>
      <c r="D18" s="285" t="e">
        <f>#REF!</f>
        <v>#REF!</v>
      </c>
      <c r="G18" s="285"/>
    </row>
    <row r="19" spans="2:7" x14ac:dyDescent="0.25">
      <c r="B19" t="e">
        <f>IF(#REF!="","",#REF!)</f>
        <v>#REF!</v>
      </c>
      <c r="C19" s="258" t="e">
        <f>#REF!</f>
        <v>#REF!</v>
      </c>
      <c r="D19" s="285" t="e">
        <f>#REF!</f>
        <v>#REF!</v>
      </c>
      <c r="G19" s="285"/>
    </row>
    <row r="20" spans="2:7" x14ac:dyDescent="0.25">
      <c r="B20" t="e">
        <f>IF(#REF!="","",#REF!)</f>
        <v>#REF!</v>
      </c>
      <c r="C20" s="258" t="e">
        <f>#REF!</f>
        <v>#REF!</v>
      </c>
      <c r="D20" s="285" t="e">
        <f>#REF!</f>
        <v>#REF!</v>
      </c>
      <c r="G20" s="285"/>
    </row>
    <row r="21" spans="2:7" x14ac:dyDescent="0.25">
      <c r="B21" t="e">
        <f>IF(#REF!="","",#REF!)</f>
        <v>#REF!</v>
      </c>
      <c r="C21" s="258" t="e">
        <f>#REF!</f>
        <v>#REF!</v>
      </c>
      <c r="D21" s="285" t="e">
        <f>#REF!</f>
        <v>#REF!</v>
      </c>
      <c r="G21" s="285"/>
    </row>
    <row r="22" spans="2:7" x14ac:dyDescent="0.25">
      <c r="B22" t="e">
        <f>IF(#REF!="","",#REF!)</f>
        <v>#REF!</v>
      </c>
      <c r="C22" s="258" t="e">
        <f>#REF!</f>
        <v>#REF!</v>
      </c>
      <c r="D22" s="285" t="e">
        <f>#REF!</f>
        <v>#REF!</v>
      </c>
      <c r="G22" s="285"/>
    </row>
    <row r="23" spans="2:7" x14ac:dyDescent="0.25">
      <c r="B23" t="e">
        <f>IF(#REF!="","",#REF!)</f>
        <v>#REF!</v>
      </c>
      <c r="C23" s="258" t="e">
        <f>#REF!</f>
        <v>#REF!</v>
      </c>
      <c r="D23" s="285" t="e">
        <f>#REF!</f>
        <v>#REF!</v>
      </c>
      <c r="G23" s="285"/>
    </row>
    <row r="24" spans="2:7" x14ac:dyDescent="0.25">
      <c r="B24" t="e">
        <f>IF(#REF!="","",#REF!)</f>
        <v>#REF!</v>
      </c>
      <c r="C24" s="258" t="e">
        <f>#REF!</f>
        <v>#REF!</v>
      </c>
      <c r="D24" s="285" t="e">
        <f>#REF!</f>
        <v>#REF!</v>
      </c>
      <c r="G24" s="285"/>
    </row>
    <row r="25" spans="2:7" x14ac:dyDescent="0.25">
      <c r="B25" t="e">
        <f>IF(#REF!="","",#REF!)</f>
        <v>#REF!</v>
      </c>
      <c r="C25" s="258" t="e">
        <f>#REF!</f>
        <v>#REF!</v>
      </c>
      <c r="D25" s="285" t="e">
        <f>#REF!</f>
        <v>#REF!</v>
      </c>
      <c r="G25" s="285"/>
    </row>
    <row r="26" spans="2:7" x14ac:dyDescent="0.25">
      <c r="B26" t="e">
        <f>IF(#REF!="","",#REF!)</f>
        <v>#REF!</v>
      </c>
      <c r="C26" s="258" t="e">
        <f>#REF!</f>
        <v>#REF!</v>
      </c>
      <c r="D26" s="285" t="e">
        <f>#REF!</f>
        <v>#REF!</v>
      </c>
      <c r="G26" s="285"/>
    </row>
    <row r="27" spans="2:7" x14ac:dyDescent="0.25">
      <c r="B27" t="e">
        <f>IF(#REF!="","",#REF!)</f>
        <v>#REF!</v>
      </c>
      <c r="C27" s="258" t="e">
        <f>#REF!</f>
        <v>#REF!</v>
      </c>
      <c r="D27" s="285" t="e">
        <f>#REF!</f>
        <v>#REF!</v>
      </c>
      <c r="G27" s="285"/>
    </row>
    <row r="28" spans="2:7" x14ac:dyDescent="0.25">
      <c r="B28" t="e">
        <f>IF(#REF!="","",#REF!)</f>
        <v>#REF!</v>
      </c>
      <c r="C28" s="258" t="e">
        <f>#REF!</f>
        <v>#REF!</v>
      </c>
      <c r="D28" s="285" t="e">
        <f>#REF!</f>
        <v>#REF!</v>
      </c>
      <c r="G28" s="285"/>
    </row>
    <row r="29" spans="2:7" x14ac:dyDescent="0.25">
      <c r="B29" t="e">
        <f>IF(#REF!="","",#REF!)</f>
        <v>#REF!</v>
      </c>
      <c r="C29" s="258" t="e">
        <f>#REF!</f>
        <v>#REF!</v>
      </c>
      <c r="D29" s="285" t="e">
        <f>#REF!</f>
        <v>#REF!</v>
      </c>
      <c r="G29" s="285"/>
    </row>
    <row r="30" spans="2:7" x14ac:dyDescent="0.25">
      <c r="B30" t="e">
        <f>IF(#REF!="","",#REF!)</f>
        <v>#REF!</v>
      </c>
      <c r="C30" s="258" t="e">
        <f>#REF!</f>
        <v>#REF!</v>
      </c>
      <c r="D30" s="285" t="e">
        <f>#REF!</f>
        <v>#REF!</v>
      </c>
      <c r="G30" s="285"/>
    </row>
    <row r="31" spans="2:7" x14ac:dyDescent="0.25">
      <c r="B31" t="e">
        <f>IF(#REF!="","",#REF!)</f>
        <v>#REF!</v>
      </c>
      <c r="C31" s="258" t="e">
        <f>#REF!</f>
        <v>#REF!</v>
      </c>
      <c r="D31" s="285" t="e">
        <f>#REF!</f>
        <v>#REF!</v>
      </c>
      <c r="G31" s="285"/>
    </row>
    <row r="32" spans="2:7" x14ac:dyDescent="0.25">
      <c r="B32" t="e">
        <f>IF(#REF!="","",#REF!)</f>
        <v>#REF!</v>
      </c>
      <c r="C32" s="258" t="e">
        <f>#REF!</f>
        <v>#REF!</v>
      </c>
      <c r="D32" s="285" t="e">
        <f>#REF!</f>
        <v>#REF!</v>
      </c>
      <c r="G32" s="285"/>
    </row>
    <row r="33" spans="2:7" x14ac:dyDescent="0.25">
      <c r="B33" t="e">
        <f>IF(#REF!="","",#REF!)</f>
        <v>#REF!</v>
      </c>
      <c r="C33" s="258" t="e">
        <f>#REF!</f>
        <v>#REF!</v>
      </c>
      <c r="D33" s="285" t="e">
        <f>#REF!</f>
        <v>#REF!</v>
      </c>
      <c r="G33" s="285"/>
    </row>
    <row r="34" spans="2:7" x14ac:dyDescent="0.25">
      <c r="B34" t="e">
        <f>IF(#REF!="","",#REF!)</f>
        <v>#REF!</v>
      </c>
      <c r="C34" s="258" t="e">
        <f>#REF!</f>
        <v>#REF!</v>
      </c>
      <c r="D34" s="285" t="e">
        <f>#REF!</f>
        <v>#REF!</v>
      </c>
      <c r="G34" s="285"/>
    </row>
    <row r="35" spans="2:7" x14ac:dyDescent="0.25">
      <c r="B35" t="e">
        <f>IF(#REF!="","",#REF!)</f>
        <v>#REF!</v>
      </c>
      <c r="C35" s="258" t="e">
        <f>#REF!</f>
        <v>#REF!</v>
      </c>
      <c r="D35" s="285" t="e">
        <f>#REF!</f>
        <v>#REF!</v>
      </c>
      <c r="G35" s="285"/>
    </row>
    <row r="36" spans="2:7" x14ac:dyDescent="0.25">
      <c r="B36" t="e">
        <f>IF(#REF!="","",#REF!)</f>
        <v>#REF!</v>
      </c>
      <c r="C36" s="258" t="e">
        <f>#REF!</f>
        <v>#REF!</v>
      </c>
      <c r="D36" s="285" t="e">
        <f>#REF!</f>
        <v>#REF!</v>
      </c>
      <c r="G36" s="285"/>
    </row>
    <row r="37" spans="2:7" x14ac:dyDescent="0.25">
      <c r="B37" t="e">
        <f>IF(#REF!="","",#REF!)</f>
        <v>#REF!</v>
      </c>
      <c r="C37" s="258" t="e">
        <f>#REF!</f>
        <v>#REF!</v>
      </c>
      <c r="D37" s="285" t="e">
        <f>#REF!</f>
        <v>#REF!</v>
      </c>
      <c r="G37" s="285"/>
    </row>
    <row r="38" spans="2:7" x14ac:dyDescent="0.25">
      <c r="B38" t="e">
        <f>IF(#REF!="","",#REF!)</f>
        <v>#REF!</v>
      </c>
      <c r="C38" s="258" t="e">
        <f>#REF!</f>
        <v>#REF!</v>
      </c>
      <c r="D38" s="285" t="e">
        <f>#REF!</f>
        <v>#REF!</v>
      </c>
      <c r="G38" s="285"/>
    </row>
    <row r="39" spans="2:7" x14ac:dyDescent="0.25">
      <c r="B39" t="e">
        <f>IF(#REF!="","",#REF!)</f>
        <v>#REF!</v>
      </c>
      <c r="C39" s="258" t="e">
        <f>#REF!</f>
        <v>#REF!</v>
      </c>
      <c r="D39" s="285" t="e">
        <f>#REF!</f>
        <v>#REF!</v>
      </c>
      <c r="G39" s="285"/>
    </row>
    <row r="40" spans="2:7" x14ac:dyDescent="0.25">
      <c r="B40" t="e">
        <f>IF(#REF!="","",#REF!)</f>
        <v>#REF!</v>
      </c>
      <c r="C40" s="258" t="e">
        <f>#REF!</f>
        <v>#REF!</v>
      </c>
      <c r="D40" s="285" t="e">
        <f>#REF!</f>
        <v>#REF!</v>
      </c>
      <c r="G40" s="285"/>
    </row>
    <row r="41" spans="2:7" x14ac:dyDescent="0.25">
      <c r="B41" t="e">
        <f>IF(#REF!="","",#REF!)</f>
        <v>#REF!</v>
      </c>
      <c r="C41" s="258" t="e">
        <f>#REF!</f>
        <v>#REF!</v>
      </c>
      <c r="D41" s="285" t="e">
        <f>#REF!</f>
        <v>#REF!</v>
      </c>
      <c r="G41" s="285"/>
    </row>
    <row r="42" spans="2:7" x14ac:dyDescent="0.25">
      <c r="B42" t="e">
        <f>IF(#REF!="","",#REF!)</f>
        <v>#REF!</v>
      </c>
      <c r="C42" s="258" t="e">
        <f>#REF!</f>
        <v>#REF!</v>
      </c>
      <c r="D42" s="285" t="e">
        <f>#REF!</f>
        <v>#REF!</v>
      </c>
    </row>
    <row r="43" spans="2:7" x14ac:dyDescent="0.25">
      <c r="B43" t="e">
        <f>IF(#REF!="","",#REF!)</f>
        <v>#REF!</v>
      </c>
      <c r="C43" s="258" t="e">
        <f>#REF!</f>
        <v>#REF!</v>
      </c>
      <c r="D43" s="285" t="e">
        <f>#REF!</f>
        <v>#REF!</v>
      </c>
    </row>
    <row r="44" spans="2:7" x14ac:dyDescent="0.25">
      <c r="B44" t="e">
        <f>IF(#REF!="","",#REF!)</f>
        <v>#REF!</v>
      </c>
      <c r="C44" s="258" t="e">
        <f>#REF!</f>
        <v>#REF!</v>
      </c>
      <c r="D44" s="285" t="e">
        <f>#REF!</f>
        <v>#REF!</v>
      </c>
    </row>
  </sheetData>
  <conditionalFormatting sqref="E5:AN44">
    <cfRule type="expression" dxfId="145" priority="3">
      <formula>AND($D5&lt;&gt;"",E$4&lt;=$D5)</formula>
    </cfRule>
  </conditionalFormatting>
  <pageMargins left="0.7" right="0.7" top="0.78740157499999996" bottom="0.78740157499999996" header="0.3" footer="0.3"/>
  <pageSetup paperSize="9" scale="65" orientation="landscape" r:id="rId1"/>
  <extLst>
    <ext xmlns:x14="http://schemas.microsoft.com/office/spreadsheetml/2009/9/main" uri="{78C0D931-6437-407d-A8EE-F0AAD7539E65}">
      <x14:conditionalFormattings>
        <x14:conditionalFormatting xmlns:xm="http://schemas.microsoft.com/office/excel/2006/main">
          <x14:cfRule type="expression" priority="1" id="{784F16FA-6800-4FAF-8F31-1A564F60DA86}">
            <xm:f>menu!$I$52&lt;2</xm:f>
            <x14:dxf>
              <font>
                <color theme="0"/>
              </font>
            </x14:dxf>
          </x14:cfRule>
          <xm:sqref>Q3:AB4</xm:sqref>
        </x14:conditionalFormatting>
        <x14:conditionalFormatting xmlns:xm="http://schemas.microsoft.com/office/excel/2006/main">
          <x14:cfRule type="expression" priority="2" id="{1AFB17B1-818B-40AD-ADBF-50A171E13D7A}">
            <xm:f>menu!$I$52&lt;3</xm:f>
            <x14:dxf>
              <font>
                <color theme="0"/>
              </font>
            </x14:dxf>
          </x14:cfRule>
          <xm:sqref>AC3:AN4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1">
    <tabColor rgb="FFE3B5A2"/>
    <pageSetUpPr fitToPage="1"/>
  </sheetPr>
  <dimension ref="A1:AC97"/>
  <sheetViews>
    <sheetView showGridLines="0" showRowColHeaders="0" zoomScaleNormal="100" zoomScaleSheetLayoutView="100" workbookViewId="0">
      <selection activeCell="O4" sqref="O4:P4"/>
    </sheetView>
  </sheetViews>
  <sheetFormatPr baseColWidth="10" defaultColWidth="11.42578125" defaultRowHeight="12" x14ac:dyDescent="0.2"/>
  <cols>
    <col min="1" max="2" width="2.28515625" style="62" customWidth="1"/>
    <col min="3" max="3" width="6" style="62" customWidth="1"/>
    <col min="4" max="4" width="6.28515625" style="62" customWidth="1"/>
    <col min="5" max="5" width="18" style="62" customWidth="1"/>
    <col min="6" max="8" width="14.42578125" style="62" customWidth="1"/>
    <col min="9" max="9" width="4.7109375" style="62" customWidth="1"/>
    <col min="10" max="10" width="9.7109375" style="62" customWidth="1"/>
    <col min="11" max="11" width="14.42578125" style="62" customWidth="1"/>
    <col min="12" max="12" width="15" style="62" customWidth="1"/>
    <col min="13" max="13" width="3.28515625" style="62" customWidth="1"/>
    <col min="14" max="14" width="2.28515625" style="62" customWidth="1"/>
    <col min="15"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O2" s="395"/>
      <c r="P2" s="395"/>
      <c r="Q2" s="395"/>
      <c r="R2" s="395"/>
      <c r="S2" s="395"/>
      <c r="T2" s="395"/>
      <c r="U2" s="395"/>
      <c r="V2" s="395"/>
      <c r="W2" s="395"/>
      <c r="X2" s="395"/>
      <c r="Y2" s="395"/>
      <c r="Z2" s="395"/>
      <c r="AA2" s="395"/>
      <c r="AB2" s="395"/>
      <c r="AC2" s="395"/>
    </row>
    <row r="3" spans="1:29" ht="17.25" customHeight="1" x14ac:dyDescent="0.2">
      <c r="A3" s="395"/>
      <c r="C3" s="494" t="s">
        <v>654</v>
      </c>
      <c r="D3" s="494"/>
      <c r="E3" s="494"/>
      <c r="F3" s="494"/>
      <c r="G3" s="494"/>
      <c r="H3" s="798"/>
      <c r="I3" s="63"/>
      <c r="J3" s="64" t="s">
        <v>58</v>
      </c>
      <c r="K3" s="81"/>
      <c r="L3" s="81"/>
      <c r="O3" s="773"/>
      <c r="P3" s="773"/>
      <c r="Q3" s="395"/>
      <c r="R3" s="395"/>
      <c r="S3" s="395"/>
      <c r="T3" s="395"/>
      <c r="U3" s="395"/>
      <c r="V3" s="395"/>
      <c r="W3" s="395"/>
      <c r="X3" s="395"/>
      <c r="Y3" s="395"/>
      <c r="Z3" s="395"/>
      <c r="AA3" s="395"/>
      <c r="AB3" s="395"/>
      <c r="AC3" s="395"/>
    </row>
    <row r="4" spans="1:29" ht="17.25" customHeight="1" x14ac:dyDescent="0.2">
      <c r="A4" s="395"/>
      <c r="C4" s="494"/>
      <c r="D4" s="494"/>
      <c r="E4" s="494"/>
      <c r="F4" s="494"/>
      <c r="G4" s="494"/>
      <c r="H4" s="798"/>
      <c r="I4" s="133"/>
      <c r="J4" s="65" t="s">
        <v>57</v>
      </c>
      <c r="K4" s="81"/>
      <c r="L4" s="81"/>
      <c r="O4" s="773"/>
      <c r="P4" s="773"/>
      <c r="Q4" s="395"/>
      <c r="R4" s="395"/>
      <c r="S4" s="395"/>
      <c r="T4" s="395"/>
      <c r="U4" s="395"/>
      <c r="V4" s="395"/>
      <c r="W4" s="395"/>
      <c r="X4" s="395"/>
      <c r="Y4" s="395"/>
      <c r="Z4" s="395"/>
      <c r="AA4" s="395"/>
      <c r="AB4" s="395"/>
      <c r="AC4" s="395"/>
    </row>
    <row r="5" spans="1:29" ht="17.25" customHeight="1" x14ac:dyDescent="0.2">
      <c r="A5" s="395"/>
      <c r="C5" s="494"/>
      <c r="D5" s="494"/>
      <c r="E5" s="494"/>
      <c r="F5" s="494"/>
      <c r="G5" s="494"/>
      <c r="H5" s="798"/>
      <c r="I5" s="66"/>
      <c r="J5" s="65" t="s">
        <v>56</v>
      </c>
      <c r="O5" s="395"/>
      <c r="P5" s="395"/>
      <c r="Q5" s="395"/>
      <c r="R5" s="395"/>
      <c r="S5" s="395"/>
      <c r="T5" s="395"/>
      <c r="U5" s="395"/>
      <c r="V5" s="395"/>
      <c r="W5" s="395"/>
      <c r="X5" s="395"/>
      <c r="Y5" s="395"/>
      <c r="Z5" s="395"/>
      <c r="AA5" s="395"/>
      <c r="AB5" s="395"/>
      <c r="AC5" s="395"/>
    </row>
    <row r="6" spans="1:29" ht="17.25" customHeight="1" x14ac:dyDescent="0.2">
      <c r="A6" s="395"/>
      <c r="C6" s="494"/>
      <c r="D6" s="494"/>
      <c r="E6" s="494"/>
      <c r="F6" s="494"/>
      <c r="G6" s="494"/>
      <c r="H6" s="798"/>
      <c r="I6" s="67"/>
      <c r="J6" s="65" t="s">
        <v>43</v>
      </c>
      <c r="O6" s="395"/>
      <c r="P6" s="395"/>
      <c r="Q6" s="395"/>
      <c r="R6" s="395"/>
      <c r="S6" s="395"/>
      <c r="T6" s="395"/>
      <c r="U6" s="395"/>
      <c r="V6" s="395"/>
      <c r="W6" s="395"/>
      <c r="X6" s="395"/>
      <c r="Y6" s="395"/>
      <c r="Z6" s="395"/>
      <c r="AA6" s="395"/>
      <c r="AB6" s="395"/>
      <c r="AC6" s="395"/>
    </row>
    <row r="7" spans="1:29" ht="17.25" customHeight="1" x14ac:dyDescent="0.2">
      <c r="A7" s="395"/>
      <c r="C7" s="494"/>
      <c r="D7" s="494"/>
      <c r="E7" s="494"/>
      <c r="F7" s="494"/>
      <c r="G7" s="494"/>
      <c r="H7" s="798"/>
      <c r="I7" s="68"/>
      <c r="J7" s="65" t="s">
        <v>44</v>
      </c>
      <c r="O7" s="395"/>
      <c r="P7" s="395"/>
      <c r="Q7" s="395"/>
      <c r="R7" s="395"/>
      <c r="S7" s="395"/>
      <c r="T7" s="395"/>
      <c r="U7" s="395"/>
      <c r="V7" s="395"/>
      <c r="W7" s="395"/>
      <c r="X7" s="395"/>
      <c r="Y7" s="395"/>
      <c r="Z7" s="395"/>
      <c r="AA7" s="395"/>
      <c r="AB7" s="395"/>
      <c r="AC7" s="395"/>
    </row>
    <row r="8" spans="1:29" ht="6" customHeight="1" x14ac:dyDescent="0.2">
      <c r="A8" s="395"/>
      <c r="O8" s="395"/>
      <c r="P8" s="395"/>
      <c r="Q8" s="395"/>
      <c r="R8" s="395"/>
      <c r="S8" s="395"/>
      <c r="T8" s="395"/>
      <c r="U8" s="395"/>
      <c r="V8" s="395"/>
      <c r="W8" s="395"/>
      <c r="X8" s="395"/>
      <c r="Y8" s="395"/>
      <c r="Z8" s="395"/>
      <c r="AA8" s="395"/>
      <c r="AB8" s="395"/>
      <c r="AC8" s="395"/>
    </row>
    <row r="9" spans="1:29" ht="78.599999999999994" customHeight="1" x14ac:dyDescent="0.2">
      <c r="A9" s="395"/>
      <c r="C9" s="799" t="s">
        <v>661</v>
      </c>
      <c r="D9" s="800"/>
      <c r="E9" s="800"/>
      <c r="F9" s="800"/>
      <c r="G9" s="800"/>
      <c r="H9" s="800"/>
      <c r="I9" s="800"/>
      <c r="J9" s="800"/>
      <c r="K9" s="800"/>
      <c r="L9" s="801"/>
      <c r="O9" s="395"/>
      <c r="P9" s="395"/>
      <c r="Q9" s="395"/>
      <c r="R9" s="428"/>
      <c r="S9" s="395"/>
      <c r="T9" s="395"/>
      <c r="U9" s="395"/>
      <c r="V9" s="395"/>
      <c r="W9" s="395"/>
      <c r="X9" s="395"/>
      <c r="Y9" s="395"/>
      <c r="Z9" s="395"/>
      <c r="AA9" s="395"/>
      <c r="AB9" s="395"/>
      <c r="AC9" s="395"/>
    </row>
    <row r="10" spans="1:29" ht="4.9000000000000004" customHeight="1" thickBot="1" x14ac:dyDescent="0.25">
      <c r="A10" s="395"/>
      <c r="C10" s="371"/>
      <c r="D10" s="142"/>
      <c r="E10" s="143"/>
      <c r="F10" s="143"/>
      <c r="G10" s="143"/>
      <c r="H10" s="143"/>
      <c r="I10" s="143"/>
      <c r="J10" s="143"/>
      <c r="K10" s="144"/>
      <c r="L10" s="134"/>
      <c r="O10" s="395"/>
      <c r="P10" s="395"/>
      <c r="Q10" s="395"/>
      <c r="R10" s="395"/>
      <c r="S10" s="395"/>
      <c r="T10" s="395"/>
      <c r="U10" s="395"/>
      <c r="V10" s="395"/>
      <c r="W10" s="395"/>
      <c r="X10" s="395"/>
      <c r="Y10" s="395"/>
      <c r="Z10" s="395"/>
      <c r="AA10" s="395"/>
      <c r="AB10" s="395"/>
      <c r="AC10" s="395"/>
    </row>
    <row r="11" spans="1:29" ht="22.5" customHeight="1" x14ac:dyDescent="0.2">
      <c r="A11" s="395"/>
      <c r="C11" s="802" t="s">
        <v>624</v>
      </c>
      <c r="D11" s="803"/>
      <c r="E11" s="803"/>
      <c r="F11" s="803"/>
      <c r="G11" s="803"/>
      <c r="H11" s="803"/>
      <c r="I11" s="803"/>
      <c r="J11" s="804"/>
      <c r="K11" s="808" t="s">
        <v>17</v>
      </c>
      <c r="L11" s="809"/>
      <c r="M11" s="268"/>
      <c r="O11" s="395"/>
      <c r="P11" s="395"/>
      <c r="Q11" s="395"/>
      <c r="R11" s="395"/>
      <c r="S11" s="395"/>
      <c r="T11" s="395"/>
      <c r="U11" s="395"/>
      <c r="V11" s="395"/>
      <c r="W11" s="395"/>
      <c r="X11" s="395"/>
      <c r="Y11" s="395"/>
      <c r="Z11" s="395"/>
      <c r="AA11" s="395"/>
      <c r="AB11" s="395"/>
      <c r="AC11" s="395"/>
    </row>
    <row r="12" spans="1:29" ht="13.5" customHeight="1" x14ac:dyDescent="0.2">
      <c r="A12" s="395"/>
      <c r="C12" s="805"/>
      <c r="D12" s="806"/>
      <c r="E12" s="806"/>
      <c r="F12" s="806"/>
      <c r="G12" s="806"/>
      <c r="H12" s="806"/>
      <c r="I12" s="806"/>
      <c r="J12" s="807"/>
      <c r="K12" s="372" t="s">
        <v>622</v>
      </c>
      <c r="L12" s="373" t="s">
        <v>623</v>
      </c>
      <c r="M12" s="268"/>
      <c r="O12" s="395"/>
      <c r="P12" s="395"/>
      <c r="Q12" s="395"/>
      <c r="R12" s="395"/>
      <c r="S12" s="395"/>
      <c r="T12" s="395"/>
      <c r="U12" s="395"/>
      <c r="V12" s="395"/>
      <c r="W12" s="395"/>
      <c r="X12" s="395"/>
      <c r="Y12" s="395"/>
      <c r="Z12" s="395"/>
      <c r="AA12" s="395"/>
      <c r="AB12" s="395"/>
      <c r="AC12" s="395"/>
    </row>
    <row r="13" spans="1:29" ht="16.899999999999999" customHeight="1" x14ac:dyDescent="0.2">
      <c r="A13" s="395"/>
      <c r="C13" s="790" t="s">
        <v>620</v>
      </c>
      <c r="D13" s="791"/>
      <c r="E13" s="791"/>
      <c r="F13" s="791"/>
      <c r="G13" s="791"/>
      <c r="H13" s="791"/>
      <c r="I13" s="791"/>
      <c r="J13" s="791"/>
      <c r="K13" s="462" t="str">
        <f>"ca. "&amp;ROUND(menu!G205,0)</f>
        <v>ca. 0</v>
      </c>
      <c r="L13" s="463" t="str">
        <f>"ca. " &amp;ROUND(menu!H205,0)</f>
        <v>ca. 0</v>
      </c>
      <c r="O13" s="395"/>
      <c r="P13" s="395"/>
      <c r="Q13" s="395"/>
      <c r="R13" s="395"/>
      <c r="S13" s="395"/>
      <c r="T13" s="395"/>
      <c r="U13" s="395"/>
      <c r="V13" s="395"/>
      <c r="W13" s="395"/>
      <c r="X13" s="395"/>
      <c r="Y13" s="395"/>
      <c r="Z13" s="395"/>
      <c r="AA13" s="395"/>
      <c r="AB13" s="395"/>
      <c r="AC13" s="395"/>
    </row>
    <row r="14" spans="1:29" ht="27.6" customHeight="1" x14ac:dyDescent="0.2">
      <c r="A14" s="395"/>
      <c r="C14" s="790" t="s">
        <v>625</v>
      </c>
      <c r="D14" s="791"/>
      <c r="E14" s="791"/>
      <c r="F14" s="791"/>
      <c r="G14" s="791"/>
      <c r="H14" s="791"/>
      <c r="I14" s="791"/>
      <c r="J14" s="791"/>
      <c r="K14" s="462" t="str">
        <f>"ca. "&amp;ROUND(menu!G206,0)</f>
        <v>ca. 0</v>
      </c>
      <c r="L14" s="463" t="str">
        <f>"ca. " &amp;ROUND(menu!H206,0)</f>
        <v>ca. 0</v>
      </c>
      <c r="O14" s="395"/>
      <c r="P14" s="395"/>
      <c r="Q14" s="395"/>
      <c r="R14" s="395"/>
      <c r="S14" s="395"/>
      <c r="T14" s="395"/>
      <c r="U14" s="395"/>
      <c r="V14" s="395"/>
      <c r="W14" s="395"/>
      <c r="X14" s="395"/>
      <c r="Y14" s="395"/>
      <c r="Z14" s="395"/>
      <c r="AA14" s="395"/>
      <c r="AB14" s="395"/>
      <c r="AC14" s="395"/>
    </row>
    <row r="15" spans="1:29" ht="27.75" customHeight="1" x14ac:dyDescent="0.2">
      <c r="A15" s="395"/>
      <c r="C15" s="790" t="s">
        <v>686</v>
      </c>
      <c r="D15" s="791"/>
      <c r="E15" s="791"/>
      <c r="F15" s="791"/>
      <c r="G15" s="791"/>
      <c r="H15" s="791"/>
      <c r="I15" s="791"/>
      <c r="J15" s="791"/>
      <c r="K15" s="462" t="str">
        <f>"ca. "&amp;ROUND(menu!G207,0)</f>
        <v>ca. 0</v>
      </c>
      <c r="L15" s="463" t="str">
        <f>"ca. " &amp;ROUND(menu!H207,0)</f>
        <v>ca. 0</v>
      </c>
      <c r="O15" s="395"/>
      <c r="P15" s="395"/>
      <c r="Q15" s="395"/>
      <c r="R15" s="395"/>
      <c r="S15" s="395"/>
      <c r="T15" s="395"/>
      <c r="U15" s="395"/>
      <c r="V15" s="395"/>
      <c r="W15" s="395"/>
      <c r="X15" s="395"/>
      <c r="Y15" s="395"/>
      <c r="Z15" s="395"/>
      <c r="AA15" s="395"/>
      <c r="AB15" s="395"/>
      <c r="AC15" s="395"/>
    </row>
    <row r="16" spans="1:29" ht="27.6" customHeight="1" x14ac:dyDescent="0.2">
      <c r="A16" s="395"/>
      <c r="C16" s="790" t="s">
        <v>687</v>
      </c>
      <c r="D16" s="791"/>
      <c r="E16" s="791"/>
      <c r="F16" s="791"/>
      <c r="G16" s="791"/>
      <c r="H16" s="791"/>
      <c r="I16" s="791"/>
      <c r="J16" s="791"/>
      <c r="K16" s="462" t="str">
        <f>"ca. "&amp;ROUND(menu!G208,0)</f>
        <v>ca. 0</v>
      </c>
      <c r="L16" s="463" t="str">
        <f>"ca. " &amp;ROUND(menu!H208,0)</f>
        <v>ca. 0</v>
      </c>
      <c r="O16" s="395"/>
      <c r="P16" s="395"/>
      <c r="Q16" s="395"/>
      <c r="R16" s="395"/>
      <c r="S16" s="395"/>
      <c r="T16" s="395"/>
      <c r="U16" s="395"/>
      <c r="V16" s="395"/>
      <c r="W16" s="395"/>
      <c r="X16" s="395"/>
      <c r="Y16" s="395"/>
      <c r="Z16" s="395"/>
      <c r="AA16" s="395"/>
      <c r="AB16" s="395"/>
      <c r="AC16" s="395"/>
    </row>
    <row r="17" spans="1:29" ht="16.899999999999999" customHeight="1" x14ac:dyDescent="0.2">
      <c r="A17" s="395"/>
      <c r="C17" s="790" t="s">
        <v>692</v>
      </c>
      <c r="D17" s="791"/>
      <c r="E17" s="791"/>
      <c r="F17" s="791"/>
      <c r="G17" s="791"/>
      <c r="H17" s="791"/>
      <c r="I17" s="791"/>
      <c r="J17" s="791"/>
      <c r="K17" s="462" t="str">
        <f>"ca. "&amp;ROUND(menu!G209,0)</f>
        <v>ca. 0</v>
      </c>
      <c r="L17" s="463" t="str">
        <f>"ca. " &amp;ROUND(menu!H209,0)</f>
        <v>ca. 0</v>
      </c>
      <c r="O17" s="395"/>
      <c r="P17" s="395"/>
      <c r="Q17" s="395"/>
      <c r="R17" s="395"/>
      <c r="S17" s="395"/>
      <c r="T17" s="395"/>
      <c r="U17" s="395"/>
      <c r="V17" s="395"/>
      <c r="W17" s="395"/>
      <c r="X17" s="395"/>
      <c r="Y17" s="395"/>
      <c r="Z17" s="395"/>
      <c r="AA17" s="395"/>
      <c r="AB17" s="395"/>
      <c r="AC17" s="395"/>
    </row>
    <row r="18" spans="1:29" ht="16.899999999999999" customHeight="1" x14ac:dyDescent="0.2">
      <c r="A18" s="395"/>
      <c r="C18" s="790" t="s">
        <v>693</v>
      </c>
      <c r="D18" s="791"/>
      <c r="E18" s="791"/>
      <c r="F18" s="791"/>
      <c r="G18" s="791"/>
      <c r="H18" s="791"/>
      <c r="I18" s="791"/>
      <c r="J18" s="791"/>
      <c r="K18" s="462" t="str">
        <f>"ca. "&amp;ROUND(menu!G210,0)</f>
        <v>ca. 0</v>
      </c>
      <c r="L18" s="463" t="str">
        <f>"ca. " &amp;ROUND(menu!H210,0)</f>
        <v>ca. 0</v>
      </c>
      <c r="O18" s="395"/>
      <c r="P18" s="395"/>
      <c r="Q18" s="395"/>
      <c r="R18" s="395"/>
      <c r="S18" s="395"/>
      <c r="T18" s="395"/>
      <c r="U18" s="395"/>
      <c r="V18" s="395"/>
      <c r="W18" s="395"/>
      <c r="X18" s="395"/>
      <c r="Y18" s="395"/>
      <c r="Z18" s="395"/>
      <c r="AA18" s="395"/>
      <c r="AB18" s="395"/>
      <c r="AC18" s="395"/>
    </row>
    <row r="19" spans="1:29" ht="27.6" customHeight="1" x14ac:dyDescent="0.2">
      <c r="A19" s="395"/>
      <c r="C19" s="790" t="s">
        <v>626</v>
      </c>
      <c r="D19" s="791"/>
      <c r="E19" s="791"/>
      <c r="F19" s="791"/>
      <c r="G19" s="791"/>
      <c r="H19" s="791"/>
      <c r="I19" s="791"/>
      <c r="J19" s="791"/>
      <c r="K19" s="462" t="str">
        <f>"ca. "&amp;ROUND(menu!G211,0)</f>
        <v>ca. 0</v>
      </c>
      <c r="L19" s="463" t="str">
        <f>"ca. " &amp;ROUND(menu!H211,0)</f>
        <v>ca. 0</v>
      </c>
      <c r="O19" s="395"/>
      <c r="P19" s="395"/>
      <c r="Q19" s="395"/>
      <c r="R19" s="395"/>
      <c r="S19" s="395"/>
      <c r="T19" s="395"/>
      <c r="U19" s="395"/>
      <c r="V19" s="395"/>
      <c r="W19" s="395"/>
      <c r="X19" s="395"/>
      <c r="Y19" s="395"/>
      <c r="Z19" s="395"/>
      <c r="AA19" s="395"/>
      <c r="AB19" s="395"/>
      <c r="AC19" s="395"/>
    </row>
    <row r="20" spans="1:29" ht="16.899999999999999" customHeight="1" x14ac:dyDescent="0.2">
      <c r="A20" s="395"/>
      <c r="C20" s="790" t="s">
        <v>671</v>
      </c>
      <c r="D20" s="791"/>
      <c r="E20" s="791"/>
      <c r="F20" s="791"/>
      <c r="G20" s="791"/>
      <c r="H20" s="791"/>
      <c r="I20" s="791"/>
      <c r="J20" s="791"/>
      <c r="K20" s="462" t="str">
        <f>"ca. "&amp;ROUND(menu!G212,0)</f>
        <v>ca. 0</v>
      </c>
      <c r="L20" s="463" t="str">
        <f>"ca. " &amp;ROUND(menu!H212,0)</f>
        <v>ca. 0</v>
      </c>
      <c r="O20" s="395"/>
      <c r="P20" s="395"/>
      <c r="Q20" s="395"/>
      <c r="R20" s="395"/>
      <c r="S20" s="395"/>
      <c r="T20" s="395"/>
      <c r="U20" s="395"/>
      <c r="V20" s="395"/>
      <c r="W20" s="395"/>
      <c r="X20" s="395"/>
      <c r="Y20" s="395"/>
      <c r="Z20" s="395"/>
      <c r="AA20" s="395"/>
      <c r="AB20" s="395"/>
      <c r="AC20" s="395"/>
    </row>
    <row r="21" spans="1:29" ht="16.899999999999999" customHeight="1" x14ac:dyDescent="0.2">
      <c r="A21" s="395"/>
      <c r="C21" s="790" t="s">
        <v>621</v>
      </c>
      <c r="D21" s="791"/>
      <c r="E21" s="791"/>
      <c r="F21" s="791"/>
      <c r="G21" s="791"/>
      <c r="H21" s="791"/>
      <c r="I21" s="791"/>
      <c r="J21" s="791"/>
      <c r="K21" s="462" t="str">
        <f>"ca. "&amp;ROUND(menu!G213,0)</f>
        <v>ca. 0</v>
      </c>
      <c r="L21" s="463" t="str">
        <f>"ca. " &amp;ROUND(menu!H213,0)</f>
        <v>ca. 0</v>
      </c>
      <c r="O21" s="395"/>
      <c r="P21" s="395"/>
      <c r="Q21" s="395"/>
      <c r="R21" s="395"/>
      <c r="S21" s="395"/>
      <c r="T21" s="395"/>
      <c r="U21" s="395"/>
      <c r="V21" s="395"/>
      <c r="W21" s="395"/>
      <c r="X21" s="395"/>
      <c r="Y21" s="395"/>
      <c r="Z21" s="395"/>
      <c r="AA21" s="395"/>
      <c r="AB21" s="395"/>
      <c r="AC21" s="395"/>
    </row>
    <row r="22" spans="1:29" ht="27.6" customHeight="1" thickBot="1" x14ac:dyDescent="0.25">
      <c r="A22" s="395"/>
      <c r="C22" s="792" t="s">
        <v>694</v>
      </c>
      <c r="D22" s="793"/>
      <c r="E22" s="793"/>
      <c r="F22" s="793"/>
      <c r="G22" s="793"/>
      <c r="H22" s="793"/>
      <c r="I22" s="793"/>
      <c r="J22" s="794"/>
      <c r="K22" s="462" t="str">
        <f>"ca. "&amp;ROUND(menu!G214,0)</f>
        <v>ca. 0</v>
      </c>
      <c r="L22" s="463" t="str">
        <f>"ca. " &amp;ROUND(menu!H214,0)</f>
        <v>ca. 0</v>
      </c>
      <c r="O22" s="395"/>
      <c r="P22" s="395"/>
      <c r="Q22" s="395"/>
      <c r="R22" s="395"/>
      <c r="S22" s="395"/>
      <c r="T22" s="395"/>
      <c r="U22" s="395"/>
      <c r="V22" s="395"/>
      <c r="W22" s="395"/>
      <c r="X22" s="395"/>
      <c r="Y22" s="395"/>
      <c r="Z22" s="395"/>
      <c r="AA22" s="395"/>
      <c r="AB22" s="395"/>
      <c r="AC22" s="395"/>
    </row>
    <row r="23" spans="1:29" ht="16.5" customHeight="1" thickBot="1" x14ac:dyDescent="0.25">
      <c r="A23" s="395"/>
      <c r="C23" s="431"/>
      <c r="D23" s="431"/>
      <c r="E23" s="431"/>
      <c r="F23" s="431"/>
      <c r="G23" s="431"/>
      <c r="H23" s="431"/>
      <c r="I23" s="432"/>
      <c r="J23" s="470" t="s">
        <v>15</v>
      </c>
      <c r="K23" s="468" t="str">
        <f>"ca. "&amp;ROUND(SUM(menu!G205:G214),0)</f>
        <v>ca. 0</v>
      </c>
      <c r="L23" s="469" t="str">
        <f>"ca. "&amp; ROUND(SUM(menu!H205:H214),0)</f>
        <v>ca. 0</v>
      </c>
      <c r="O23" s="395"/>
      <c r="P23" s="395"/>
      <c r="Q23" s="395"/>
      <c r="R23" s="395"/>
      <c r="S23" s="395"/>
      <c r="T23" s="395"/>
      <c r="U23" s="395"/>
      <c r="V23" s="395"/>
      <c r="W23" s="395"/>
      <c r="X23" s="395"/>
      <c r="Y23" s="395"/>
      <c r="Z23" s="395"/>
      <c r="AA23" s="395"/>
      <c r="AB23" s="395"/>
      <c r="AC23" s="395"/>
    </row>
    <row r="24" spans="1:29" ht="6" customHeight="1" thickBot="1" x14ac:dyDescent="0.25">
      <c r="A24" s="395"/>
      <c r="C24" s="98"/>
      <c r="D24" s="98"/>
      <c r="E24" s="314"/>
      <c r="F24" s="314"/>
      <c r="G24" s="314"/>
      <c r="H24" s="314"/>
      <c r="I24" s="314"/>
      <c r="J24" s="795"/>
      <c r="K24" s="795"/>
      <c r="L24" s="795"/>
      <c r="O24" s="395"/>
      <c r="P24" s="395"/>
      <c r="Q24" s="395"/>
      <c r="R24" s="395"/>
      <c r="S24" s="395"/>
      <c r="T24" s="395"/>
      <c r="U24" s="395"/>
      <c r="V24" s="395"/>
      <c r="W24" s="395"/>
      <c r="X24" s="395"/>
      <c r="Y24" s="395"/>
      <c r="Z24" s="395"/>
      <c r="AA24" s="395"/>
      <c r="AB24" s="395"/>
      <c r="AC24" s="395"/>
    </row>
    <row r="25" spans="1:29" ht="23.25" customHeight="1" thickBot="1" x14ac:dyDescent="0.25">
      <c r="A25" s="395"/>
      <c r="C25" s="471"/>
      <c r="D25" s="796" t="s">
        <v>497</v>
      </c>
      <c r="E25" s="796"/>
      <c r="F25" s="796"/>
      <c r="G25" s="796"/>
      <c r="H25" s="796"/>
      <c r="I25" s="796"/>
      <c r="J25" s="796"/>
      <c r="K25" s="796"/>
      <c r="L25" s="797"/>
      <c r="M25" s="127"/>
      <c r="O25" s="395"/>
      <c r="P25" s="395"/>
      <c r="Q25" s="395"/>
      <c r="R25" s="395"/>
      <c r="S25" s="395"/>
      <c r="T25" s="395"/>
      <c r="U25" s="395"/>
      <c r="V25" s="395"/>
      <c r="W25" s="395"/>
      <c r="X25" s="395"/>
      <c r="Y25" s="395"/>
      <c r="Z25" s="395"/>
      <c r="AA25" s="395"/>
      <c r="AB25" s="395"/>
      <c r="AC25" s="395"/>
    </row>
    <row r="26" spans="1:29" ht="6.75" customHeight="1" x14ac:dyDescent="0.2">
      <c r="A26" s="395"/>
      <c r="C26" s="79"/>
      <c r="D26" s="79"/>
      <c r="E26" s="79"/>
      <c r="F26" s="79"/>
      <c r="G26" s="79"/>
      <c r="H26" s="79"/>
      <c r="I26" s="79"/>
      <c r="J26" s="79"/>
      <c r="K26" s="79"/>
      <c r="L26" s="93"/>
      <c r="O26" s="395"/>
      <c r="P26" s="395"/>
      <c r="Q26" s="395"/>
      <c r="R26" s="395"/>
      <c r="S26" s="395"/>
      <c r="T26" s="395"/>
      <c r="U26" s="395"/>
      <c r="V26" s="395"/>
      <c r="W26" s="395"/>
      <c r="X26" s="395"/>
      <c r="Y26" s="395"/>
      <c r="Z26" s="395"/>
      <c r="AA26" s="395"/>
      <c r="AB26" s="395"/>
      <c r="AC26" s="395"/>
    </row>
    <row r="27" spans="1:29" ht="5.25" customHeight="1" x14ac:dyDescent="0.2">
      <c r="A27" s="395"/>
      <c r="O27" s="395"/>
      <c r="P27" s="395"/>
      <c r="Q27" s="395"/>
      <c r="R27" s="395"/>
      <c r="S27" s="395"/>
      <c r="T27" s="395"/>
      <c r="U27" s="395"/>
      <c r="V27" s="395"/>
      <c r="W27" s="395"/>
      <c r="X27" s="395"/>
      <c r="Y27" s="395"/>
      <c r="Z27" s="395"/>
      <c r="AA27" s="395"/>
      <c r="AB27" s="395"/>
      <c r="AC27" s="395"/>
    </row>
    <row r="28" spans="1:29" ht="12" customHeight="1" x14ac:dyDescent="0.2">
      <c r="A28" s="395"/>
      <c r="C28" s="763" t="s">
        <v>169</v>
      </c>
      <c r="D28" s="763"/>
      <c r="E28" s="763"/>
      <c r="F28" s="763"/>
      <c r="G28" s="763"/>
      <c r="H28" s="763"/>
      <c r="I28" s="763"/>
      <c r="J28" s="763"/>
      <c r="K28" s="763"/>
      <c r="L28" s="763"/>
      <c r="M28" s="763"/>
      <c r="O28" s="395"/>
      <c r="P28" s="395"/>
      <c r="Q28" s="395"/>
      <c r="R28" s="395"/>
      <c r="S28" s="395"/>
      <c r="T28" s="395"/>
      <c r="U28" s="395"/>
      <c r="V28" s="395"/>
      <c r="W28" s="395"/>
      <c r="X28" s="395"/>
      <c r="Y28" s="395"/>
      <c r="Z28" s="395"/>
      <c r="AA28" s="395"/>
      <c r="AB28" s="395"/>
      <c r="AC28" s="395"/>
    </row>
    <row r="29" spans="1:29" ht="21" customHeight="1" x14ac:dyDescent="0.2">
      <c r="A29" s="395"/>
      <c r="C29" s="752" t="str">
        <f ca="1">Basisdaten!C41</f>
        <v>Vorhabenbeschreibung - 4.1.7) Klimaschutzkoordination - Vers. 10/2025</v>
      </c>
      <c r="D29" s="753"/>
      <c r="E29" s="753"/>
      <c r="F29" s="753"/>
      <c r="G29" s="753"/>
      <c r="H29" s="753"/>
      <c r="I29" s="753"/>
      <c r="J29" s="753"/>
      <c r="K29" s="753"/>
      <c r="L29" s="753"/>
      <c r="O29" s="395"/>
      <c r="P29" s="395"/>
      <c r="Q29" s="395"/>
      <c r="R29" s="395"/>
      <c r="S29" s="395"/>
      <c r="T29" s="395"/>
      <c r="U29" s="395"/>
      <c r="V29" s="395"/>
      <c r="W29" s="395"/>
      <c r="X29" s="395"/>
      <c r="Y29" s="395"/>
      <c r="Z29" s="395"/>
      <c r="AA29" s="395"/>
      <c r="AB29" s="395"/>
      <c r="AC29" s="395"/>
    </row>
    <row r="30" spans="1:29" x14ac:dyDescent="0.2">
      <c r="A30" s="395"/>
      <c r="O30" s="395"/>
      <c r="P30" s="395"/>
      <c r="Q30" s="395"/>
      <c r="R30" s="395"/>
      <c r="S30" s="395"/>
      <c r="T30" s="395"/>
      <c r="U30" s="395"/>
      <c r="V30" s="395"/>
      <c r="W30" s="395"/>
      <c r="X30" s="395"/>
      <c r="Y30" s="395"/>
      <c r="Z30" s="395"/>
      <c r="AA30" s="395"/>
      <c r="AB30" s="395"/>
      <c r="AC30" s="395"/>
    </row>
    <row r="31" spans="1:29" x14ac:dyDescent="0.2">
      <c r="A31" s="395"/>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row>
    <row r="32" spans="1:29" x14ac:dyDescent="0.2">
      <c r="A32" s="395"/>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row>
    <row r="33" spans="1:29" x14ac:dyDescent="0.2">
      <c r="A33" s="395"/>
      <c r="B33" s="395"/>
      <c r="C33" s="395"/>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row>
    <row r="34" spans="1:29" x14ac:dyDescent="0.2">
      <c r="A34" s="395"/>
      <c r="B34" s="395"/>
      <c r="C34" s="395"/>
      <c r="D34" s="395"/>
      <c r="E34" s="395"/>
      <c r="F34" s="395"/>
      <c r="G34" s="395"/>
      <c r="H34" s="395"/>
      <c r="I34" s="395"/>
      <c r="J34" s="395"/>
      <c r="K34" s="395"/>
      <c r="L34" s="395"/>
      <c r="M34" s="395"/>
      <c r="N34" s="395"/>
      <c r="O34" s="395"/>
      <c r="P34" s="395"/>
      <c r="Q34" s="395"/>
      <c r="R34" s="395"/>
      <c r="S34" s="395"/>
      <c r="T34" s="395"/>
      <c r="U34" s="395"/>
      <c r="V34" s="395"/>
      <c r="W34" s="395"/>
      <c r="X34" s="395"/>
      <c r="Y34" s="395"/>
      <c r="Z34" s="395"/>
      <c r="AA34" s="395"/>
      <c r="AB34" s="395"/>
      <c r="AC34" s="395"/>
    </row>
    <row r="35" spans="1:29" x14ac:dyDescent="0.2">
      <c r="A35" s="395"/>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row>
    <row r="36" spans="1:29" x14ac:dyDescent="0.2">
      <c r="A36" s="395"/>
      <c r="B36" s="395"/>
      <c r="C36" s="395"/>
      <c r="D36" s="395"/>
      <c r="E36" s="395"/>
      <c r="F36" s="395"/>
      <c r="G36" s="395"/>
      <c r="H36" s="395"/>
      <c r="I36" s="395"/>
      <c r="J36" s="395"/>
      <c r="K36" s="395"/>
      <c r="L36" s="395"/>
      <c r="M36" s="395"/>
      <c r="N36" s="395"/>
      <c r="O36" s="395"/>
      <c r="P36" s="395"/>
      <c r="Q36" s="395"/>
      <c r="R36" s="395"/>
      <c r="S36" s="395"/>
      <c r="T36" s="395"/>
      <c r="U36" s="395"/>
      <c r="V36" s="395"/>
      <c r="W36" s="395"/>
      <c r="X36" s="395"/>
      <c r="Y36" s="395"/>
      <c r="Z36" s="395"/>
      <c r="AA36" s="395"/>
      <c r="AB36" s="395"/>
      <c r="AC36" s="395"/>
    </row>
    <row r="37" spans="1:29" x14ac:dyDescent="0.2">
      <c r="A37" s="395"/>
      <c r="B37" s="395"/>
      <c r="C37" s="395"/>
      <c r="D37" s="395"/>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row>
    <row r="38" spans="1:29" x14ac:dyDescent="0.2">
      <c r="A38" s="395"/>
      <c r="B38" s="395"/>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row>
    <row r="39" spans="1:29" x14ac:dyDescent="0.2">
      <c r="A39" s="395"/>
      <c r="B39" s="395"/>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row>
    <row r="40" spans="1:29" x14ac:dyDescent="0.2">
      <c r="A40" s="395"/>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row>
    <row r="41" spans="1:29" x14ac:dyDescent="0.2">
      <c r="A41" s="395"/>
      <c r="B41" s="395"/>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row>
    <row r="42" spans="1:29" x14ac:dyDescent="0.2">
      <c r="A42" s="395"/>
      <c r="B42" s="395"/>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row>
    <row r="43" spans="1:29" x14ac:dyDescent="0.2">
      <c r="A43" s="395"/>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row>
    <row r="44" spans="1:29" x14ac:dyDescent="0.2">
      <c r="A44" s="395"/>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row>
    <row r="45" spans="1:29" x14ac:dyDescent="0.2">
      <c r="A45" s="395"/>
      <c r="B45" s="395"/>
      <c r="C45" s="395"/>
      <c r="D45" s="395"/>
      <c r="E45" s="395"/>
      <c r="F45" s="395"/>
      <c r="G45" s="395"/>
      <c r="H45" s="395"/>
      <c r="I45" s="395"/>
      <c r="J45" s="395"/>
      <c r="K45" s="395"/>
      <c r="L45" s="395"/>
      <c r="M45" s="395"/>
      <c r="N45" s="395"/>
      <c r="O45" s="395"/>
      <c r="P45" s="395"/>
      <c r="Q45" s="395"/>
      <c r="R45" s="395"/>
      <c r="S45" s="395"/>
      <c r="T45" s="395"/>
      <c r="U45" s="395"/>
      <c r="V45" s="395"/>
      <c r="W45" s="395"/>
      <c r="X45" s="395"/>
      <c r="Y45" s="395"/>
      <c r="Z45" s="395"/>
      <c r="AA45" s="395"/>
      <c r="AB45" s="395"/>
      <c r="AC45" s="395"/>
    </row>
    <row r="46" spans="1:29" x14ac:dyDescent="0.2">
      <c r="A46" s="395"/>
      <c r="B46" s="395"/>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row r="47" spans="1:29" x14ac:dyDescent="0.2">
      <c r="A47" s="395"/>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row>
    <row r="48" spans="1:29" x14ac:dyDescent="0.2">
      <c r="A48" s="395"/>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row>
    <row r="49" spans="1:29" x14ac:dyDescent="0.2">
      <c r="A49" s="395"/>
      <c r="B49" s="395"/>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row>
    <row r="50" spans="1:29" x14ac:dyDescent="0.2">
      <c r="A50" s="395"/>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row>
    <row r="51" spans="1:29" x14ac:dyDescent="0.2">
      <c r="A51" s="395"/>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1:29" x14ac:dyDescent="0.2">
      <c r="A52" s="395"/>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row>
    <row r="53" spans="1:29" x14ac:dyDescent="0.2">
      <c r="A53" s="395"/>
      <c r="B53" s="395"/>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row>
    <row r="54" spans="1:29" x14ac:dyDescent="0.2">
      <c r="A54" s="395"/>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row>
    <row r="55" spans="1:29" x14ac:dyDescent="0.2">
      <c r="A55" s="395"/>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row>
    <row r="56" spans="1:29" x14ac:dyDescent="0.2">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1:29" x14ac:dyDescent="0.2">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1:29" x14ac:dyDescent="0.2">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1:29" x14ac:dyDescent="0.2">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row>
    <row r="60" spans="1:29" x14ac:dyDescent="0.2">
      <c r="A60" s="395"/>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row>
    <row r="61" spans="1:29" x14ac:dyDescent="0.2">
      <c r="A61" s="395"/>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row>
    <row r="62" spans="1:29" x14ac:dyDescent="0.2">
      <c r="A62" s="39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row>
    <row r="63" spans="1:29" x14ac:dyDescent="0.2">
      <c r="A63" s="395"/>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row>
    <row r="64" spans="1:29" x14ac:dyDescent="0.2">
      <c r="A64" s="395"/>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row>
    <row r="65" spans="1:29" x14ac:dyDescent="0.2">
      <c r="A65" s="395"/>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row>
    <row r="66" spans="1:29" x14ac:dyDescent="0.2">
      <c r="A66" s="395"/>
      <c r="B66" s="395"/>
      <c r="C66" s="395"/>
      <c r="D66" s="395"/>
      <c r="E66" s="395"/>
      <c r="F66" s="395"/>
      <c r="G66" s="395"/>
      <c r="H66" s="395"/>
      <c r="I66" s="395"/>
      <c r="J66" s="395"/>
      <c r="K66" s="395"/>
      <c r="L66" s="395"/>
      <c r="M66" s="395"/>
      <c r="N66" s="395"/>
      <c r="O66" s="395"/>
      <c r="P66" s="395"/>
      <c r="Q66" s="395"/>
      <c r="R66" s="395"/>
      <c r="S66" s="395"/>
      <c r="T66" s="395"/>
      <c r="U66" s="395"/>
      <c r="V66" s="395"/>
      <c r="W66" s="395"/>
      <c r="X66" s="395"/>
      <c r="Y66" s="395"/>
      <c r="Z66" s="395"/>
      <c r="AA66" s="395"/>
      <c r="AB66" s="395"/>
      <c r="AC66" s="395"/>
    </row>
    <row r="67" spans="1:29" x14ac:dyDescent="0.2">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c r="Y67" s="395"/>
      <c r="Z67" s="395"/>
      <c r="AA67" s="395"/>
      <c r="AB67" s="395"/>
      <c r="AC67" s="395"/>
    </row>
    <row r="68" spans="1:29"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x14ac:dyDescent="0.2">
      <c r="A69" s="395"/>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row>
    <row r="70" spans="1:29" x14ac:dyDescent="0.2">
      <c r="A70" s="395"/>
      <c r="B70" s="395"/>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row>
    <row r="71" spans="1:29" x14ac:dyDescent="0.2">
      <c r="A71" s="395"/>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row>
    <row r="72" spans="1:29" x14ac:dyDescent="0.2">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row>
    <row r="73" spans="1:29" x14ac:dyDescent="0.2">
      <c r="A73" s="395"/>
      <c r="B73" s="395"/>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row>
    <row r="74" spans="1:29" x14ac:dyDescent="0.2">
      <c r="A74" s="395"/>
      <c r="B74" s="395"/>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row>
    <row r="75" spans="1:29" x14ac:dyDescent="0.2">
      <c r="A75" s="395"/>
      <c r="B75" s="395"/>
      <c r="C75" s="395"/>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row>
    <row r="77" spans="1:29" x14ac:dyDescent="0.2">
      <c r="A77" s="395"/>
      <c r="B77" s="395"/>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row>
    <row r="78" spans="1:29" x14ac:dyDescent="0.2">
      <c r="A78" s="395"/>
      <c r="B78" s="395"/>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row>
    <row r="79" spans="1:29" x14ac:dyDescent="0.2">
      <c r="A79" s="395"/>
      <c r="B79" s="395"/>
      <c r="C79" s="395"/>
      <c r="D79" s="395"/>
      <c r="E79" s="395"/>
      <c r="F79" s="395"/>
      <c r="G79" s="395"/>
      <c r="H79" s="395"/>
      <c r="I79" s="395"/>
      <c r="J79" s="395"/>
      <c r="K79" s="395"/>
      <c r="L79" s="395"/>
      <c r="M79" s="395"/>
      <c r="N79" s="395"/>
      <c r="O79" s="395"/>
      <c r="P79" s="395"/>
      <c r="Q79" s="395"/>
      <c r="R79" s="395"/>
      <c r="S79" s="395"/>
      <c r="T79" s="395"/>
      <c r="U79" s="395"/>
      <c r="V79" s="395"/>
      <c r="W79" s="395"/>
      <c r="X79" s="395"/>
      <c r="Y79" s="395"/>
      <c r="Z79" s="395"/>
      <c r="AA79" s="395"/>
      <c r="AB79" s="395"/>
      <c r="AC79" s="395"/>
    </row>
    <row r="80" spans="1:29" x14ac:dyDescent="0.2">
      <c r="A80" s="395"/>
      <c r="B80" s="395"/>
      <c r="C80" s="395"/>
      <c r="D80" s="395"/>
      <c r="E80" s="395"/>
      <c r="F80" s="395"/>
      <c r="G80" s="395"/>
      <c r="H80" s="395"/>
      <c r="I80" s="395"/>
      <c r="J80" s="395"/>
      <c r="K80" s="395"/>
      <c r="L80" s="395"/>
      <c r="M80" s="395"/>
      <c r="N80" s="395"/>
      <c r="O80" s="395"/>
      <c r="P80" s="395"/>
      <c r="Q80" s="395"/>
      <c r="R80" s="395"/>
      <c r="S80" s="395"/>
      <c r="T80" s="395"/>
      <c r="U80" s="395"/>
      <c r="V80" s="395"/>
      <c r="W80" s="395"/>
      <c r="X80" s="395"/>
      <c r="Y80" s="395"/>
      <c r="Z80" s="395"/>
      <c r="AA80" s="395"/>
      <c r="AB80" s="395"/>
      <c r="AC80" s="395"/>
    </row>
    <row r="81" spans="1:29" x14ac:dyDescent="0.2">
      <c r="A81" s="395"/>
      <c r="B81" s="395"/>
      <c r="C81" s="395"/>
      <c r="D81" s="395"/>
      <c r="E81" s="395"/>
      <c r="F81" s="395"/>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row>
    <row r="82" spans="1:29" x14ac:dyDescent="0.2">
      <c r="A82" s="395"/>
      <c r="B82" s="395"/>
      <c r="C82" s="395"/>
      <c r="D82" s="395"/>
      <c r="E82" s="395"/>
      <c r="F82" s="395"/>
      <c r="G82" s="395"/>
      <c r="H82" s="395"/>
      <c r="I82" s="395"/>
      <c r="J82" s="395"/>
      <c r="K82" s="395"/>
      <c r="L82" s="395"/>
      <c r="M82" s="395"/>
      <c r="N82" s="395"/>
      <c r="O82" s="395"/>
      <c r="P82" s="395"/>
      <c r="Q82" s="395"/>
      <c r="R82" s="395"/>
      <c r="S82" s="395"/>
      <c r="T82" s="395"/>
      <c r="U82" s="395"/>
      <c r="V82" s="395"/>
      <c r="W82" s="395"/>
      <c r="X82" s="395"/>
      <c r="Y82" s="395"/>
      <c r="Z82" s="395"/>
      <c r="AA82" s="395"/>
      <c r="AB82" s="395"/>
      <c r="AC82" s="395" t="s">
        <v>203</v>
      </c>
    </row>
    <row r="83" spans="1:29" x14ac:dyDescent="0.2">
      <c r="A83" s="395"/>
      <c r="B83" s="395"/>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row>
    <row r="84" spans="1:29" x14ac:dyDescent="0.2">
      <c r="A84" s="395"/>
      <c r="B84" s="395"/>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row>
    <row r="85" spans="1:29" x14ac:dyDescent="0.2">
      <c r="A85" s="395"/>
      <c r="B85" s="395"/>
      <c r="C85" s="395"/>
      <c r="D85" s="395"/>
      <c r="E85" s="395"/>
      <c r="F85" s="395"/>
      <c r="G85" s="395"/>
      <c r="H85" s="395"/>
      <c r="I85" s="395"/>
      <c r="J85" s="395"/>
      <c r="K85" s="395"/>
      <c r="L85" s="395"/>
      <c r="M85" s="395"/>
      <c r="N85" s="395"/>
      <c r="O85" s="395"/>
      <c r="P85" s="395"/>
      <c r="Q85" s="395"/>
      <c r="R85" s="395"/>
      <c r="S85" s="395"/>
      <c r="T85" s="395"/>
      <c r="U85" s="395"/>
      <c r="V85" s="395"/>
      <c r="W85" s="395"/>
      <c r="X85" s="395"/>
      <c r="Y85" s="395"/>
      <c r="Z85" s="395"/>
      <c r="AA85" s="395"/>
      <c r="AB85" s="395"/>
      <c r="AC85" s="395"/>
    </row>
    <row r="86" spans="1:29" x14ac:dyDescent="0.2">
      <c r="A86" s="395"/>
      <c r="B86" s="395"/>
      <c r="C86" s="395"/>
      <c r="D86" s="395"/>
      <c r="E86" s="395"/>
      <c r="F86" s="395"/>
      <c r="G86" s="395"/>
      <c r="H86" s="395"/>
      <c r="I86" s="395"/>
      <c r="J86" s="395"/>
      <c r="K86" s="395"/>
      <c r="L86" s="395"/>
      <c r="M86" s="395"/>
      <c r="N86" s="395"/>
      <c r="O86" s="395"/>
      <c r="P86" s="395"/>
      <c r="Q86" s="395"/>
      <c r="R86" s="395"/>
      <c r="S86" s="395"/>
      <c r="T86" s="395"/>
      <c r="U86" s="395"/>
      <c r="V86" s="395"/>
      <c r="W86" s="395"/>
      <c r="X86" s="395"/>
      <c r="Y86" s="395"/>
      <c r="Z86" s="395"/>
      <c r="AA86" s="395"/>
      <c r="AB86" s="395"/>
      <c r="AC86" s="395"/>
    </row>
    <row r="87" spans="1:29" x14ac:dyDescent="0.2">
      <c r="A87" s="395"/>
      <c r="B87" s="395"/>
      <c r="C87" s="395"/>
      <c r="D87" s="395"/>
      <c r="E87" s="395"/>
      <c r="F87" s="395"/>
      <c r="G87" s="395"/>
      <c r="H87" s="395"/>
      <c r="I87" s="395"/>
      <c r="J87" s="395"/>
      <c r="K87" s="395"/>
      <c r="L87" s="395"/>
      <c r="M87" s="395"/>
      <c r="N87" s="395"/>
      <c r="O87" s="395"/>
      <c r="P87" s="395"/>
      <c r="Q87" s="395"/>
      <c r="R87" s="395"/>
      <c r="S87" s="395"/>
      <c r="T87" s="395"/>
      <c r="U87" s="395"/>
      <c r="V87" s="395"/>
      <c r="W87" s="395"/>
      <c r="X87" s="395"/>
      <c r="Y87" s="395"/>
      <c r="Z87" s="395"/>
      <c r="AA87" s="395"/>
      <c r="AB87" s="395"/>
      <c r="AC87" s="395"/>
    </row>
    <row r="88" spans="1:29" x14ac:dyDescent="0.2">
      <c r="A88" s="395"/>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c r="AC88" s="395"/>
    </row>
    <row r="89" spans="1:29" x14ac:dyDescent="0.2">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c r="AC89" s="395"/>
    </row>
    <row r="90" spans="1:29" x14ac:dyDescent="0.2">
      <c r="A90" s="395"/>
      <c r="B90" s="395"/>
      <c r="C90" s="395"/>
      <c r="D90" s="395"/>
      <c r="E90" s="395"/>
      <c r="F90" s="395"/>
      <c r="G90" s="395"/>
      <c r="H90" s="395"/>
      <c r="I90" s="395"/>
      <c r="J90" s="395"/>
      <c r="K90" s="395"/>
      <c r="L90" s="395"/>
      <c r="M90" s="395"/>
      <c r="N90" s="395"/>
      <c r="O90" s="395"/>
      <c r="P90" s="395"/>
      <c r="Q90" s="395"/>
      <c r="R90" s="395"/>
      <c r="S90" s="395"/>
      <c r="T90" s="395"/>
      <c r="U90" s="395"/>
      <c r="V90" s="395"/>
      <c r="W90" s="395"/>
      <c r="X90" s="395"/>
      <c r="Y90" s="395"/>
      <c r="Z90" s="395"/>
      <c r="AA90" s="395"/>
      <c r="AB90" s="395"/>
      <c r="AC90" s="395"/>
    </row>
    <row r="91" spans="1:29" x14ac:dyDescent="0.2">
      <c r="A91" s="395"/>
      <c r="B91" s="395"/>
      <c r="C91" s="395"/>
      <c r="D91" s="395"/>
      <c r="E91" s="395"/>
      <c r="F91" s="395"/>
      <c r="G91" s="395"/>
      <c r="H91" s="395"/>
      <c r="I91" s="395"/>
      <c r="J91" s="395"/>
      <c r="K91" s="395"/>
      <c r="L91" s="395"/>
      <c r="M91" s="395"/>
      <c r="N91" s="395"/>
      <c r="O91" s="395"/>
      <c r="P91" s="395"/>
      <c r="Q91" s="395"/>
      <c r="R91" s="395"/>
      <c r="S91" s="395"/>
      <c r="T91" s="395"/>
      <c r="U91" s="395"/>
      <c r="V91" s="395"/>
      <c r="W91" s="395"/>
      <c r="X91" s="395"/>
      <c r="Y91" s="395"/>
      <c r="Z91" s="395"/>
      <c r="AA91" s="395"/>
      <c r="AB91" s="395"/>
      <c r="AC91" s="395"/>
    </row>
    <row r="92" spans="1:29" x14ac:dyDescent="0.2">
      <c r="A92" s="395"/>
      <c r="B92" s="395"/>
      <c r="C92" s="395"/>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row>
    <row r="93" spans="1:29" x14ac:dyDescent="0.2">
      <c r="A93" s="395"/>
      <c r="B93" s="395"/>
      <c r="C93" s="395"/>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row>
    <row r="94" spans="1:29" x14ac:dyDescent="0.2">
      <c r="A94" s="395"/>
      <c r="B94" s="395"/>
      <c r="C94" s="395"/>
      <c r="D94" s="395"/>
      <c r="E94" s="395"/>
      <c r="F94" s="395"/>
      <c r="G94" s="395"/>
      <c r="H94" s="395"/>
      <c r="I94" s="395"/>
      <c r="J94" s="395"/>
      <c r="K94" s="395"/>
      <c r="L94" s="395"/>
      <c r="M94" s="395"/>
      <c r="N94" s="395"/>
      <c r="O94" s="395"/>
      <c r="P94" s="395"/>
      <c r="Q94" s="395"/>
      <c r="R94" s="395"/>
      <c r="S94" s="395"/>
      <c r="T94" s="395"/>
      <c r="U94" s="395"/>
      <c r="V94" s="395"/>
      <c r="W94" s="395"/>
      <c r="X94" s="395"/>
      <c r="Y94" s="395"/>
      <c r="Z94" s="395"/>
      <c r="AA94" s="395"/>
      <c r="AB94" s="395"/>
      <c r="AC94" s="395"/>
    </row>
    <row r="95" spans="1:29" x14ac:dyDescent="0.2">
      <c r="A95" s="395"/>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row>
    <row r="96" spans="1:29" x14ac:dyDescent="0.2">
      <c r="A96" s="395"/>
      <c r="B96" s="395"/>
      <c r="C96" s="395"/>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row>
    <row r="97" spans="1:29" x14ac:dyDescent="0.2">
      <c r="A97" s="395"/>
      <c r="B97" s="395"/>
      <c r="C97" s="395"/>
      <c r="D97" s="395"/>
      <c r="E97" s="395"/>
      <c r="F97" s="395"/>
      <c r="G97" s="395"/>
      <c r="H97" s="395"/>
      <c r="I97" s="395"/>
      <c r="J97" s="395"/>
      <c r="K97" s="395"/>
      <c r="L97" s="395"/>
      <c r="M97" s="395"/>
      <c r="N97" s="395"/>
      <c r="O97" s="395"/>
      <c r="P97" s="395"/>
      <c r="Q97" s="395"/>
      <c r="R97" s="395"/>
      <c r="S97" s="395"/>
      <c r="T97" s="395"/>
      <c r="U97" s="395"/>
      <c r="V97" s="395"/>
      <c r="W97" s="395"/>
      <c r="X97" s="395"/>
      <c r="Y97" s="395"/>
      <c r="Z97" s="395"/>
      <c r="AA97" s="395"/>
      <c r="AB97" s="395"/>
      <c r="AC97" s="395" t="s">
        <v>203</v>
      </c>
    </row>
  </sheetData>
  <sheetProtection password="C730" sheet="1" selectLockedCells="1"/>
  <mergeCells count="20">
    <mergeCell ref="C18:J18"/>
    <mergeCell ref="C9:L9"/>
    <mergeCell ref="C11:J12"/>
    <mergeCell ref="K11:L11"/>
    <mergeCell ref="C19:J19"/>
    <mergeCell ref="O3:P3"/>
    <mergeCell ref="O4:P4"/>
    <mergeCell ref="C15:J15"/>
    <mergeCell ref="C16:J16"/>
    <mergeCell ref="C17:J17"/>
    <mergeCell ref="C3:H7"/>
    <mergeCell ref="C13:J13"/>
    <mergeCell ref="C14:J14"/>
    <mergeCell ref="C20:J20"/>
    <mergeCell ref="C21:J21"/>
    <mergeCell ref="C22:J22"/>
    <mergeCell ref="J24:L24"/>
    <mergeCell ref="C29:L29"/>
    <mergeCell ref="C28:M28"/>
    <mergeCell ref="D25:L25"/>
  </mergeCells>
  <conditionalFormatting sqref="C25:L25">
    <cfRule type="expression" dxfId="138" priority="2231">
      <formula>SUM(#REF!)&lt;&gt;0</formula>
    </cfRule>
  </conditionalFormatting>
  <printOptions horizontalCentered="1"/>
  <pageMargins left="0.39370078740157483" right="0.19685039370078741" top="0.19685039370078741" bottom="0.19685039370078741" header="0" footer="0"/>
  <pageSetup paperSize="9"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2</xdr:col>
                    <xdr:colOff>76200</xdr:colOff>
                    <xdr:row>24</xdr:row>
                    <xdr:rowOff>66675</xdr:rowOff>
                  </from>
                  <to>
                    <xdr:col>2</xdr:col>
                    <xdr:colOff>304800</xdr:colOff>
                    <xdr:row>24</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9" id="{521BEAD5-A335-4743-950A-7CAB7FDD1A3C}">
            <xm:f>menu!$U$11=FALSE</xm:f>
            <x14:dxf>
              <font>
                <color theme="0"/>
              </font>
              <fill>
                <patternFill>
                  <fgColor theme="0"/>
                  <bgColor theme="0"/>
                </patternFill>
              </fill>
              <border>
                <left/>
                <right/>
                <top/>
                <bottom/>
                <vertical/>
                <horizontal/>
              </border>
            </x14:dxf>
          </x14:cfRule>
          <x14:cfRule type="expression" priority="10" id="{BDC4B814-6BDA-4D86-9A96-427B61D3424F}">
            <xm:f>Basisdaten!#REF!="Ja"</xm:f>
            <x14:dxf>
              <font>
                <color theme="0"/>
              </font>
              <fill>
                <patternFill>
                  <bgColor theme="0"/>
                </patternFill>
              </fill>
              <border>
                <left/>
                <right/>
                <top/>
                <bottom/>
                <vertical/>
                <horizontal/>
              </border>
            </x14:dxf>
          </x14:cfRule>
          <xm:sqref>C9</xm:sqref>
        </x14:conditionalFormatting>
        <x14:conditionalFormatting xmlns:xm="http://schemas.microsoft.com/office/excel/2006/main">
          <x14:cfRule type="expression" priority="26" id="{A01FA22C-33D5-4A4D-BA82-6DD77F6D08E1}">
            <xm:f>menu!$U$4=FALSE</xm:f>
            <x14:dxf>
              <font>
                <color theme="0"/>
              </font>
              <fill>
                <patternFill>
                  <fgColor theme="0"/>
                  <bgColor theme="0"/>
                </patternFill>
              </fill>
              <border>
                <left/>
                <right/>
                <top/>
                <bottom/>
                <vertical/>
                <horizontal/>
              </border>
            </x14:dxf>
          </x14:cfRule>
          <xm:sqref>C28</xm:sqref>
        </x14:conditionalFormatting>
        <x14:conditionalFormatting xmlns:xm="http://schemas.microsoft.com/office/excel/2006/main">
          <x14:cfRule type="expression" priority="34" id="{771E9209-E9EB-4C69-B56E-AABEFD756AD1}">
            <xm:f>menu!$B$60=TRUE</xm:f>
            <x14:dxf>
              <fill>
                <patternFill>
                  <bgColor rgb="FFEBF1DE"/>
                </patternFill>
              </fill>
            </x14:dxf>
          </x14:cfRule>
          <xm:sqref>C25:L25</xm:sqref>
        </x14:conditionalFormatting>
        <x14:conditionalFormatting xmlns:xm="http://schemas.microsoft.com/office/excel/2006/main">
          <x14:cfRule type="expression" priority="43" id="{38B93019-8776-46E0-B8DD-DBA346606446}">
            <xm:f>Basisdaten!#REF!="Ja"</xm:f>
            <x14:dxf>
              <font>
                <color theme="0"/>
              </font>
              <fill>
                <patternFill>
                  <bgColor theme="0"/>
                </patternFill>
              </fill>
              <border>
                <left/>
                <right/>
                <top/>
                <bottom/>
                <vertical/>
                <horizontal/>
              </border>
            </x14:dxf>
          </x14:cfRule>
          <xm:sqref>C25:M29 I3:L8 M9 C10:M10 C11 M11:M24 C13:C23 C24:I24</xm:sqref>
        </x14:conditionalFormatting>
        <x14:conditionalFormatting xmlns:xm="http://schemas.microsoft.com/office/excel/2006/main">
          <x14:cfRule type="expression" priority="22" id="{FC28DF74-8837-4AB9-A3AA-40351A632873}">
            <xm:f>menu!$U$11=FALSE</xm:f>
            <x14:dxf>
              <font>
                <color theme="0"/>
              </font>
              <fill>
                <patternFill>
                  <fgColor theme="0"/>
                  <bgColor theme="0"/>
                </patternFill>
              </fill>
              <border>
                <left/>
                <right/>
                <top/>
                <bottom/>
                <vertical/>
                <horizontal/>
              </border>
            </x14:dxf>
          </x14:cfRule>
          <xm:sqref>I3:L8 M9 C10:M10 C11 M11:M24 C13:C23 C24:I24 C25:M29</xm:sqref>
        </x14:conditionalFormatting>
        <x14:conditionalFormatting xmlns:xm="http://schemas.microsoft.com/office/excel/2006/main">
          <x14:cfRule type="expression" priority="7" id="{5EEC378F-0D37-4074-A69C-1E4A2742AB38}">
            <xm:f>menu!$U$11=FALSE</xm:f>
            <x14:dxf>
              <font>
                <color theme="0"/>
              </font>
              <fill>
                <patternFill>
                  <fgColor theme="0"/>
                  <bgColor theme="0"/>
                </patternFill>
              </fill>
              <border>
                <left/>
                <right/>
                <top/>
                <bottom/>
                <vertical/>
                <horizontal/>
              </border>
            </x14:dxf>
          </x14:cfRule>
          <x14:cfRule type="expression" priority="8" id="{827EF825-81A3-4FE2-B442-282456EEFFD6}">
            <xm:f>Basisdaten!#REF!="Ja"</xm:f>
            <x14:dxf>
              <font>
                <color theme="0"/>
              </font>
              <fill>
                <patternFill>
                  <bgColor theme="0"/>
                </patternFill>
              </fill>
              <border>
                <left/>
                <right/>
                <top/>
                <bottom/>
                <vertical/>
                <horizontal/>
              </border>
            </x14:dxf>
          </x14:cfRule>
          <xm:sqref>K11</xm:sqref>
        </x14:conditionalFormatting>
        <x14:conditionalFormatting xmlns:xm="http://schemas.microsoft.com/office/excel/2006/main">
          <x14:cfRule type="iconSet" priority="29" id="{3A62FE18-E3DB-461E-B4AB-DD9E167CC69A}">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M25</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8">
    <tabColor rgb="FFE3B5A2"/>
  </sheetPr>
  <dimension ref="A1:AC100"/>
  <sheetViews>
    <sheetView showGridLines="0" showRowColHeaders="0" zoomScaleNormal="100" zoomScaleSheetLayoutView="100" workbookViewId="0">
      <selection activeCell="O4" sqref="O4"/>
    </sheetView>
  </sheetViews>
  <sheetFormatPr baseColWidth="10" defaultColWidth="11.42578125" defaultRowHeight="12" x14ac:dyDescent="0.2"/>
  <cols>
    <col min="1" max="2" width="2.28515625" style="62" customWidth="1"/>
    <col min="3" max="3" width="16.28515625" style="62" customWidth="1"/>
    <col min="4" max="4" width="13.5703125" style="62" customWidth="1"/>
    <col min="5" max="5" width="11.140625" style="62" customWidth="1"/>
    <col min="6" max="6" width="11" style="62" customWidth="1"/>
    <col min="7" max="7" width="7.28515625" style="62" customWidth="1"/>
    <col min="8" max="8" width="18" style="62" customWidth="1"/>
    <col min="9" max="9" width="9" style="62" customWidth="1"/>
    <col min="10" max="10" width="7.7109375" style="62" customWidth="1"/>
    <col min="11" max="11" width="24.28515625" style="62" customWidth="1"/>
    <col min="12" max="13" width="2.28515625" style="62" customWidth="1"/>
    <col min="14"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E2" s="330"/>
      <c r="F2" s="330"/>
      <c r="G2" s="330"/>
      <c r="H2" s="330"/>
      <c r="I2" s="330"/>
      <c r="J2" s="330"/>
      <c r="M2" s="395"/>
      <c r="N2" s="395"/>
      <c r="O2" s="395"/>
      <c r="P2" s="395"/>
      <c r="Q2" s="395"/>
      <c r="R2" s="395"/>
      <c r="S2" s="395"/>
      <c r="T2" s="395"/>
      <c r="U2" s="395"/>
      <c r="V2" s="395"/>
      <c r="W2" s="395"/>
      <c r="X2" s="395"/>
      <c r="Y2" s="395"/>
      <c r="Z2" s="395"/>
      <c r="AA2" s="395"/>
      <c r="AB2" s="395"/>
      <c r="AC2" s="395"/>
    </row>
    <row r="3" spans="1:29" ht="14.25" customHeight="1" x14ac:dyDescent="0.2">
      <c r="A3" s="395"/>
      <c r="C3" s="688" t="s">
        <v>212</v>
      </c>
      <c r="D3" s="688"/>
      <c r="E3" s="330"/>
      <c r="F3" s="330"/>
      <c r="G3" s="330"/>
      <c r="H3" s="330"/>
      <c r="I3" s="330"/>
      <c r="J3" s="330"/>
      <c r="K3" s="334"/>
      <c r="M3" s="395"/>
      <c r="N3" s="395"/>
      <c r="O3" s="395"/>
      <c r="P3" s="395"/>
      <c r="Q3" s="395"/>
      <c r="R3" s="395"/>
      <c r="S3" s="395"/>
      <c r="T3" s="395"/>
      <c r="U3" s="395"/>
      <c r="V3" s="395"/>
      <c r="W3" s="395"/>
      <c r="X3" s="395"/>
      <c r="Y3" s="395"/>
      <c r="Z3" s="395"/>
      <c r="AA3" s="395"/>
      <c r="AB3" s="395"/>
      <c r="AC3" s="395"/>
    </row>
    <row r="4" spans="1:29" ht="12" customHeight="1" x14ac:dyDescent="0.2">
      <c r="A4" s="395"/>
      <c r="C4" s="688"/>
      <c r="D4" s="688"/>
      <c r="K4" s="81"/>
      <c r="M4" s="395"/>
      <c r="N4" s="395"/>
      <c r="O4" s="395"/>
      <c r="P4" s="395"/>
      <c r="Q4" s="395"/>
      <c r="R4" s="395"/>
      <c r="S4" s="395"/>
      <c r="T4" s="395"/>
      <c r="U4" s="395"/>
      <c r="V4" s="395"/>
      <c r="W4" s="395"/>
      <c r="X4" s="395"/>
      <c r="Y4" s="395"/>
      <c r="Z4" s="395"/>
      <c r="AA4" s="395"/>
      <c r="AB4" s="395"/>
      <c r="AC4" s="395"/>
    </row>
    <row r="5" spans="1:29" ht="6" customHeight="1" x14ac:dyDescent="0.2">
      <c r="A5" s="395"/>
      <c r="I5" s="137"/>
      <c r="J5" s="65"/>
      <c r="M5" s="395"/>
      <c r="N5" s="395"/>
      <c r="O5" s="395"/>
      <c r="P5" s="395"/>
      <c r="Q5" s="395"/>
      <c r="R5" s="395"/>
      <c r="S5" s="395"/>
      <c r="T5" s="395"/>
      <c r="U5" s="395"/>
      <c r="V5" s="395"/>
      <c r="W5" s="395"/>
      <c r="X5" s="395"/>
      <c r="Y5" s="395"/>
      <c r="Z5" s="395"/>
      <c r="AA5" s="395"/>
      <c r="AB5" s="395"/>
      <c r="AC5" s="395"/>
    </row>
    <row r="6" spans="1:29" ht="42" customHeight="1" x14ac:dyDescent="0.2">
      <c r="A6" s="395"/>
      <c r="C6" s="693" t="s">
        <v>681</v>
      </c>
      <c r="D6" s="694"/>
      <c r="E6" s="694"/>
      <c r="F6" s="694"/>
      <c r="G6" s="694"/>
      <c r="H6" s="694"/>
      <c r="I6" s="694"/>
      <c r="J6" s="694"/>
      <c r="K6" s="695"/>
      <c r="M6" s="395"/>
      <c r="N6" s="395"/>
      <c r="O6" s="395"/>
      <c r="P6" s="395"/>
      <c r="Q6" s="395"/>
      <c r="R6" s="395"/>
      <c r="S6" s="395"/>
      <c r="T6" s="395"/>
      <c r="U6" s="395"/>
      <c r="V6" s="395"/>
      <c r="W6" s="395"/>
      <c r="X6" s="395"/>
      <c r="Y6" s="395"/>
      <c r="Z6" s="395"/>
      <c r="AA6" s="395"/>
      <c r="AB6" s="395"/>
      <c r="AC6" s="395"/>
    </row>
    <row r="7" spans="1:29" ht="6" customHeight="1" thickBot="1" x14ac:dyDescent="0.25">
      <c r="A7" s="395"/>
      <c r="C7" s="102"/>
      <c r="D7" s="102"/>
      <c r="E7" s="102"/>
      <c r="F7" s="102"/>
      <c r="G7" s="102"/>
      <c r="H7" s="102"/>
      <c r="I7" s="102"/>
      <c r="J7" s="102"/>
      <c r="K7" s="102"/>
      <c r="M7" s="395"/>
      <c r="N7" s="395"/>
      <c r="O7" s="395"/>
      <c r="P7" s="395"/>
      <c r="Q7" s="395"/>
      <c r="R7" s="395"/>
      <c r="S7" s="395"/>
      <c r="T7" s="395"/>
      <c r="U7" s="395"/>
      <c r="V7" s="395"/>
      <c r="W7" s="395"/>
      <c r="X7" s="395"/>
      <c r="Y7" s="395"/>
      <c r="Z7" s="395"/>
      <c r="AA7" s="395"/>
      <c r="AB7" s="395"/>
      <c r="AC7" s="395"/>
    </row>
    <row r="8" spans="1:29" ht="18" customHeight="1" x14ac:dyDescent="0.2">
      <c r="A8" s="395"/>
      <c r="C8" s="696" t="s">
        <v>608</v>
      </c>
      <c r="D8" s="700"/>
      <c r="E8" s="700"/>
      <c r="F8" s="700"/>
      <c r="G8" s="700"/>
      <c r="H8" s="705"/>
      <c r="I8" s="814" t="s">
        <v>633</v>
      </c>
      <c r="J8" s="814"/>
      <c r="K8" s="816" t="s">
        <v>609</v>
      </c>
      <c r="M8" s="395"/>
      <c r="N8" s="395"/>
      <c r="O8" s="395"/>
      <c r="P8" s="395"/>
      <c r="Q8" s="395"/>
      <c r="R8" s="395"/>
      <c r="S8" s="395"/>
      <c r="T8" s="395"/>
      <c r="U8" s="395"/>
      <c r="V8" s="395"/>
      <c r="W8" s="395"/>
      <c r="X8" s="395"/>
      <c r="Y8" s="395"/>
      <c r="Z8" s="395"/>
      <c r="AA8" s="395"/>
      <c r="AB8" s="395"/>
      <c r="AC8" s="395"/>
    </row>
    <row r="9" spans="1:29" ht="18" customHeight="1" x14ac:dyDescent="0.2">
      <c r="A9" s="395"/>
      <c r="C9" s="698"/>
      <c r="D9" s="704"/>
      <c r="E9" s="704"/>
      <c r="F9" s="704"/>
      <c r="G9" s="704"/>
      <c r="H9" s="739"/>
      <c r="I9" s="815"/>
      <c r="J9" s="815"/>
      <c r="K9" s="817"/>
      <c r="M9" s="395"/>
      <c r="N9" s="395"/>
      <c r="O9" s="395"/>
      <c r="P9" s="395"/>
      <c r="Q9" s="395"/>
      <c r="R9" s="395"/>
      <c r="S9" s="395"/>
      <c r="T9" s="395"/>
      <c r="U9" s="395"/>
      <c r="V9" s="395"/>
      <c r="W9" s="395"/>
      <c r="X9" s="395"/>
      <c r="Y9" s="395"/>
      <c r="Z9" s="395"/>
      <c r="AA9" s="395"/>
      <c r="AB9" s="395"/>
      <c r="AC9" s="395"/>
    </row>
    <row r="10" spans="1:29" ht="18" customHeight="1" x14ac:dyDescent="0.2">
      <c r="A10" s="395"/>
      <c r="C10" s="818" t="s">
        <v>631</v>
      </c>
      <c r="D10" s="819"/>
      <c r="E10" s="819"/>
      <c r="F10" s="819"/>
      <c r="G10" s="819"/>
      <c r="H10" s="820"/>
      <c r="I10" s="810">
        <f>Basisdaten!P25</f>
        <v>0</v>
      </c>
      <c r="J10" s="811"/>
      <c r="K10" s="347" t="s">
        <v>62</v>
      </c>
      <c r="M10" s="395"/>
      <c r="N10" s="433"/>
      <c r="O10" s="395"/>
      <c r="P10" s="395"/>
      <c r="Q10" s="395"/>
      <c r="R10" s="395"/>
      <c r="S10" s="395"/>
      <c r="T10" s="395"/>
      <c r="U10" s="395"/>
      <c r="V10" s="395"/>
      <c r="W10" s="395"/>
      <c r="X10" s="395"/>
      <c r="Y10" s="395"/>
      <c r="Z10" s="395"/>
      <c r="AA10" s="395"/>
      <c r="AB10" s="395"/>
      <c r="AC10" s="395"/>
    </row>
    <row r="11" spans="1:29" ht="18" customHeight="1" x14ac:dyDescent="0.2">
      <c r="A11" s="395"/>
      <c r="C11" s="821"/>
      <c r="D11" s="822"/>
      <c r="E11" s="822"/>
      <c r="F11" s="822"/>
      <c r="G11" s="822"/>
      <c r="H11" s="823"/>
      <c r="I11" s="812"/>
      <c r="J11" s="813"/>
      <c r="K11" s="464" t="str">
        <f>IF(K10&lt;&gt;"bitte auswählen",VLOOKUP(K10,Personalausgaben!$B$3:$C$50,2,FALSE),"")</f>
        <v/>
      </c>
      <c r="M11" s="395"/>
      <c r="N11" s="395"/>
      <c r="O11" s="395"/>
      <c r="P11" s="395"/>
      <c r="Q11" s="395"/>
      <c r="R11" s="395"/>
      <c r="S11" s="395"/>
      <c r="T11" s="395"/>
      <c r="U11" s="395"/>
      <c r="V11" s="395"/>
      <c r="W11" s="395"/>
      <c r="X11" s="395"/>
      <c r="Y11" s="395"/>
      <c r="Z11" s="395"/>
      <c r="AA11" s="395"/>
      <c r="AB11" s="395"/>
      <c r="AC11" s="395"/>
    </row>
    <row r="12" spans="1:29" ht="18" customHeight="1" x14ac:dyDescent="0.2">
      <c r="A12" s="395"/>
      <c r="C12" s="818" t="s">
        <v>680</v>
      </c>
      <c r="D12" s="819"/>
      <c r="E12" s="819"/>
      <c r="F12" s="819"/>
      <c r="G12" s="819"/>
      <c r="H12" s="820"/>
      <c r="I12" s="810">
        <f>Basisdaten!P27</f>
        <v>0</v>
      </c>
      <c r="J12" s="811"/>
      <c r="K12" s="347" t="s">
        <v>62</v>
      </c>
      <c r="M12" s="395"/>
      <c r="N12" s="395"/>
      <c r="O12" s="395"/>
      <c r="P12" s="395"/>
      <c r="Q12" s="395"/>
      <c r="R12" s="395"/>
      <c r="S12" s="395"/>
      <c r="T12" s="395"/>
      <c r="U12" s="395"/>
      <c r="V12" s="395"/>
      <c r="W12" s="395"/>
      <c r="X12" s="395"/>
      <c r="Y12" s="395"/>
      <c r="Z12" s="395"/>
      <c r="AA12" s="395"/>
      <c r="AB12" s="395"/>
      <c r="AC12" s="395"/>
    </row>
    <row r="13" spans="1:29" ht="18" customHeight="1" x14ac:dyDescent="0.2">
      <c r="A13" s="395"/>
      <c r="C13" s="821"/>
      <c r="D13" s="822"/>
      <c r="E13" s="822"/>
      <c r="F13" s="822"/>
      <c r="G13" s="822"/>
      <c r="H13" s="823"/>
      <c r="I13" s="812"/>
      <c r="J13" s="813"/>
      <c r="K13" s="464" t="str">
        <f>IF(K12&lt;&gt;"bitte auswählen",VLOOKUP(K12,Personalausgaben!$B$3:$C$50,2,FALSE),"")</f>
        <v/>
      </c>
      <c r="M13" s="395"/>
      <c r="N13" s="395"/>
      <c r="O13" s="395"/>
      <c r="P13" s="395"/>
      <c r="Q13" s="395"/>
      <c r="R13" s="395"/>
      <c r="S13" s="395"/>
      <c r="T13" s="395"/>
      <c r="U13" s="395"/>
      <c r="V13" s="395"/>
      <c r="W13" s="395"/>
      <c r="X13" s="395"/>
      <c r="Y13" s="395"/>
      <c r="Z13" s="395"/>
      <c r="AA13" s="395"/>
      <c r="AB13" s="395"/>
      <c r="AC13" s="395"/>
    </row>
    <row r="14" spans="1:29" ht="18" customHeight="1" x14ac:dyDescent="0.2">
      <c r="A14" s="395"/>
      <c r="C14" s="818" t="s">
        <v>632</v>
      </c>
      <c r="D14" s="819"/>
      <c r="E14" s="819"/>
      <c r="F14" s="819"/>
      <c r="G14" s="819"/>
      <c r="H14" s="820"/>
      <c r="I14" s="810">
        <f>Basisdaten!P25</f>
        <v>0</v>
      </c>
      <c r="J14" s="811"/>
      <c r="K14" s="347" t="s">
        <v>62</v>
      </c>
      <c r="M14" s="395"/>
      <c r="N14" s="395"/>
      <c r="O14" s="395"/>
      <c r="P14" s="395"/>
      <c r="Q14" s="395"/>
      <c r="R14" s="395"/>
      <c r="S14" s="395"/>
      <c r="T14" s="395"/>
      <c r="U14" s="395"/>
      <c r="V14" s="395"/>
      <c r="W14" s="395"/>
      <c r="X14" s="395"/>
      <c r="Y14" s="395"/>
      <c r="Z14" s="395"/>
      <c r="AA14" s="395"/>
      <c r="AB14" s="395"/>
      <c r="AC14" s="395"/>
    </row>
    <row r="15" spans="1:29" ht="18" customHeight="1" x14ac:dyDescent="0.2">
      <c r="A15" s="395"/>
      <c r="C15" s="821"/>
      <c r="D15" s="822"/>
      <c r="E15" s="822"/>
      <c r="F15" s="822"/>
      <c r="G15" s="822"/>
      <c r="H15" s="823"/>
      <c r="I15" s="812"/>
      <c r="J15" s="813"/>
      <c r="K15" s="464" t="str">
        <f>IF(K14&lt;&gt;"bitte auswählen",VLOOKUP(K14,Personalausgaben!$B$3:$C$50,2,FALSE),"")</f>
        <v/>
      </c>
      <c r="M15" s="395"/>
      <c r="N15" s="395"/>
      <c r="O15" s="395"/>
      <c r="P15" s="395"/>
      <c r="Q15" s="395"/>
      <c r="R15" s="395"/>
      <c r="S15" s="395"/>
      <c r="T15" s="395"/>
      <c r="U15" s="395"/>
      <c r="V15" s="395"/>
      <c r="W15" s="395"/>
      <c r="X15" s="395"/>
      <c r="Y15" s="395"/>
      <c r="Z15" s="395"/>
      <c r="AA15" s="395"/>
      <c r="AB15" s="395"/>
      <c r="AC15" s="395"/>
    </row>
    <row r="16" spans="1:29" ht="18" customHeight="1" x14ac:dyDescent="0.2">
      <c r="A16" s="395"/>
      <c r="C16" s="818" t="s">
        <v>655</v>
      </c>
      <c r="D16" s="819"/>
      <c r="E16" s="819"/>
      <c r="F16" s="819"/>
      <c r="G16" s="819"/>
      <c r="H16" s="820"/>
      <c r="I16" s="831"/>
      <c r="J16" s="832"/>
      <c r="K16" s="347" t="s">
        <v>62</v>
      </c>
      <c r="M16" s="395"/>
      <c r="N16" s="395"/>
      <c r="O16" s="395"/>
      <c r="P16" s="395"/>
      <c r="Q16" s="395"/>
      <c r="R16" s="395"/>
      <c r="S16" s="395"/>
      <c r="T16" s="395"/>
      <c r="U16" s="395"/>
      <c r="V16" s="395"/>
      <c r="W16" s="395"/>
      <c r="X16" s="395"/>
      <c r="Y16" s="395"/>
      <c r="Z16" s="395"/>
      <c r="AA16" s="395"/>
      <c r="AB16" s="395"/>
      <c r="AC16" s="395"/>
    </row>
    <row r="17" spans="1:29" ht="18" customHeight="1" thickBot="1" x14ac:dyDescent="0.25">
      <c r="A17" s="395"/>
      <c r="C17" s="825"/>
      <c r="D17" s="826"/>
      <c r="E17" s="826"/>
      <c r="F17" s="826"/>
      <c r="G17" s="826"/>
      <c r="H17" s="827"/>
      <c r="I17" s="833"/>
      <c r="J17" s="834"/>
      <c r="K17" s="467" t="str">
        <f>IF(K16&lt;&gt;"bitte auswählen",VLOOKUP(K16,Personalausgaben!$B$3:$C$50,2,FALSE),"")</f>
        <v/>
      </c>
      <c r="M17" s="395"/>
      <c r="N17" s="395"/>
      <c r="O17" s="395"/>
      <c r="P17" s="395"/>
      <c r="Q17" s="395"/>
      <c r="R17" s="395"/>
      <c r="S17" s="395"/>
      <c r="T17" s="395"/>
      <c r="U17" s="395"/>
      <c r="V17" s="395"/>
      <c r="W17" s="395"/>
      <c r="X17" s="395"/>
      <c r="Y17" s="395"/>
      <c r="Z17" s="395"/>
      <c r="AA17" s="395"/>
      <c r="AB17" s="395"/>
      <c r="AC17" s="395"/>
    </row>
    <row r="18" spans="1:29" ht="18" customHeight="1" x14ac:dyDescent="0.2">
      <c r="A18" s="395"/>
      <c r="M18" s="395"/>
      <c r="N18" s="395"/>
      <c r="O18" s="395"/>
      <c r="P18" s="395"/>
      <c r="Q18" s="395"/>
      <c r="R18" s="395"/>
      <c r="S18" s="395"/>
      <c r="T18" s="395"/>
      <c r="U18" s="395"/>
      <c r="V18" s="395"/>
      <c r="W18" s="395"/>
      <c r="X18" s="395"/>
      <c r="Y18" s="395"/>
      <c r="Z18" s="395"/>
      <c r="AA18" s="395"/>
      <c r="AB18" s="395"/>
      <c r="AC18" s="395"/>
    </row>
    <row r="19" spans="1:29" ht="18" customHeight="1" x14ac:dyDescent="0.2">
      <c r="A19" s="395"/>
      <c r="C19" s="348"/>
      <c r="D19" s="740" t="str">
        <f ca="1">Basisdaten!C41</f>
        <v>Vorhabenbeschreibung - 4.1.7) Klimaschutzkoordination - Vers. 10/2025</v>
      </c>
      <c r="E19" s="741"/>
      <c r="F19" s="741"/>
      <c r="G19" s="741"/>
      <c r="H19" s="741"/>
      <c r="I19" s="741"/>
      <c r="J19" s="741"/>
      <c r="K19" s="334"/>
      <c r="M19" s="395"/>
      <c r="N19" s="395"/>
      <c r="O19" s="395"/>
      <c r="P19" s="395"/>
      <c r="Q19" s="395"/>
      <c r="R19" s="395"/>
      <c r="S19" s="395"/>
      <c r="T19" s="395"/>
      <c r="U19" s="395"/>
      <c r="V19" s="395"/>
      <c r="W19" s="395"/>
      <c r="X19" s="395"/>
      <c r="Y19" s="395"/>
      <c r="Z19" s="395"/>
      <c r="AA19" s="395"/>
      <c r="AB19" s="395"/>
      <c r="AC19" s="395"/>
    </row>
    <row r="20" spans="1:29" ht="18" customHeight="1" x14ac:dyDescent="0.2">
      <c r="A20" s="395"/>
      <c r="K20" s="334"/>
      <c r="M20" s="395"/>
      <c r="N20" s="395"/>
      <c r="O20" s="395"/>
      <c r="P20" s="395"/>
      <c r="Q20" s="395"/>
      <c r="R20" s="395"/>
      <c r="S20" s="395"/>
      <c r="T20" s="395"/>
      <c r="U20" s="395"/>
      <c r="V20" s="395"/>
      <c r="W20" s="395"/>
      <c r="X20" s="395"/>
      <c r="Y20" s="395"/>
      <c r="Z20" s="395"/>
      <c r="AA20" s="395"/>
      <c r="AB20" s="395"/>
      <c r="AC20" s="395"/>
    </row>
    <row r="21" spans="1:29" ht="18" customHeight="1" x14ac:dyDescent="0.2">
      <c r="A21" s="395"/>
      <c r="B21" s="824"/>
      <c r="C21" s="824"/>
      <c r="D21" s="824"/>
      <c r="E21" s="824"/>
      <c r="F21" s="824"/>
      <c r="G21" s="824"/>
      <c r="H21" s="824"/>
      <c r="I21" s="824"/>
      <c r="J21" s="824"/>
      <c r="K21" s="395"/>
      <c r="L21" s="395"/>
      <c r="M21" s="395"/>
      <c r="N21" s="395"/>
      <c r="O21" s="395"/>
      <c r="P21" s="395"/>
      <c r="Q21" s="395"/>
      <c r="R21" s="395"/>
      <c r="S21" s="395"/>
      <c r="T21" s="395"/>
      <c r="U21" s="395"/>
      <c r="V21" s="395"/>
      <c r="W21" s="395"/>
      <c r="X21" s="395"/>
      <c r="Y21" s="395"/>
      <c r="Z21" s="395"/>
      <c r="AA21" s="395"/>
    </row>
    <row r="22" spans="1:29" ht="18" customHeight="1" x14ac:dyDescent="0.2">
      <c r="A22" s="395"/>
      <c r="B22" s="824"/>
      <c r="C22" s="824"/>
      <c r="D22" s="824"/>
      <c r="E22" s="824"/>
      <c r="F22" s="824"/>
      <c r="G22" s="824"/>
      <c r="H22" s="824"/>
      <c r="I22" s="824"/>
      <c r="J22" s="824"/>
      <c r="K22" s="395"/>
      <c r="L22" s="395"/>
      <c r="M22" s="395"/>
      <c r="N22" s="395"/>
      <c r="O22" s="395"/>
      <c r="P22" s="395"/>
      <c r="Q22" s="395"/>
      <c r="R22" s="395"/>
      <c r="S22" s="395"/>
      <c r="T22" s="395"/>
      <c r="U22" s="395"/>
      <c r="V22" s="395"/>
      <c r="W22" s="395"/>
      <c r="X22" s="395"/>
      <c r="Y22" s="395"/>
      <c r="Z22" s="395"/>
      <c r="AA22" s="395"/>
    </row>
    <row r="23" spans="1:29" ht="18" customHeight="1" x14ac:dyDescent="0.2">
      <c r="A23" s="395"/>
      <c r="B23" s="828"/>
      <c r="C23" s="829"/>
      <c r="D23" s="829"/>
      <c r="E23" s="829"/>
      <c r="F23" s="829"/>
      <c r="G23" s="829"/>
      <c r="H23" s="830"/>
      <c r="I23" s="830"/>
      <c r="J23" s="434"/>
      <c r="K23" s="395"/>
      <c r="L23" s="395"/>
      <c r="M23" s="395"/>
      <c r="N23" s="395"/>
      <c r="O23" s="395"/>
      <c r="P23" s="395"/>
      <c r="Q23" s="395"/>
      <c r="R23" s="395"/>
      <c r="S23" s="395"/>
      <c r="T23" s="395"/>
      <c r="U23" s="395"/>
      <c r="V23" s="395"/>
      <c r="W23" s="395"/>
      <c r="X23" s="395"/>
      <c r="Y23" s="395"/>
      <c r="Z23" s="395"/>
      <c r="AA23" s="395"/>
    </row>
    <row r="24" spans="1:29" ht="6" customHeight="1" x14ac:dyDescent="0.2">
      <c r="A24" s="395"/>
      <c r="B24" s="828"/>
      <c r="C24" s="829"/>
      <c r="D24" s="829"/>
      <c r="E24" s="829"/>
      <c r="F24" s="829"/>
      <c r="G24" s="829"/>
      <c r="H24" s="830"/>
      <c r="I24" s="830"/>
      <c r="J24" s="435"/>
      <c r="K24" s="395"/>
      <c r="L24" s="395"/>
      <c r="M24" s="395"/>
      <c r="N24" s="395"/>
      <c r="O24" s="395"/>
      <c r="P24" s="395"/>
      <c r="Q24" s="395"/>
      <c r="R24" s="395"/>
      <c r="S24" s="395"/>
      <c r="T24" s="395"/>
      <c r="U24" s="395"/>
      <c r="V24" s="395"/>
      <c r="W24" s="395"/>
      <c r="X24" s="395"/>
      <c r="Y24" s="395"/>
      <c r="Z24" s="395"/>
      <c r="AA24" s="395"/>
    </row>
    <row r="25" spans="1:29" ht="12" customHeight="1" x14ac:dyDescent="0.2">
      <c r="A25" s="395"/>
      <c r="B25" s="828"/>
      <c r="C25" s="829"/>
      <c r="D25" s="829"/>
      <c r="E25" s="829"/>
      <c r="F25" s="829"/>
      <c r="G25" s="829"/>
      <c r="H25" s="830"/>
      <c r="I25" s="830"/>
      <c r="J25" s="434"/>
      <c r="K25" s="395"/>
      <c r="L25" s="395"/>
      <c r="M25" s="395"/>
      <c r="N25" s="395"/>
      <c r="O25" s="395"/>
      <c r="P25" s="395"/>
      <c r="Q25" s="395"/>
      <c r="R25" s="395"/>
      <c r="S25" s="395"/>
      <c r="T25" s="395"/>
      <c r="U25" s="395"/>
      <c r="V25" s="395"/>
      <c r="W25" s="395"/>
      <c r="X25" s="395"/>
      <c r="Y25" s="395"/>
      <c r="Z25" s="395"/>
      <c r="AA25" s="395"/>
    </row>
    <row r="26" spans="1:29" ht="12.75" customHeight="1" x14ac:dyDescent="0.2">
      <c r="A26" s="395"/>
      <c r="B26" s="828"/>
      <c r="C26" s="829"/>
      <c r="D26" s="829"/>
      <c r="E26" s="829"/>
      <c r="F26" s="829"/>
      <c r="G26" s="829"/>
      <c r="H26" s="830"/>
      <c r="I26" s="830"/>
      <c r="J26" s="435"/>
      <c r="K26" s="395"/>
      <c r="L26" s="395"/>
      <c r="M26" s="395"/>
      <c r="N26" s="395"/>
      <c r="O26" s="395"/>
      <c r="P26" s="395"/>
      <c r="Q26" s="395"/>
      <c r="R26" s="395"/>
      <c r="S26" s="395"/>
      <c r="T26" s="395"/>
      <c r="U26" s="395"/>
      <c r="V26" s="395"/>
      <c r="W26" s="395"/>
      <c r="X26" s="395"/>
      <c r="Y26" s="395"/>
      <c r="Z26" s="395"/>
      <c r="AA26" s="395"/>
    </row>
    <row r="27" spans="1:29" ht="18" customHeight="1" x14ac:dyDescent="0.2">
      <c r="A27" s="395"/>
      <c r="B27" s="395"/>
      <c r="C27" s="828"/>
      <c r="D27" s="829"/>
      <c r="E27" s="829"/>
      <c r="F27" s="829"/>
      <c r="G27" s="829"/>
      <c r="H27" s="829"/>
      <c r="I27" s="830"/>
      <c r="J27" s="830"/>
      <c r="K27" s="434"/>
      <c r="L27" s="395"/>
      <c r="M27" s="395"/>
      <c r="N27" s="395"/>
      <c r="O27" s="395"/>
      <c r="P27" s="395"/>
      <c r="Q27" s="395"/>
      <c r="R27" s="395"/>
      <c r="S27" s="395"/>
      <c r="T27" s="395"/>
      <c r="U27" s="395"/>
      <c r="V27" s="395"/>
      <c r="W27" s="395"/>
      <c r="X27" s="395"/>
      <c r="Y27" s="395"/>
      <c r="Z27" s="395"/>
      <c r="AA27" s="395"/>
      <c r="AB27" s="395"/>
      <c r="AC27" s="395"/>
    </row>
    <row r="28" spans="1:29" ht="18" customHeight="1" x14ac:dyDescent="0.2">
      <c r="A28" s="395"/>
      <c r="B28" s="395"/>
      <c r="C28" s="828"/>
      <c r="D28" s="829"/>
      <c r="E28" s="829"/>
      <c r="F28" s="829"/>
      <c r="G28" s="829"/>
      <c r="H28" s="829"/>
      <c r="I28" s="830"/>
      <c r="J28" s="830"/>
      <c r="K28" s="435"/>
      <c r="L28" s="395"/>
      <c r="M28" s="395"/>
      <c r="N28" s="395"/>
      <c r="O28" s="395"/>
      <c r="P28" s="395"/>
      <c r="Q28" s="395"/>
      <c r="R28" s="395"/>
      <c r="S28" s="395"/>
      <c r="T28" s="395"/>
      <c r="U28" s="395"/>
      <c r="V28" s="395"/>
      <c r="W28" s="395"/>
      <c r="X28" s="395"/>
      <c r="Y28" s="395"/>
      <c r="Z28" s="395"/>
      <c r="AA28" s="395"/>
      <c r="AB28" s="395"/>
      <c r="AC28" s="395"/>
    </row>
    <row r="29" spans="1:29" ht="30.75" customHeight="1" x14ac:dyDescent="0.2">
      <c r="A29" s="395"/>
      <c r="B29" s="395"/>
      <c r="C29" s="828"/>
      <c r="D29" s="829"/>
      <c r="E29" s="829"/>
      <c r="F29" s="829"/>
      <c r="G29" s="829"/>
      <c r="H29" s="829"/>
      <c r="I29" s="830"/>
      <c r="J29" s="830"/>
      <c r="K29" s="434"/>
      <c r="L29" s="395"/>
      <c r="M29" s="395"/>
      <c r="N29" s="395"/>
      <c r="O29" s="395"/>
      <c r="P29" s="395"/>
      <c r="Q29" s="395"/>
      <c r="R29" s="395"/>
      <c r="S29" s="395"/>
      <c r="T29" s="395"/>
      <c r="U29" s="395"/>
      <c r="V29" s="395"/>
      <c r="W29" s="395"/>
      <c r="X29" s="395"/>
      <c r="Y29" s="395"/>
      <c r="Z29" s="395"/>
      <c r="AA29" s="395"/>
      <c r="AB29" s="395"/>
      <c r="AC29" s="395"/>
    </row>
    <row r="30" spans="1:29" ht="30.75" customHeight="1" x14ac:dyDescent="0.2">
      <c r="A30" s="395"/>
      <c r="B30" s="395"/>
      <c r="C30" s="828"/>
      <c r="D30" s="829"/>
      <c r="E30" s="829"/>
      <c r="F30" s="829"/>
      <c r="G30" s="829"/>
      <c r="H30" s="829"/>
      <c r="I30" s="830"/>
      <c r="J30" s="830"/>
      <c r="K30" s="435"/>
      <c r="L30" s="395"/>
      <c r="M30" s="395"/>
      <c r="N30" s="395"/>
      <c r="O30" s="395"/>
      <c r="P30" s="395"/>
      <c r="Q30" s="395"/>
      <c r="R30" s="395"/>
      <c r="S30" s="395"/>
      <c r="T30" s="395"/>
      <c r="U30" s="395"/>
      <c r="V30" s="395"/>
      <c r="W30" s="395"/>
      <c r="X30" s="395"/>
      <c r="Y30" s="395"/>
      <c r="Z30" s="395"/>
      <c r="AA30" s="395"/>
      <c r="AB30" s="395"/>
      <c r="AC30" s="395"/>
    </row>
    <row r="31" spans="1:29" ht="30.75" customHeight="1" x14ac:dyDescent="0.2">
      <c r="A31" s="395"/>
      <c r="B31" s="395"/>
      <c r="C31" s="828"/>
      <c r="D31" s="829"/>
      <c r="E31" s="829"/>
      <c r="F31" s="829"/>
      <c r="G31" s="829"/>
      <c r="H31" s="829"/>
      <c r="I31" s="830"/>
      <c r="J31" s="830"/>
      <c r="K31" s="434"/>
      <c r="L31" s="395"/>
      <c r="M31" s="395"/>
      <c r="N31" s="395"/>
      <c r="O31" s="395"/>
      <c r="P31" s="395"/>
      <c r="Q31" s="395"/>
      <c r="R31" s="395"/>
      <c r="S31" s="395"/>
      <c r="T31" s="395"/>
      <c r="U31" s="395"/>
      <c r="V31" s="395"/>
      <c r="W31" s="395"/>
      <c r="X31" s="395"/>
      <c r="Y31" s="395"/>
      <c r="Z31" s="395"/>
      <c r="AA31" s="395"/>
      <c r="AB31" s="395"/>
      <c r="AC31" s="395"/>
    </row>
    <row r="32" spans="1:29" ht="30.75" customHeight="1" x14ac:dyDescent="0.2">
      <c r="A32" s="395"/>
      <c r="B32" s="395"/>
      <c r="C32" s="828"/>
      <c r="D32" s="829"/>
      <c r="E32" s="829"/>
      <c r="F32" s="829"/>
      <c r="G32" s="829"/>
      <c r="H32" s="829"/>
      <c r="I32" s="830"/>
      <c r="J32" s="830"/>
      <c r="K32" s="435"/>
      <c r="L32" s="395"/>
      <c r="M32" s="395"/>
      <c r="N32" s="395"/>
      <c r="O32" s="395"/>
      <c r="P32" s="395"/>
      <c r="Q32" s="395"/>
      <c r="R32" s="395"/>
      <c r="S32" s="395"/>
      <c r="T32" s="395"/>
      <c r="U32" s="395"/>
      <c r="V32" s="395"/>
      <c r="W32" s="395"/>
      <c r="X32" s="395"/>
      <c r="Y32" s="395"/>
      <c r="Z32" s="395"/>
      <c r="AA32" s="395"/>
      <c r="AB32" s="395"/>
      <c r="AC32" s="395"/>
    </row>
    <row r="33" spans="1:29" ht="30.75" customHeight="1" x14ac:dyDescent="0.2">
      <c r="A33" s="395"/>
      <c r="B33" s="395"/>
      <c r="C33" s="828"/>
      <c r="D33" s="829"/>
      <c r="E33" s="829"/>
      <c r="F33" s="829"/>
      <c r="G33" s="829"/>
      <c r="H33" s="829"/>
      <c r="I33" s="830"/>
      <c r="J33" s="830"/>
      <c r="K33" s="434"/>
      <c r="L33" s="395"/>
      <c r="M33" s="395"/>
      <c r="N33" s="395"/>
      <c r="O33" s="395"/>
      <c r="P33" s="395"/>
      <c r="Q33" s="395"/>
      <c r="R33" s="395"/>
      <c r="S33" s="395"/>
      <c r="T33" s="395"/>
      <c r="U33" s="395"/>
      <c r="V33" s="395"/>
      <c r="W33" s="395"/>
      <c r="X33" s="395"/>
      <c r="Y33" s="395"/>
      <c r="Z33" s="395"/>
      <c r="AA33" s="395"/>
      <c r="AB33" s="395"/>
      <c r="AC33" s="395"/>
    </row>
    <row r="34" spans="1:29" ht="30.75" customHeight="1" x14ac:dyDescent="0.2">
      <c r="A34" s="395"/>
      <c r="B34" s="395"/>
      <c r="C34" s="828"/>
      <c r="D34" s="829"/>
      <c r="E34" s="829"/>
      <c r="F34" s="829"/>
      <c r="G34" s="829"/>
      <c r="H34" s="829"/>
      <c r="I34" s="830"/>
      <c r="J34" s="830"/>
      <c r="K34" s="435"/>
      <c r="L34" s="395"/>
      <c r="M34" s="395"/>
      <c r="N34" s="395"/>
      <c r="O34" s="395"/>
      <c r="P34" s="395"/>
      <c r="Q34" s="395"/>
      <c r="R34" s="395"/>
      <c r="S34" s="395"/>
      <c r="T34" s="395"/>
      <c r="U34" s="395"/>
      <c r="V34" s="395"/>
      <c r="W34" s="395"/>
      <c r="X34" s="395"/>
      <c r="Y34" s="395"/>
      <c r="Z34" s="395"/>
      <c r="AA34" s="395"/>
      <c r="AB34" s="395"/>
      <c r="AC34" s="395"/>
    </row>
    <row r="35" spans="1:29" ht="30.75" customHeight="1" x14ac:dyDescent="0.2">
      <c r="A35" s="395"/>
      <c r="B35" s="395"/>
      <c r="C35" s="828"/>
      <c r="D35" s="829"/>
      <c r="E35" s="829"/>
      <c r="F35" s="829"/>
      <c r="G35" s="829"/>
      <c r="H35" s="829"/>
      <c r="I35" s="830"/>
      <c r="J35" s="830"/>
      <c r="K35" s="434"/>
      <c r="L35" s="395"/>
      <c r="M35" s="395"/>
      <c r="N35" s="395"/>
      <c r="O35" s="395"/>
      <c r="P35" s="395"/>
      <c r="Q35" s="395"/>
      <c r="R35" s="395"/>
      <c r="S35" s="395"/>
      <c r="T35" s="395"/>
      <c r="U35" s="395"/>
      <c r="V35" s="395"/>
      <c r="W35" s="395"/>
      <c r="X35" s="395"/>
      <c r="Y35" s="395"/>
      <c r="Z35" s="395"/>
      <c r="AA35" s="395"/>
      <c r="AB35" s="395"/>
      <c r="AC35" s="395"/>
    </row>
    <row r="36" spans="1:29" ht="30.75" customHeight="1" x14ac:dyDescent="0.2">
      <c r="A36" s="395"/>
      <c r="B36" s="395"/>
      <c r="C36" s="828"/>
      <c r="D36" s="829"/>
      <c r="E36" s="829"/>
      <c r="F36" s="829"/>
      <c r="G36" s="829"/>
      <c r="H36" s="829"/>
      <c r="I36" s="830"/>
      <c r="J36" s="830"/>
      <c r="K36" s="435"/>
      <c r="L36" s="395"/>
      <c r="M36" s="395"/>
      <c r="N36" s="395"/>
      <c r="O36" s="395"/>
      <c r="P36" s="395"/>
      <c r="Q36" s="395"/>
      <c r="R36" s="395"/>
      <c r="S36" s="395"/>
      <c r="T36" s="395"/>
      <c r="U36" s="395"/>
      <c r="V36" s="395"/>
      <c r="W36" s="395"/>
      <c r="X36" s="395"/>
      <c r="Y36" s="395"/>
      <c r="Z36" s="395"/>
      <c r="AA36" s="395"/>
      <c r="AB36" s="395"/>
      <c r="AC36" s="395"/>
    </row>
    <row r="37" spans="1:29" ht="30.75" customHeight="1" x14ac:dyDescent="0.2">
      <c r="A37" s="395"/>
      <c r="B37" s="395"/>
      <c r="C37" s="828"/>
      <c r="D37" s="829"/>
      <c r="E37" s="829"/>
      <c r="F37" s="829"/>
      <c r="G37" s="829"/>
      <c r="H37" s="829"/>
      <c r="I37" s="830"/>
      <c r="J37" s="830"/>
      <c r="K37" s="434"/>
      <c r="L37" s="395"/>
      <c r="M37" s="395"/>
      <c r="N37" s="395"/>
      <c r="O37" s="395"/>
      <c r="P37" s="395"/>
      <c r="Q37" s="395"/>
      <c r="R37" s="395"/>
      <c r="S37" s="395"/>
      <c r="T37" s="395"/>
      <c r="U37" s="395"/>
      <c r="V37" s="395"/>
      <c r="W37" s="395"/>
      <c r="X37" s="395"/>
      <c r="Y37" s="395"/>
      <c r="Z37" s="395"/>
      <c r="AA37" s="395"/>
      <c r="AB37" s="395"/>
      <c r="AC37" s="395"/>
    </row>
    <row r="38" spans="1:29" ht="30.75" customHeight="1" x14ac:dyDescent="0.2">
      <c r="A38" s="395"/>
      <c r="B38" s="395"/>
      <c r="C38" s="828"/>
      <c r="D38" s="829"/>
      <c r="E38" s="829"/>
      <c r="F38" s="829"/>
      <c r="G38" s="829"/>
      <c r="H38" s="829"/>
      <c r="I38" s="830"/>
      <c r="J38" s="830"/>
      <c r="K38" s="435"/>
      <c r="L38" s="395"/>
      <c r="M38" s="395"/>
      <c r="N38" s="395"/>
      <c r="O38" s="395"/>
      <c r="P38" s="395"/>
      <c r="Q38" s="395"/>
      <c r="R38" s="395"/>
      <c r="S38" s="395"/>
      <c r="T38" s="395"/>
      <c r="U38" s="395"/>
      <c r="V38" s="395"/>
      <c r="W38" s="395"/>
      <c r="X38" s="395"/>
      <c r="Y38" s="395"/>
      <c r="Z38" s="395"/>
      <c r="AA38" s="395"/>
      <c r="AB38" s="395"/>
      <c r="AC38" s="395"/>
    </row>
    <row r="39" spans="1:29" ht="30.75" customHeight="1" x14ac:dyDescent="0.2">
      <c r="A39" s="395"/>
      <c r="B39" s="395"/>
      <c r="C39" s="828"/>
      <c r="D39" s="829"/>
      <c r="E39" s="829"/>
      <c r="F39" s="829"/>
      <c r="G39" s="829"/>
      <c r="H39" s="829"/>
      <c r="I39" s="830"/>
      <c r="J39" s="830"/>
      <c r="K39" s="434"/>
      <c r="L39" s="395"/>
      <c r="M39" s="395"/>
      <c r="N39" s="395"/>
      <c r="O39" s="395"/>
      <c r="P39" s="395"/>
      <c r="Q39" s="395"/>
      <c r="R39" s="395"/>
      <c r="S39" s="395"/>
      <c r="T39" s="395"/>
      <c r="U39" s="395"/>
      <c r="V39" s="395"/>
      <c r="W39" s="395"/>
      <c r="X39" s="395"/>
      <c r="Y39" s="395"/>
      <c r="Z39" s="395"/>
      <c r="AA39" s="395"/>
      <c r="AB39" s="395"/>
      <c r="AC39" s="395"/>
    </row>
    <row r="40" spans="1:29" ht="30.75" customHeight="1" x14ac:dyDescent="0.2">
      <c r="A40" s="395"/>
      <c r="B40" s="395"/>
      <c r="C40" s="828"/>
      <c r="D40" s="829"/>
      <c r="E40" s="829"/>
      <c r="F40" s="829"/>
      <c r="G40" s="829"/>
      <c r="H40" s="829"/>
      <c r="I40" s="830"/>
      <c r="J40" s="830"/>
      <c r="K40" s="435"/>
      <c r="L40" s="395"/>
      <c r="M40" s="395"/>
      <c r="N40" s="395"/>
      <c r="O40" s="395"/>
      <c r="P40" s="395"/>
      <c r="Q40" s="395"/>
      <c r="R40" s="395"/>
      <c r="S40" s="395"/>
      <c r="T40" s="395"/>
      <c r="U40" s="395"/>
      <c r="V40" s="395"/>
      <c r="W40" s="395"/>
      <c r="X40" s="395"/>
      <c r="Y40" s="395"/>
      <c r="Z40" s="395"/>
      <c r="AA40" s="395"/>
      <c r="AB40" s="395"/>
      <c r="AC40" s="395"/>
    </row>
    <row r="41" spans="1:29" ht="30.75" customHeight="1" x14ac:dyDescent="0.2">
      <c r="A41" s="395"/>
      <c r="B41" s="395"/>
      <c r="C41" s="828"/>
      <c r="D41" s="829"/>
      <c r="E41" s="829"/>
      <c r="F41" s="829"/>
      <c r="G41" s="829"/>
      <c r="H41" s="829"/>
      <c r="I41" s="830"/>
      <c r="J41" s="830"/>
      <c r="K41" s="434"/>
      <c r="L41" s="395"/>
      <c r="M41" s="395"/>
      <c r="N41" s="395"/>
      <c r="O41" s="395"/>
      <c r="P41" s="395"/>
      <c r="Q41" s="395"/>
      <c r="R41" s="395"/>
      <c r="S41" s="395"/>
      <c r="T41" s="395"/>
      <c r="U41" s="395"/>
      <c r="V41" s="395"/>
      <c r="W41" s="395"/>
      <c r="X41" s="395"/>
      <c r="Y41" s="395"/>
      <c r="Z41" s="395"/>
      <c r="AA41" s="395"/>
      <c r="AB41" s="395"/>
      <c r="AC41" s="395"/>
    </row>
    <row r="42" spans="1:29" ht="30.75" customHeight="1" x14ac:dyDescent="0.2">
      <c r="A42" s="395"/>
      <c r="B42" s="395"/>
      <c r="C42" s="828"/>
      <c r="D42" s="829"/>
      <c r="E42" s="829"/>
      <c r="F42" s="829"/>
      <c r="G42" s="829"/>
      <c r="H42" s="829"/>
      <c r="I42" s="830"/>
      <c r="J42" s="830"/>
      <c r="K42" s="435"/>
      <c r="L42" s="395"/>
      <c r="M42" s="395"/>
      <c r="N42" s="395"/>
      <c r="O42" s="395"/>
      <c r="P42" s="395"/>
      <c r="Q42" s="395"/>
      <c r="R42" s="395"/>
      <c r="S42" s="395"/>
      <c r="T42" s="395"/>
      <c r="U42" s="395"/>
      <c r="V42" s="395"/>
      <c r="W42" s="395"/>
      <c r="X42" s="395"/>
      <c r="Y42" s="395"/>
      <c r="Z42" s="395"/>
      <c r="AA42" s="395"/>
      <c r="AB42" s="395"/>
      <c r="AC42" s="395"/>
    </row>
    <row r="43" spans="1:29" ht="30.75" customHeight="1" x14ac:dyDescent="0.2">
      <c r="A43" s="395"/>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row>
    <row r="44" spans="1:29" ht="30.75" customHeight="1" x14ac:dyDescent="0.2">
      <c r="A44" s="395"/>
      <c r="B44" s="395"/>
      <c r="C44" s="436"/>
      <c r="D44" s="835"/>
      <c r="E44" s="836"/>
      <c r="F44" s="836"/>
      <c r="G44" s="836"/>
      <c r="H44" s="836"/>
      <c r="I44" s="836"/>
      <c r="J44" s="836"/>
      <c r="K44" s="397"/>
      <c r="L44" s="395"/>
      <c r="M44" s="395"/>
      <c r="N44" s="395"/>
      <c r="O44" s="395"/>
      <c r="P44" s="395"/>
      <c r="Q44" s="395"/>
      <c r="R44" s="395"/>
      <c r="S44" s="395"/>
      <c r="T44" s="395"/>
      <c r="U44" s="395"/>
      <c r="V44" s="395"/>
      <c r="W44" s="395"/>
      <c r="X44" s="395"/>
      <c r="Y44" s="395"/>
      <c r="Z44" s="395"/>
      <c r="AA44" s="395"/>
      <c r="AB44" s="395"/>
      <c r="AC44" s="395"/>
    </row>
    <row r="45" spans="1:29" ht="30.75" customHeight="1" x14ac:dyDescent="0.2">
      <c r="A45" s="395"/>
      <c r="B45" s="395"/>
      <c r="C45" s="395"/>
      <c r="D45" s="395"/>
      <c r="E45" s="395"/>
      <c r="F45" s="395"/>
      <c r="G45" s="395"/>
      <c r="H45" s="395"/>
      <c r="I45" s="395"/>
      <c r="J45" s="395"/>
      <c r="K45" s="397"/>
      <c r="L45" s="395"/>
      <c r="M45" s="395"/>
      <c r="N45" s="395"/>
      <c r="O45" s="395"/>
      <c r="P45" s="395"/>
      <c r="Q45" s="395"/>
      <c r="R45" s="395"/>
      <c r="S45" s="395"/>
      <c r="T45" s="395"/>
      <c r="U45" s="395"/>
      <c r="V45" s="395"/>
      <c r="W45" s="395"/>
      <c r="X45" s="395"/>
      <c r="Y45" s="395"/>
      <c r="Z45" s="395"/>
      <c r="AA45" s="395"/>
      <c r="AB45" s="395"/>
      <c r="AC45" s="395"/>
    </row>
    <row r="46" spans="1:29" ht="30.75" customHeight="1" x14ac:dyDescent="0.2">
      <c r="A46" s="395"/>
      <c r="B46" s="395"/>
      <c r="C46" s="824"/>
      <c r="D46" s="824"/>
      <c r="E46" s="824"/>
      <c r="F46" s="824"/>
      <c r="G46" s="824"/>
      <c r="H46" s="824"/>
      <c r="I46" s="824"/>
      <c r="J46" s="824"/>
      <c r="K46" s="824"/>
      <c r="L46" s="395"/>
      <c r="M46" s="395"/>
      <c r="N46" s="395"/>
      <c r="O46" s="395"/>
      <c r="P46" s="395"/>
      <c r="Q46" s="395"/>
      <c r="R46" s="395"/>
      <c r="S46" s="395"/>
      <c r="T46" s="395"/>
      <c r="U46" s="395"/>
      <c r="V46" s="395"/>
      <c r="W46" s="395"/>
      <c r="X46" s="395"/>
      <c r="Y46" s="395"/>
      <c r="Z46" s="395"/>
      <c r="AA46" s="395"/>
      <c r="AB46" s="395"/>
      <c r="AC46" s="395"/>
    </row>
    <row r="47" spans="1:29" ht="30.75" customHeight="1" x14ac:dyDescent="0.2">
      <c r="A47" s="395"/>
      <c r="B47" s="395"/>
      <c r="C47" s="824"/>
      <c r="D47" s="824"/>
      <c r="E47" s="824"/>
      <c r="F47" s="824"/>
      <c r="G47" s="824"/>
      <c r="H47" s="824"/>
      <c r="I47" s="824"/>
      <c r="J47" s="824"/>
      <c r="K47" s="824"/>
      <c r="L47" s="395"/>
      <c r="M47" s="395"/>
      <c r="N47" s="395"/>
      <c r="O47" s="395"/>
      <c r="P47" s="395"/>
      <c r="Q47" s="395"/>
      <c r="R47" s="395"/>
      <c r="S47" s="395"/>
      <c r="T47" s="395"/>
      <c r="U47" s="395"/>
      <c r="V47" s="395"/>
      <c r="W47" s="395"/>
      <c r="X47" s="395"/>
      <c r="Y47" s="395"/>
      <c r="Z47" s="395"/>
      <c r="AA47" s="395"/>
      <c r="AB47" s="395"/>
      <c r="AC47" s="395"/>
    </row>
    <row r="48" spans="1:29" ht="30.75" customHeight="1" x14ac:dyDescent="0.2">
      <c r="A48" s="395"/>
      <c r="B48" s="395"/>
      <c r="C48" s="828"/>
      <c r="D48" s="829"/>
      <c r="E48" s="829"/>
      <c r="F48" s="829"/>
      <c r="G48" s="829"/>
      <c r="H48" s="829"/>
      <c r="I48" s="830"/>
      <c r="J48" s="830"/>
      <c r="K48" s="434"/>
      <c r="L48" s="395"/>
      <c r="M48" s="395"/>
      <c r="N48" s="395"/>
      <c r="O48" s="395"/>
      <c r="P48" s="395"/>
      <c r="Q48" s="395"/>
      <c r="R48" s="395"/>
      <c r="S48" s="395"/>
      <c r="T48" s="395"/>
      <c r="U48" s="395"/>
      <c r="V48" s="395"/>
      <c r="W48" s="395"/>
      <c r="X48" s="395"/>
      <c r="Y48" s="395"/>
      <c r="Z48" s="395"/>
      <c r="AA48" s="395"/>
      <c r="AB48" s="395"/>
      <c r="AC48" s="395"/>
    </row>
    <row r="49" spans="1:29" ht="6" customHeight="1" x14ac:dyDescent="0.2">
      <c r="A49" s="395"/>
      <c r="B49" s="395"/>
      <c r="C49" s="828"/>
      <c r="D49" s="829"/>
      <c r="E49" s="829"/>
      <c r="F49" s="829"/>
      <c r="G49" s="829"/>
      <c r="H49" s="829"/>
      <c r="I49" s="830"/>
      <c r="J49" s="830"/>
      <c r="K49" s="435"/>
      <c r="L49" s="395"/>
      <c r="M49" s="395"/>
      <c r="N49" s="395"/>
      <c r="O49" s="395"/>
      <c r="P49" s="395"/>
      <c r="Q49" s="395"/>
      <c r="R49" s="395"/>
      <c r="S49" s="395"/>
      <c r="T49" s="395"/>
      <c r="U49" s="395"/>
      <c r="V49" s="395"/>
      <c r="W49" s="395"/>
      <c r="X49" s="395"/>
      <c r="Y49" s="395"/>
      <c r="Z49" s="395"/>
      <c r="AA49" s="395"/>
      <c r="AB49" s="395"/>
      <c r="AC49" s="395"/>
    </row>
    <row r="50" spans="1:29" ht="12.75" x14ac:dyDescent="0.2">
      <c r="A50" s="395"/>
      <c r="B50" s="395"/>
      <c r="C50" s="828"/>
      <c r="D50" s="829"/>
      <c r="E50" s="829"/>
      <c r="F50" s="829"/>
      <c r="G50" s="829"/>
      <c r="H50" s="829"/>
      <c r="I50" s="830"/>
      <c r="J50" s="830"/>
      <c r="K50" s="434"/>
      <c r="L50" s="395"/>
      <c r="M50" s="395"/>
      <c r="N50" s="395"/>
      <c r="O50" s="395"/>
      <c r="P50" s="395"/>
      <c r="Q50" s="395"/>
      <c r="R50" s="395"/>
      <c r="S50" s="395"/>
      <c r="T50" s="395"/>
      <c r="U50" s="395"/>
      <c r="V50" s="395"/>
      <c r="W50" s="395"/>
      <c r="X50" s="395"/>
      <c r="Y50" s="395"/>
      <c r="Z50" s="395"/>
      <c r="AA50" s="395"/>
      <c r="AB50" s="395"/>
      <c r="AC50" s="395"/>
    </row>
    <row r="51" spans="1:29" x14ac:dyDescent="0.2">
      <c r="A51" s="395"/>
      <c r="B51" s="395"/>
      <c r="C51" s="828"/>
      <c r="D51" s="829"/>
      <c r="E51" s="829"/>
      <c r="F51" s="829"/>
      <c r="G51" s="829"/>
      <c r="H51" s="829"/>
      <c r="I51" s="830"/>
      <c r="J51" s="830"/>
      <c r="K51" s="435"/>
      <c r="L51" s="395"/>
      <c r="M51" s="395"/>
      <c r="N51" s="395"/>
      <c r="O51" s="395"/>
      <c r="P51" s="395"/>
      <c r="Q51" s="395"/>
      <c r="R51" s="395"/>
      <c r="S51" s="395"/>
      <c r="T51" s="395"/>
      <c r="U51" s="395"/>
      <c r="V51" s="395"/>
      <c r="W51" s="395"/>
      <c r="X51" s="395"/>
      <c r="Y51" s="395"/>
      <c r="Z51" s="395"/>
      <c r="AA51" s="395"/>
      <c r="AB51" s="395"/>
      <c r="AC51" s="395"/>
    </row>
    <row r="52" spans="1:29" ht="18" customHeight="1" x14ac:dyDescent="0.2">
      <c r="A52" s="395"/>
      <c r="B52" s="395"/>
      <c r="C52" s="828"/>
      <c r="D52" s="829"/>
      <c r="E52" s="829"/>
      <c r="F52" s="829"/>
      <c r="G52" s="829"/>
      <c r="H52" s="829"/>
      <c r="I52" s="830"/>
      <c r="J52" s="830"/>
      <c r="K52" s="434"/>
      <c r="L52" s="395"/>
      <c r="M52" s="395"/>
      <c r="N52" s="395"/>
      <c r="O52" s="395"/>
      <c r="P52" s="395"/>
      <c r="Q52" s="395"/>
      <c r="R52" s="395"/>
      <c r="S52" s="395"/>
      <c r="T52" s="395"/>
      <c r="U52" s="395"/>
      <c r="V52" s="395"/>
      <c r="W52" s="395"/>
      <c r="X52" s="395"/>
      <c r="Y52" s="395"/>
      <c r="Z52" s="395"/>
      <c r="AA52" s="395"/>
      <c r="AB52" s="395"/>
      <c r="AC52" s="395"/>
    </row>
    <row r="53" spans="1:29" ht="18" customHeight="1" x14ac:dyDescent="0.2">
      <c r="A53" s="395"/>
      <c r="B53" s="395"/>
      <c r="C53" s="828"/>
      <c r="D53" s="829"/>
      <c r="E53" s="829"/>
      <c r="F53" s="829"/>
      <c r="G53" s="829"/>
      <c r="H53" s="829"/>
      <c r="I53" s="830"/>
      <c r="J53" s="830"/>
      <c r="K53" s="435"/>
      <c r="L53" s="395"/>
      <c r="M53" s="395"/>
      <c r="N53" s="395"/>
      <c r="O53" s="395"/>
      <c r="P53" s="395"/>
      <c r="Q53" s="395"/>
      <c r="R53" s="395"/>
      <c r="S53" s="395"/>
      <c r="T53" s="395"/>
      <c r="U53" s="395"/>
      <c r="V53" s="395"/>
      <c r="W53" s="395"/>
      <c r="X53" s="395"/>
      <c r="Y53" s="395"/>
      <c r="Z53" s="395"/>
      <c r="AA53" s="395"/>
      <c r="AB53" s="395"/>
      <c r="AC53" s="395"/>
    </row>
    <row r="54" spans="1:29" ht="30.6" customHeight="1" x14ac:dyDescent="0.2">
      <c r="A54" s="395"/>
      <c r="B54" s="395"/>
      <c r="C54" s="828"/>
      <c r="D54" s="829"/>
      <c r="E54" s="829"/>
      <c r="F54" s="829"/>
      <c r="G54" s="829"/>
      <c r="H54" s="829"/>
      <c r="I54" s="830"/>
      <c r="J54" s="830"/>
      <c r="K54" s="434"/>
      <c r="L54" s="395"/>
      <c r="M54" s="395"/>
      <c r="N54" s="395"/>
      <c r="O54" s="395"/>
      <c r="P54" s="395"/>
      <c r="Q54" s="395"/>
      <c r="R54" s="395"/>
      <c r="S54" s="395"/>
      <c r="T54" s="395"/>
      <c r="U54" s="395"/>
      <c r="V54" s="395"/>
      <c r="W54" s="395"/>
      <c r="X54" s="395"/>
      <c r="Y54" s="395"/>
      <c r="Z54" s="395"/>
      <c r="AA54" s="395"/>
      <c r="AB54" s="395"/>
      <c r="AC54" s="395"/>
    </row>
    <row r="55" spans="1:29" ht="30.6" customHeight="1" x14ac:dyDescent="0.2">
      <c r="A55" s="395"/>
      <c r="B55" s="395"/>
      <c r="C55" s="828"/>
      <c r="D55" s="829"/>
      <c r="E55" s="829"/>
      <c r="F55" s="829"/>
      <c r="G55" s="829"/>
      <c r="H55" s="829"/>
      <c r="I55" s="830"/>
      <c r="J55" s="830"/>
      <c r="K55" s="435"/>
      <c r="L55" s="395"/>
      <c r="M55" s="395"/>
      <c r="N55" s="395"/>
      <c r="O55" s="395"/>
      <c r="P55" s="395"/>
      <c r="Q55" s="395"/>
      <c r="R55" s="395"/>
      <c r="S55" s="395"/>
      <c r="T55" s="395"/>
      <c r="U55" s="395"/>
      <c r="V55" s="395"/>
      <c r="W55" s="395"/>
      <c r="X55" s="395"/>
      <c r="Y55" s="395"/>
      <c r="Z55" s="395"/>
      <c r="AA55" s="395"/>
      <c r="AB55" s="395"/>
      <c r="AC55" s="395"/>
    </row>
    <row r="56" spans="1:29" ht="30.6" customHeight="1" x14ac:dyDescent="0.2">
      <c r="A56" s="395"/>
      <c r="B56" s="395"/>
      <c r="C56" s="828"/>
      <c r="D56" s="829"/>
      <c r="E56" s="829"/>
      <c r="F56" s="829"/>
      <c r="G56" s="829"/>
      <c r="H56" s="829"/>
      <c r="I56" s="830"/>
      <c r="J56" s="830"/>
      <c r="K56" s="434"/>
      <c r="L56" s="395"/>
      <c r="M56" s="395"/>
      <c r="N56" s="395"/>
      <c r="O56" s="395"/>
      <c r="P56" s="395"/>
      <c r="Q56" s="395"/>
      <c r="R56" s="395"/>
      <c r="S56" s="395"/>
      <c r="T56" s="395"/>
      <c r="U56" s="395"/>
      <c r="V56" s="395"/>
      <c r="W56" s="395"/>
      <c r="X56" s="395"/>
      <c r="Y56" s="395"/>
      <c r="Z56" s="395"/>
      <c r="AA56" s="395"/>
      <c r="AB56" s="395"/>
      <c r="AC56" s="395"/>
    </row>
    <row r="57" spans="1:29" ht="30.6" customHeight="1" x14ac:dyDescent="0.2">
      <c r="A57" s="395"/>
      <c r="B57" s="395"/>
      <c r="C57" s="828"/>
      <c r="D57" s="829"/>
      <c r="E57" s="829"/>
      <c r="F57" s="829"/>
      <c r="G57" s="829"/>
      <c r="H57" s="829"/>
      <c r="I57" s="830"/>
      <c r="J57" s="830"/>
      <c r="K57" s="435"/>
      <c r="L57" s="395"/>
      <c r="M57" s="395"/>
      <c r="N57" s="395"/>
      <c r="O57" s="395"/>
      <c r="P57" s="395"/>
      <c r="Q57" s="395"/>
      <c r="R57" s="395"/>
      <c r="S57" s="395"/>
      <c r="T57" s="395"/>
      <c r="U57" s="395"/>
      <c r="V57" s="395"/>
      <c r="W57" s="395"/>
      <c r="X57" s="395"/>
      <c r="Y57" s="395"/>
      <c r="Z57" s="395"/>
      <c r="AA57" s="395"/>
      <c r="AB57" s="395"/>
      <c r="AC57" s="395"/>
    </row>
    <row r="58" spans="1:29" ht="30.6" customHeight="1" x14ac:dyDescent="0.2">
      <c r="A58" s="395"/>
      <c r="B58" s="395"/>
      <c r="C58" s="828"/>
      <c r="D58" s="829"/>
      <c r="E58" s="829"/>
      <c r="F58" s="829"/>
      <c r="G58" s="829"/>
      <c r="H58" s="829"/>
      <c r="I58" s="830"/>
      <c r="J58" s="830"/>
      <c r="K58" s="434"/>
      <c r="L58" s="395"/>
      <c r="M58" s="395"/>
      <c r="N58" s="395"/>
      <c r="O58" s="395"/>
      <c r="P58" s="395"/>
      <c r="Q58" s="395"/>
      <c r="R58" s="395"/>
      <c r="S58" s="395"/>
      <c r="T58" s="395"/>
      <c r="U58" s="395"/>
      <c r="V58" s="395"/>
      <c r="W58" s="395"/>
      <c r="X58" s="395"/>
      <c r="Y58" s="395"/>
      <c r="Z58" s="395"/>
      <c r="AA58" s="395"/>
      <c r="AB58" s="395"/>
      <c r="AC58" s="395"/>
    </row>
    <row r="59" spans="1:29" ht="30.6" customHeight="1" x14ac:dyDescent="0.2">
      <c r="A59" s="395"/>
      <c r="B59" s="395"/>
      <c r="C59" s="828"/>
      <c r="D59" s="829"/>
      <c r="E59" s="829"/>
      <c r="F59" s="829"/>
      <c r="G59" s="829"/>
      <c r="H59" s="829"/>
      <c r="I59" s="830"/>
      <c r="J59" s="830"/>
      <c r="K59" s="435"/>
      <c r="L59" s="395"/>
      <c r="M59" s="395"/>
      <c r="N59" s="395"/>
      <c r="O59" s="395"/>
      <c r="P59" s="395"/>
      <c r="Q59" s="395"/>
      <c r="R59" s="395"/>
      <c r="S59" s="395"/>
      <c r="T59" s="395"/>
      <c r="U59" s="395"/>
      <c r="V59" s="395"/>
      <c r="W59" s="395"/>
      <c r="X59" s="395"/>
      <c r="Y59" s="395"/>
      <c r="Z59" s="395"/>
      <c r="AA59" s="395"/>
      <c r="AB59" s="395"/>
      <c r="AC59" s="395"/>
    </row>
    <row r="60" spans="1:29" ht="30.6" customHeight="1" x14ac:dyDescent="0.2">
      <c r="A60" s="395"/>
      <c r="B60" s="395"/>
      <c r="C60" s="828"/>
      <c r="D60" s="829"/>
      <c r="E60" s="829"/>
      <c r="F60" s="829"/>
      <c r="G60" s="829"/>
      <c r="H60" s="829"/>
      <c r="I60" s="830"/>
      <c r="J60" s="830"/>
      <c r="K60" s="434"/>
      <c r="L60" s="395"/>
      <c r="M60" s="395"/>
      <c r="N60" s="395"/>
      <c r="O60" s="395"/>
      <c r="P60" s="395"/>
      <c r="Q60" s="395"/>
      <c r="R60" s="395"/>
      <c r="S60" s="395"/>
      <c r="T60" s="395"/>
      <c r="U60" s="395"/>
      <c r="V60" s="395"/>
      <c r="W60" s="395"/>
      <c r="X60" s="395"/>
      <c r="Y60" s="395"/>
      <c r="Z60" s="395"/>
      <c r="AA60" s="395"/>
      <c r="AB60" s="395"/>
      <c r="AC60" s="395"/>
    </row>
    <row r="61" spans="1:29" ht="30.6" customHeight="1" x14ac:dyDescent="0.2">
      <c r="A61" s="395"/>
      <c r="B61" s="395"/>
      <c r="C61" s="828"/>
      <c r="D61" s="829"/>
      <c r="E61" s="829"/>
      <c r="F61" s="829"/>
      <c r="G61" s="829"/>
      <c r="H61" s="829"/>
      <c r="I61" s="830"/>
      <c r="J61" s="830"/>
      <c r="K61" s="435"/>
      <c r="L61" s="395"/>
      <c r="M61" s="395"/>
      <c r="N61" s="395"/>
      <c r="O61" s="395"/>
      <c r="P61" s="395"/>
      <c r="Q61" s="395"/>
      <c r="R61" s="395"/>
      <c r="S61" s="395"/>
      <c r="T61" s="395"/>
      <c r="U61" s="395"/>
      <c r="V61" s="395"/>
      <c r="W61" s="395"/>
      <c r="X61" s="395"/>
      <c r="Y61" s="395"/>
      <c r="Z61" s="395"/>
      <c r="AA61" s="395"/>
      <c r="AB61" s="395"/>
      <c r="AC61" s="395"/>
    </row>
    <row r="62" spans="1:29" ht="30.6" customHeight="1" x14ac:dyDescent="0.2">
      <c r="A62" s="395"/>
      <c r="B62" s="395"/>
      <c r="C62" s="828"/>
      <c r="D62" s="829"/>
      <c r="E62" s="829"/>
      <c r="F62" s="829"/>
      <c r="G62" s="829"/>
      <c r="H62" s="829"/>
      <c r="I62" s="830"/>
      <c r="J62" s="830"/>
      <c r="K62" s="434"/>
      <c r="L62" s="395"/>
      <c r="M62" s="395"/>
      <c r="N62" s="395"/>
      <c r="O62" s="395"/>
      <c r="P62" s="395"/>
      <c r="Q62" s="395"/>
      <c r="R62" s="395"/>
      <c r="S62" s="395"/>
      <c r="T62" s="395"/>
      <c r="U62" s="395"/>
      <c r="V62" s="395"/>
      <c r="W62" s="395"/>
      <c r="X62" s="395"/>
      <c r="Y62" s="395"/>
      <c r="Z62" s="395"/>
      <c r="AA62" s="395"/>
      <c r="AB62" s="395"/>
      <c r="AC62" s="395"/>
    </row>
    <row r="63" spans="1:29" ht="30.6" customHeight="1" x14ac:dyDescent="0.2">
      <c r="A63" s="395"/>
      <c r="B63" s="395"/>
      <c r="C63" s="828"/>
      <c r="D63" s="829"/>
      <c r="E63" s="829"/>
      <c r="F63" s="829"/>
      <c r="G63" s="829"/>
      <c r="H63" s="829"/>
      <c r="I63" s="830"/>
      <c r="J63" s="830"/>
      <c r="K63" s="435"/>
      <c r="L63" s="395"/>
      <c r="M63" s="395"/>
      <c r="N63" s="395"/>
      <c r="O63" s="395"/>
      <c r="P63" s="395"/>
      <c r="Q63" s="395"/>
      <c r="R63" s="395"/>
      <c r="S63" s="395"/>
      <c r="T63" s="395"/>
      <c r="U63" s="395"/>
      <c r="V63" s="395"/>
      <c r="W63" s="395"/>
      <c r="X63" s="395"/>
      <c r="Y63" s="395"/>
      <c r="Z63" s="395"/>
      <c r="AA63" s="395"/>
      <c r="AB63" s="395"/>
      <c r="AC63" s="395"/>
    </row>
    <row r="64" spans="1:29" ht="30.6" customHeight="1" x14ac:dyDescent="0.2">
      <c r="A64" s="395"/>
      <c r="B64" s="395"/>
      <c r="C64" s="828"/>
      <c r="D64" s="829"/>
      <c r="E64" s="829"/>
      <c r="F64" s="829"/>
      <c r="G64" s="829"/>
      <c r="H64" s="829"/>
      <c r="I64" s="830"/>
      <c r="J64" s="830"/>
      <c r="K64" s="434"/>
      <c r="L64" s="395"/>
      <c r="M64" s="395"/>
      <c r="N64" s="395"/>
      <c r="O64" s="395"/>
      <c r="P64" s="395"/>
      <c r="Q64" s="395"/>
      <c r="R64" s="395"/>
      <c r="S64" s="395"/>
      <c r="T64" s="395"/>
      <c r="U64" s="395"/>
      <c r="V64" s="395"/>
      <c r="W64" s="395"/>
      <c r="X64" s="395"/>
      <c r="Y64" s="395"/>
      <c r="Z64" s="395"/>
      <c r="AA64" s="395"/>
      <c r="AB64" s="395"/>
      <c r="AC64" s="395"/>
    </row>
    <row r="65" spans="1:29" ht="30.6" customHeight="1" x14ac:dyDescent="0.2">
      <c r="A65" s="395"/>
      <c r="B65" s="395"/>
      <c r="C65" s="828"/>
      <c r="D65" s="829"/>
      <c r="E65" s="829"/>
      <c r="F65" s="829"/>
      <c r="G65" s="829"/>
      <c r="H65" s="829"/>
      <c r="I65" s="830"/>
      <c r="J65" s="830"/>
      <c r="K65" s="435"/>
      <c r="L65" s="395"/>
      <c r="M65" s="395"/>
      <c r="N65" s="395"/>
      <c r="O65" s="395"/>
      <c r="P65" s="395"/>
      <c r="Q65" s="395"/>
      <c r="R65" s="395"/>
      <c r="S65" s="395"/>
      <c r="T65" s="395"/>
      <c r="U65" s="395"/>
      <c r="V65" s="395"/>
      <c r="W65" s="395"/>
      <c r="X65" s="395"/>
      <c r="Y65" s="395"/>
      <c r="Z65" s="395"/>
      <c r="AA65" s="395"/>
      <c r="AB65" s="395"/>
      <c r="AC65" s="395"/>
    </row>
    <row r="66" spans="1:29" ht="30.6" customHeight="1" x14ac:dyDescent="0.2">
      <c r="A66" s="395"/>
      <c r="B66" s="395"/>
      <c r="C66" s="828"/>
      <c r="D66" s="829"/>
      <c r="E66" s="829"/>
      <c r="F66" s="829"/>
      <c r="G66" s="829"/>
      <c r="H66" s="829"/>
      <c r="I66" s="830"/>
      <c r="J66" s="830"/>
      <c r="K66" s="434"/>
      <c r="L66" s="395"/>
      <c r="M66" s="395"/>
      <c r="N66" s="395"/>
      <c r="O66" s="395"/>
      <c r="P66" s="395"/>
      <c r="Q66" s="395"/>
      <c r="R66" s="395"/>
      <c r="S66" s="395"/>
      <c r="T66" s="395"/>
      <c r="U66" s="395"/>
      <c r="V66" s="395"/>
      <c r="W66" s="395"/>
      <c r="X66" s="395"/>
      <c r="Y66" s="395"/>
      <c r="Z66" s="395"/>
      <c r="AA66" s="395"/>
      <c r="AB66" s="395"/>
      <c r="AC66" s="395"/>
    </row>
    <row r="67" spans="1:29" ht="30.6" customHeight="1" x14ac:dyDescent="0.2">
      <c r="A67" s="395"/>
      <c r="B67" s="395"/>
      <c r="C67" s="828"/>
      <c r="D67" s="829"/>
      <c r="E67" s="829"/>
      <c r="F67" s="829"/>
      <c r="G67" s="829"/>
      <c r="H67" s="829"/>
      <c r="I67" s="830"/>
      <c r="J67" s="830"/>
      <c r="K67" s="435"/>
      <c r="L67" s="395"/>
      <c r="M67" s="395"/>
      <c r="N67" s="395"/>
      <c r="O67" s="395"/>
      <c r="P67" s="395"/>
      <c r="Q67" s="395"/>
      <c r="R67" s="395"/>
      <c r="S67" s="395"/>
      <c r="T67" s="395"/>
      <c r="U67" s="395"/>
      <c r="V67" s="395"/>
      <c r="W67" s="395"/>
      <c r="X67" s="395"/>
      <c r="Y67" s="395"/>
      <c r="Z67" s="395"/>
      <c r="AA67" s="395"/>
      <c r="AB67" s="395"/>
      <c r="AC67" s="395"/>
    </row>
    <row r="68" spans="1:29" ht="30.6" customHeight="1"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ht="30.6" customHeight="1" x14ac:dyDescent="0.2">
      <c r="A69" s="395"/>
      <c r="B69" s="395"/>
      <c r="C69" s="436"/>
      <c r="D69" s="835"/>
      <c r="E69" s="836"/>
      <c r="F69" s="836"/>
      <c r="G69" s="836"/>
      <c r="H69" s="836"/>
      <c r="I69" s="836"/>
      <c r="J69" s="836"/>
      <c r="K69" s="397"/>
      <c r="L69" s="395"/>
      <c r="M69" s="395"/>
      <c r="N69" s="395"/>
      <c r="O69" s="395"/>
      <c r="P69" s="395"/>
      <c r="Q69" s="395"/>
      <c r="R69" s="395"/>
      <c r="S69" s="395"/>
      <c r="T69" s="395"/>
      <c r="U69" s="395"/>
      <c r="V69" s="395"/>
      <c r="W69" s="395"/>
      <c r="X69" s="395"/>
      <c r="Y69" s="395"/>
      <c r="Z69" s="395"/>
      <c r="AA69" s="395"/>
      <c r="AB69" s="395"/>
      <c r="AC69" s="395"/>
    </row>
    <row r="70" spans="1:29" ht="30.6" customHeight="1" x14ac:dyDescent="0.2">
      <c r="A70" s="395"/>
      <c r="B70" s="395"/>
      <c r="C70" s="395"/>
      <c r="D70" s="395"/>
      <c r="E70" s="395"/>
      <c r="F70" s="395"/>
      <c r="G70" s="395"/>
      <c r="H70" s="395"/>
      <c r="I70" s="395"/>
      <c r="J70" s="395"/>
      <c r="K70" s="397"/>
      <c r="L70" s="395"/>
      <c r="M70" s="395"/>
      <c r="N70" s="395"/>
      <c r="O70" s="395"/>
      <c r="P70" s="395"/>
      <c r="Q70" s="395"/>
      <c r="R70" s="395"/>
      <c r="S70" s="395"/>
      <c r="T70" s="395"/>
      <c r="U70" s="395"/>
      <c r="V70" s="395"/>
      <c r="W70" s="395"/>
      <c r="X70" s="395"/>
      <c r="Y70" s="395"/>
      <c r="Z70" s="395"/>
      <c r="AA70" s="395"/>
      <c r="AB70" s="395"/>
      <c r="AC70" s="395"/>
    </row>
    <row r="71" spans="1:29" ht="30.6" customHeight="1" x14ac:dyDescent="0.2">
      <c r="A71" s="395"/>
      <c r="B71" s="395"/>
      <c r="C71" s="824"/>
      <c r="D71" s="824"/>
      <c r="E71" s="824"/>
      <c r="F71" s="824"/>
      <c r="G71" s="824"/>
      <c r="H71" s="824"/>
      <c r="I71" s="824"/>
      <c r="J71" s="824"/>
      <c r="K71" s="824"/>
      <c r="L71" s="395"/>
      <c r="M71" s="395"/>
      <c r="N71" s="395"/>
      <c r="O71" s="395"/>
      <c r="P71" s="395"/>
      <c r="Q71" s="395"/>
      <c r="R71" s="395"/>
      <c r="S71" s="395"/>
      <c r="T71" s="395"/>
      <c r="U71" s="395"/>
      <c r="V71" s="395"/>
      <c r="W71" s="395"/>
      <c r="X71" s="395"/>
      <c r="Y71" s="395"/>
      <c r="Z71" s="395"/>
      <c r="AA71" s="395"/>
      <c r="AB71" s="395"/>
      <c r="AC71" s="395"/>
    </row>
    <row r="72" spans="1:29" ht="30.6" customHeight="1" x14ac:dyDescent="0.2">
      <c r="A72" s="395"/>
      <c r="B72" s="395"/>
      <c r="C72" s="824"/>
      <c r="D72" s="824"/>
      <c r="E72" s="824"/>
      <c r="F72" s="824"/>
      <c r="G72" s="824"/>
      <c r="H72" s="824"/>
      <c r="I72" s="824"/>
      <c r="J72" s="824"/>
      <c r="K72" s="824"/>
      <c r="L72" s="395"/>
      <c r="M72" s="395"/>
      <c r="N72" s="395"/>
      <c r="O72" s="395"/>
      <c r="P72" s="395"/>
      <c r="Q72" s="395"/>
      <c r="R72" s="395"/>
      <c r="S72" s="395"/>
      <c r="T72" s="395"/>
      <c r="U72" s="395"/>
      <c r="V72" s="395"/>
      <c r="W72" s="395"/>
      <c r="X72" s="395"/>
      <c r="Y72" s="395"/>
      <c r="Z72" s="395"/>
      <c r="AA72" s="395"/>
      <c r="AB72" s="395"/>
      <c r="AC72" s="395"/>
    </row>
    <row r="73" spans="1:29" ht="30.6" customHeight="1" x14ac:dyDescent="0.2">
      <c r="A73" s="395"/>
      <c r="B73" s="395"/>
      <c r="C73" s="837"/>
      <c r="D73" s="829"/>
      <c r="E73" s="829"/>
      <c r="F73" s="829"/>
      <c r="G73" s="829"/>
      <c r="H73" s="829"/>
      <c r="I73" s="830"/>
      <c r="J73" s="830"/>
      <c r="K73" s="434"/>
      <c r="L73" s="395"/>
      <c r="M73" s="395"/>
      <c r="N73" s="395"/>
      <c r="O73" s="395"/>
      <c r="P73" s="395"/>
      <c r="Q73" s="395"/>
      <c r="R73" s="395"/>
      <c r="S73" s="395"/>
      <c r="T73" s="395"/>
      <c r="U73" s="395"/>
      <c r="V73" s="395"/>
      <c r="W73" s="395"/>
      <c r="X73" s="395"/>
      <c r="Y73" s="395"/>
      <c r="Z73" s="395"/>
      <c r="AA73" s="395"/>
      <c r="AB73" s="395"/>
      <c r="AC73" s="395"/>
    </row>
    <row r="74" spans="1:29" ht="6" customHeight="1" x14ac:dyDescent="0.2">
      <c r="A74" s="395"/>
      <c r="B74" s="395"/>
      <c r="C74" s="828"/>
      <c r="D74" s="829"/>
      <c r="E74" s="829"/>
      <c r="F74" s="829"/>
      <c r="G74" s="829"/>
      <c r="H74" s="829"/>
      <c r="I74" s="830"/>
      <c r="J74" s="830"/>
      <c r="K74" s="435"/>
      <c r="L74" s="395"/>
      <c r="M74" s="395"/>
      <c r="N74" s="395"/>
      <c r="O74" s="395"/>
      <c r="P74" s="395"/>
      <c r="Q74" s="395"/>
      <c r="R74" s="395"/>
      <c r="S74" s="395"/>
      <c r="T74" s="395"/>
      <c r="U74" s="395"/>
      <c r="V74" s="395"/>
      <c r="W74" s="395"/>
      <c r="X74" s="395"/>
      <c r="Y74" s="395"/>
      <c r="Z74" s="395"/>
      <c r="AA74" s="395"/>
      <c r="AB74" s="395"/>
      <c r="AC74" s="395"/>
    </row>
    <row r="75" spans="1:29" ht="12.75" x14ac:dyDescent="0.2">
      <c r="A75" s="395"/>
      <c r="B75" s="395"/>
      <c r="C75" s="828"/>
      <c r="D75" s="829"/>
      <c r="E75" s="829"/>
      <c r="F75" s="829"/>
      <c r="G75" s="829"/>
      <c r="H75" s="829"/>
      <c r="I75" s="830"/>
      <c r="J75" s="830"/>
      <c r="K75" s="434"/>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828"/>
      <c r="D76" s="829"/>
      <c r="E76" s="829"/>
      <c r="F76" s="829"/>
      <c r="G76" s="829"/>
      <c r="H76" s="829"/>
      <c r="I76" s="830"/>
      <c r="J76" s="830"/>
      <c r="K76" s="435"/>
      <c r="L76" s="395"/>
      <c r="M76" s="395"/>
      <c r="N76" s="395"/>
      <c r="O76" s="395"/>
      <c r="P76" s="395"/>
      <c r="Q76" s="395"/>
      <c r="R76" s="395"/>
      <c r="S76" s="395"/>
      <c r="T76" s="395"/>
      <c r="U76" s="395"/>
      <c r="V76" s="395"/>
      <c r="W76" s="395"/>
      <c r="X76" s="395"/>
      <c r="Y76" s="395"/>
      <c r="Z76" s="395"/>
      <c r="AA76" s="395"/>
      <c r="AB76" s="395"/>
      <c r="AC76" s="395"/>
    </row>
    <row r="77" spans="1:29" ht="18" customHeight="1" x14ac:dyDescent="0.2">
      <c r="A77" s="395"/>
      <c r="B77" s="395"/>
      <c r="C77" s="828"/>
      <c r="D77" s="829"/>
      <c r="E77" s="829"/>
      <c r="F77" s="829"/>
      <c r="G77" s="829"/>
      <c r="H77" s="829"/>
      <c r="I77" s="830"/>
      <c r="J77" s="830"/>
      <c r="K77" s="434"/>
      <c r="L77" s="395"/>
      <c r="M77" s="395"/>
      <c r="N77" s="395"/>
      <c r="O77" s="395"/>
      <c r="P77" s="395"/>
      <c r="Q77" s="395"/>
      <c r="R77" s="395"/>
      <c r="S77" s="395"/>
      <c r="T77" s="395"/>
      <c r="U77" s="395"/>
      <c r="V77" s="395"/>
      <c r="W77" s="395"/>
      <c r="X77" s="395"/>
      <c r="Y77" s="395"/>
      <c r="Z77" s="395"/>
      <c r="AA77" s="395"/>
      <c r="AB77" s="395"/>
      <c r="AC77" s="395"/>
    </row>
    <row r="78" spans="1:29" ht="18" customHeight="1" x14ac:dyDescent="0.2">
      <c r="A78" s="395"/>
      <c r="B78" s="395"/>
      <c r="C78" s="828"/>
      <c r="D78" s="829"/>
      <c r="E78" s="829"/>
      <c r="F78" s="829"/>
      <c r="G78" s="829"/>
      <c r="H78" s="829"/>
      <c r="I78" s="830"/>
      <c r="J78" s="830"/>
      <c r="K78" s="435"/>
      <c r="L78" s="395"/>
      <c r="M78" s="395"/>
      <c r="N78" s="395"/>
      <c r="O78" s="395"/>
      <c r="P78" s="395"/>
      <c r="Q78" s="395"/>
      <c r="R78" s="395"/>
      <c r="S78" s="395"/>
      <c r="T78" s="395"/>
      <c r="U78" s="395"/>
      <c r="V78" s="395"/>
      <c r="W78" s="395"/>
      <c r="X78" s="395"/>
      <c r="Y78" s="395"/>
      <c r="Z78" s="395"/>
      <c r="AA78" s="395"/>
      <c r="AB78" s="395"/>
      <c r="AC78" s="395"/>
    </row>
    <row r="79" spans="1:29" ht="30" customHeight="1" x14ac:dyDescent="0.2">
      <c r="A79" s="395"/>
      <c r="B79" s="395"/>
      <c r="C79" s="828"/>
      <c r="D79" s="829"/>
      <c r="E79" s="829"/>
      <c r="F79" s="829"/>
      <c r="G79" s="829"/>
      <c r="H79" s="829"/>
      <c r="I79" s="830"/>
      <c r="J79" s="830"/>
      <c r="K79" s="434"/>
      <c r="L79" s="395"/>
      <c r="M79" s="395"/>
      <c r="N79" s="395"/>
      <c r="O79" s="395"/>
      <c r="P79" s="395"/>
      <c r="Q79" s="395"/>
      <c r="R79" s="395"/>
      <c r="S79" s="395"/>
      <c r="T79" s="395"/>
      <c r="U79" s="395"/>
      <c r="V79" s="395"/>
      <c r="W79" s="395"/>
      <c r="X79" s="395"/>
      <c r="Y79" s="395"/>
      <c r="Z79" s="395"/>
      <c r="AA79" s="395"/>
      <c r="AB79" s="395"/>
      <c r="AC79" s="395"/>
    </row>
    <row r="80" spans="1:29" ht="30" customHeight="1" x14ac:dyDescent="0.2">
      <c r="A80" s="395"/>
      <c r="B80" s="395"/>
      <c r="C80" s="828"/>
      <c r="D80" s="829"/>
      <c r="E80" s="829"/>
      <c r="F80" s="829"/>
      <c r="G80" s="829"/>
      <c r="H80" s="829"/>
      <c r="I80" s="830"/>
      <c r="J80" s="830"/>
      <c r="K80" s="435"/>
      <c r="L80" s="395"/>
      <c r="M80" s="395"/>
      <c r="N80" s="395"/>
      <c r="O80" s="395"/>
      <c r="P80" s="395"/>
      <c r="Q80" s="395"/>
      <c r="R80" s="395"/>
      <c r="S80" s="395"/>
      <c r="T80" s="395"/>
      <c r="U80" s="395"/>
      <c r="V80" s="395"/>
      <c r="W80" s="395"/>
      <c r="X80" s="395"/>
      <c r="Y80" s="395"/>
      <c r="Z80" s="395"/>
      <c r="AA80" s="395"/>
      <c r="AB80" s="395"/>
      <c r="AC80" s="395"/>
    </row>
    <row r="81" spans="1:29" ht="30" customHeight="1" x14ac:dyDescent="0.2">
      <c r="A81" s="395"/>
      <c r="B81" s="395"/>
      <c r="C81" s="828"/>
      <c r="D81" s="829"/>
      <c r="E81" s="829"/>
      <c r="F81" s="829"/>
      <c r="G81" s="829"/>
      <c r="H81" s="829"/>
      <c r="I81" s="830"/>
      <c r="J81" s="830"/>
      <c r="K81" s="434"/>
      <c r="L81" s="395"/>
      <c r="M81" s="395"/>
      <c r="N81" s="395"/>
      <c r="O81" s="395"/>
      <c r="P81" s="395"/>
      <c r="Q81" s="395"/>
      <c r="R81" s="395"/>
      <c r="S81" s="395"/>
      <c r="T81" s="395"/>
      <c r="U81" s="395"/>
      <c r="V81" s="395"/>
      <c r="W81" s="395"/>
      <c r="X81" s="395"/>
      <c r="Y81" s="395"/>
      <c r="Z81" s="395"/>
      <c r="AA81" s="395"/>
      <c r="AB81" s="395"/>
      <c r="AC81" s="395"/>
    </row>
    <row r="82" spans="1:29" ht="30" customHeight="1" x14ac:dyDescent="0.2">
      <c r="A82" s="395"/>
      <c r="B82" s="395"/>
      <c r="C82" s="828"/>
      <c r="D82" s="829"/>
      <c r="E82" s="829"/>
      <c r="F82" s="829"/>
      <c r="G82" s="829"/>
      <c r="H82" s="829"/>
      <c r="I82" s="830"/>
      <c r="J82" s="830"/>
      <c r="K82" s="435"/>
      <c r="L82" s="395"/>
      <c r="M82" s="395"/>
      <c r="N82" s="395"/>
      <c r="O82" s="395"/>
      <c r="P82" s="395"/>
      <c r="Q82" s="395"/>
      <c r="R82" s="395"/>
      <c r="S82" s="395"/>
      <c r="T82" s="395"/>
      <c r="U82" s="395"/>
      <c r="V82" s="395"/>
      <c r="W82" s="395"/>
      <c r="X82" s="395"/>
      <c r="Y82" s="395"/>
      <c r="Z82" s="395"/>
      <c r="AA82" s="395"/>
      <c r="AB82" s="395"/>
      <c r="AC82" s="395"/>
    </row>
    <row r="83" spans="1:29" ht="30" customHeight="1" x14ac:dyDescent="0.2">
      <c r="A83" s="395"/>
      <c r="B83" s="395"/>
      <c r="C83" s="828"/>
      <c r="D83" s="829"/>
      <c r="E83" s="829"/>
      <c r="F83" s="829"/>
      <c r="G83" s="829"/>
      <c r="H83" s="829"/>
      <c r="I83" s="830"/>
      <c r="J83" s="830"/>
      <c r="K83" s="434"/>
      <c r="L83" s="395"/>
      <c r="M83" s="395"/>
      <c r="N83" s="395"/>
      <c r="O83" s="395"/>
      <c r="P83" s="395"/>
      <c r="Q83" s="395"/>
      <c r="R83" s="395"/>
      <c r="S83" s="395"/>
      <c r="T83" s="395"/>
      <c r="U83" s="395"/>
      <c r="V83" s="395"/>
      <c r="W83" s="395"/>
      <c r="X83" s="395"/>
      <c r="Y83" s="395"/>
      <c r="Z83" s="395"/>
      <c r="AA83" s="395"/>
      <c r="AB83" s="395"/>
      <c r="AC83" s="395"/>
    </row>
    <row r="84" spans="1:29" ht="30" customHeight="1" x14ac:dyDescent="0.2">
      <c r="A84" s="395"/>
      <c r="B84" s="395"/>
      <c r="C84" s="828"/>
      <c r="D84" s="829"/>
      <c r="E84" s="829"/>
      <c r="F84" s="829"/>
      <c r="G84" s="829"/>
      <c r="H84" s="829"/>
      <c r="I84" s="830"/>
      <c r="J84" s="830"/>
      <c r="K84" s="435"/>
      <c r="L84" s="395"/>
      <c r="M84" s="395"/>
      <c r="N84" s="395"/>
      <c r="O84" s="395"/>
      <c r="P84" s="395"/>
      <c r="Q84" s="395"/>
      <c r="R84" s="395"/>
      <c r="S84" s="395"/>
      <c r="T84" s="395"/>
      <c r="U84" s="395"/>
      <c r="V84" s="395"/>
      <c r="W84" s="395"/>
      <c r="X84" s="395"/>
      <c r="Y84" s="395"/>
      <c r="Z84" s="395"/>
      <c r="AA84" s="395"/>
      <c r="AB84" s="395"/>
      <c r="AC84" s="395"/>
    </row>
    <row r="85" spans="1:29" ht="30" customHeight="1" x14ac:dyDescent="0.2">
      <c r="A85" s="395"/>
      <c r="B85" s="395"/>
      <c r="C85" s="828"/>
      <c r="D85" s="829"/>
      <c r="E85" s="829"/>
      <c r="F85" s="829"/>
      <c r="G85" s="829"/>
      <c r="H85" s="829"/>
      <c r="I85" s="830"/>
      <c r="J85" s="830"/>
      <c r="K85" s="434"/>
      <c r="L85" s="395"/>
      <c r="M85" s="395"/>
      <c r="N85" s="395"/>
      <c r="O85" s="395"/>
      <c r="P85" s="395"/>
      <c r="Q85" s="395"/>
      <c r="R85" s="395"/>
      <c r="S85" s="395"/>
      <c r="T85" s="395"/>
      <c r="U85" s="395"/>
      <c r="V85" s="395"/>
      <c r="W85" s="395"/>
      <c r="X85" s="395"/>
      <c r="Y85" s="395"/>
      <c r="Z85" s="395"/>
      <c r="AA85" s="395"/>
      <c r="AB85" s="395"/>
      <c r="AC85" s="395"/>
    </row>
    <row r="86" spans="1:29" ht="30" customHeight="1" x14ac:dyDescent="0.2">
      <c r="A86" s="395"/>
      <c r="B86" s="395"/>
      <c r="C86" s="828"/>
      <c r="D86" s="829"/>
      <c r="E86" s="829"/>
      <c r="F86" s="829"/>
      <c r="G86" s="829"/>
      <c r="H86" s="829"/>
      <c r="I86" s="830"/>
      <c r="J86" s="830"/>
      <c r="K86" s="435"/>
      <c r="L86" s="395"/>
      <c r="M86" s="395"/>
      <c r="N86" s="395"/>
      <c r="O86" s="395"/>
      <c r="P86" s="395"/>
      <c r="Q86" s="395"/>
      <c r="R86" s="395"/>
      <c r="S86" s="395"/>
      <c r="T86" s="395"/>
      <c r="U86" s="395"/>
      <c r="V86" s="395"/>
      <c r="W86" s="395"/>
      <c r="X86" s="395"/>
      <c r="Y86" s="395"/>
      <c r="Z86" s="395"/>
      <c r="AA86" s="395"/>
      <c r="AB86" s="395"/>
      <c r="AC86" s="395"/>
    </row>
    <row r="87" spans="1:29" ht="30" customHeight="1" x14ac:dyDescent="0.2">
      <c r="A87" s="395"/>
      <c r="B87" s="395"/>
      <c r="C87" s="828"/>
      <c r="D87" s="829"/>
      <c r="E87" s="829"/>
      <c r="F87" s="829"/>
      <c r="G87" s="829"/>
      <c r="H87" s="829"/>
      <c r="I87" s="830"/>
      <c r="J87" s="830"/>
      <c r="K87" s="434"/>
      <c r="L87" s="395"/>
      <c r="M87" s="395"/>
      <c r="N87" s="395"/>
      <c r="O87" s="395"/>
      <c r="P87" s="395"/>
      <c r="Q87" s="395"/>
      <c r="R87" s="395"/>
      <c r="S87" s="395"/>
      <c r="T87" s="395"/>
      <c r="U87" s="395"/>
      <c r="V87" s="395"/>
      <c r="W87" s="395"/>
      <c r="X87" s="395"/>
      <c r="Y87" s="395"/>
      <c r="Z87" s="395"/>
      <c r="AA87" s="395"/>
      <c r="AB87" s="395"/>
      <c r="AC87" s="395"/>
    </row>
    <row r="88" spans="1:29" ht="30" customHeight="1" x14ac:dyDescent="0.2">
      <c r="A88" s="395"/>
      <c r="B88" s="395"/>
      <c r="C88" s="828"/>
      <c r="D88" s="829"/>
      <c r="E88" s="829"/>
      <c r="F88" s="829"/>
      <c r="G88" s="829"/>
      <c r="H88" s="829"/>
      <c r="I88" s="830"/>
      <c r="J88" s="830"/>
      <c r="K88" s="435"/>
      <c r="L88" s="395"/>
      <c r="M88" s="395"/>
      <c r="N88" s="395"/>
      <c r="O88" s="395"/>
      <c r="P88" s="395"/>
      <c r="Q88" s="395"/>
      <c r="R88" s="395"/>
      <c r="S88" s="395"/>
      <c r="T88" s="395"/>
      <c r="U88" s="395"/>
      <c r="V88" s="395"/>
      <c r="W88" s="395"/>
      <c r="X88" s="395"/>
      <c r="Y88" s="395"/>
      <c r="Z88" s="395"/>
      <c r="AA88" s="395"/>
      <c r="AB88" s="395"/>
      <c r="AC88" s="395"/>
    </row>
    <row r="89" spans="1:29" ht="30" customHeight="1" x14ac:dyDescent="0.2">
      <c r="A89" s="395"/>
      <c r="B89" s="395"/>
      <c r="C89" s="828"/>
      <c r="D89" s="829"/>
      <c r="E89" s="829"/>
      <c r="F89" s="829"/>
      <c r="G89" s="829"/>
      <c r="H89" s="829"/>
      <c r="I89" s="830"/>
      <c r="J89" s="830"/>
      <c r="K89" s="434"/>
      <c r="L89" s="395"/>
      <c r="M89" s="395"/>
      <c r="N89" s="395"/>
      <c r="O89" s="395"/>
      <c r="P89" s="395"/>
      <c r="Q89" s="395"/>
      <c r="R89" s="395"/>
      <c r="S89" s="395"/>
      <c r="T89" s="395"/>
      <c r="U89" s="395"/>
      <c r="V89" s="395"/>
      <c r="W89" s="395"/>
      <c r="X89" s="395"/>
      <c r="Y89" s="395"/>
      <c r="Z89" s="395"/>
      <c r="AA89" s="395"/>
      <c r="AB89" s="395"/>
      <c r="AC89" s="395"/>
    </row>
    <row r="90" spans="1:29" ht="30" customHeight="1" x14ac:dyDescent="0.2">
      <c r="A90" s="395"/>
      <c r="B90" s="395"/>
      <c r="C90" s="828"/>
      <c r="D90" s="829"/>
      <c r="E90" s="829"/>
      <c r="F90" s="829"/>
      <c r="G90" s="829"/>
      <c r="H90" s="829"/>
      <c r="I90" s="830"/>
      <c r="J90" s="830"/>
      <c r="K90" s="435"/>
      <c r="L90" s="395"/>
      <c r="M90" s="395"/>
      <c r="N90" s="395"/>
      <c r="O90" s="395"/>
      <c r="P90" s="395"/>
      <c r="Q90" s="395"/>
      <c r="R90" s="395"/>
      <c r="S90" s="395"/>
      <c r="T90" s="395"/>
      <c r="U90" s="395"/>
      <c r="V90" s="395"/>
      <c r="W90" s="395"/>
      <c r="X90" s="395"/>
      <c r="Y90" s="395"/>
      <c r="Z90" s="395"/>
      <c r="AA90" s="395"/>
      <c r="AB90" s="395"/>
      <c r="AC90" s="395"/>
    </row>
    <row r="91" spans="1:29" ht="30" customHeight="1" x14ac:dyDescent="0.2">
      <c r="A91" s="395"/>
      <c r="B91" s="395"/>
      <c r="C91" s="828"/>
      <c r="D91" s="829"/>
      <c r="E91" s="829"/>
      <c r="F91" s="829"/>
      <c r="G91" s="829"/>
      <c r="H91" s="829"/>
      <c r="I91" s="830"/>
      <c r="J91" s="830"/>
      <c r="K91" s="434"/>
      <c r="L91" s="395"/>
      <c r="M91" s="395"/>
      <c r="N91" s="395"/>
      <c r="O91" s="395"/>
      <c r="P91" s="395"/>
      <c r="Q91" s="395"/>
      <c r="R91" s="395"/>
      <c r="S91" s="395"/>
      <c r="T91" s="395"/>
      <c r="U91" s="395"/>
      <c r="V91" s="395"/>
      <c r="W91" s="395"/>
      <c r="X91" s="395"/>
      <c r="Y91" s="395"/>
      <c r="Z91" s="395"/>
      <c r="AA91" s="395"/>
      <c r="AB91" s="395"/>
      <c r="AC91" s="395"/>
    </row>
    <row r="92" spans="1:29" ht="30" customHeight="1" x14ac:dyDescent="0.2">
      <c r="A92" s="395"/>
      <c r="B92" s="395"/>
      <c r="C92" s="828"/>
      <c r="D92" s="829"/>
      <c r="E92" s="829"/>
      <c r="F92" s="829"/>
      <c r="G92" s="829"/>
      <c r="H92" s="829"/>
      <c r="I92" s="830"/>
      <c r="J92" s="830"/>
      <c r="K92" s="435"/>
      <c r="L92" s="395"/>
      <c r="M92" s="395"/>
      <c r="N92" s="395"/>
      <c r="O92" s="395"/>
      <c r="P92" s="395"/>
      <c r="Q92" s="395"/>
      <c r="R92" s="395"/>
      <c r="S92" s="395"/>
      <c r="T92" s="395"/>
      <c r="U92" s="395"/>
      <c r="V92" s="395"/>
      <c r="W92" s="395"/>
      <c r="X92" s="395"/>
      <c r="Y92" s="395"/>
      <c r="Z92" s="395"/>
      <c r="AA92" s="395"/>
      <c r="AB92" s="395"/>
      <c r="AC92" s="395"/>
    </row>
    <row r="93" spans="1:29" ht="30" customHeight="1" x14ac:dyDescent="0.2">
      <c r="A93" s="395"/>
      <c r="B93" s="395"/>
      <c r="C93" s="395"/>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row>
    <row r="94" spans="1:29" ht="30" customHeight="1" x14ac:dyDescent="0.2">
      <c r="A94" s="395"/>
      <c r="B94" s="395"/>
      <c r="C94" s="436"/>
      <c r="D94" s="835"/>
      <c r="E94" s="836"/>
      <c r="F94" s="836"/>
      <c r="G94" s="836"/>
      <c r="H94" s="836"/>
      <c r="I94" s="836"/>
      <c r="J94" s="836"/>
      <c r="K94" s="397"/>
      <c r="L94" s="395"/>
      <c r="M94" s="395"/>
      <c r="N94" s="395"/>
      <c r="O94" s="395"/>
      <c r="P94" s="395"/>
      <c r="Q94" s="395"/>
      <c r="R94" s="395"/>
      <c r="S94" s="395"/>
      <c r="T94" s="395"/>
      <c r="U94" s="395"/>
      <c r="V94" s="395"/>
      <c r="W94" s="395"/>
      <c r="X94" s="395"/>
      <c r="Y94" s="395"/>
      <c r="Z94" s="395"/>
      <c r="AA94" s="395"/>
      <c r="AB94" s="395"/>
      <c r="AC94" s="395"/>
    </row>
    <row r="95" spans="1:29" ht="30" customHeight="1" x14ac:dyDescent="0.2">
      <c r="A95" s="395"/>
      <c r="B95" s="395"/>
      <c r="L95" s="395"/>
      <c r="M95" s="395"/>
      <c r="N95" s="395"/>
      <c r="O95" s="395"/>
      <c r="P95" s="395"/>
      <c r="Q95" s="395"/>
      <c r="R95" s="395"/>
      <c r="S95" s="395"/>
      <c r="T95" s="395"/>
      <c r="U95" s="395"/>
      <c r="V95" s="395"/>
      <c r="W95" s="395"/>
      <c r="X95" s="395"/>
      <c r="Y95" s="395"/>
      <c r="Z95" s="395"/>
      <c r="AA95" s="395"/>
      <c r="AB95" s="395"/>
      <c r="AC95" s="395"/>
    </row>
    <row r="96" spans="1:29" ht="30" customHeight="1" x14ac:dyDescent="0.2">
      <c r="A96" s="395"/>
      <c r="B96" s="395"/>
      <c r="L96" s="395"/>
      <c r="M96" s="395"/>
      <c r="N96" s="395"/>
      <c r="O96" s="395"/>
      <c r="P96" s="395"/>
      <c r="Q96" s="395"/>
      <c r="R96" s="395"/>
      <c r="S96" s="395"/>
      <c r="T96" s="395"/>
      <c r="U96" s="395"/>
      <c r="V96" s="395"/>
      <c r="W96" s="395"/>
      <c r="X96" s="395"/>
      <c r="Y96" s="395"/>
      <c r="Z96" s="395"/>
      <c r="AA96" s="395"/>
      <c r="AB96" s="395"/>
      <c r="AC96" s="395"/>
    </row>
    <row r="97" spans="1:29" ht="30" customHeight="1" x14ac:dyDescent="0.2">
      <c r="A97" s="395"/>
      <c r="B97" s="395"/>
      <c r="L97" s="395"/>
      <c r="M97" s="395"/>
      <c r="N97" s="395"/>
      <c r="O97" s="395"/>
      <c r="P97" s="395"/>
      <c r="Q97" s="395"/>
      <c r="R97" s="395"/>
      <c r="S97" s="395"/>
      <c r="T97" s="395"/>
      <c r="U97" s="395"/>
      <c r="V97" s="395"/>
      <c r="W97" s="395"/>
      <c r="X97" s="395"/>
      <c r="Y97" s="395"/>
      <c r="Z97" s="395"/>
      <c r="AA97" s="395"/>
      <c r="AB97" s="395"/>
      <c r="AC97" s="395"/>
    </row>
    <row r="98" spans="1:29" ht="30" customHeight="1" x14ac:dyDescent="0.2">
      <c r="A98" s="395"/>
      <c r="B98" s="395"/>
      <c r="L98" s="395"/>
      <c r="M98" s="395"/>
      <c r="N98" s="395"/>
      <c r="O98" s="395"/>
      <c r="P98" s="395"/>
      <c r="Q98" s="395"/>
      <c r="R98" s="395"/>
      <c r="S98" s="395"/>
      <c r="T98" s="395"/>
      <c r="U98" s="395"/>
      <c r="V98" s="395"/>
      <c r="W98" s="395"/>
      <c r="X98" s="395"/>
      <c r="Y98" s="395"/>
      <c r="Z98" s="395"/>
      <c r="AA98" s="395"/>
      <c r="AB98" s="395"/>
      <c r="AC98" s="395"/>
    </row>
    <row r="99" spans="1:29" ht="6" customHeight="1" x14ac:dyDescent="0.2">
      <c r="A99" s="395"/>
      <c r="B99" s="395"/>
      <c r="L99" s="395"/>
      <c r="M99" s="395"/>
      <c r="N99" s="395"/>
      <c r="O99" s="395"/>
      <c r="P99" s="395"/>
      <c r="Q99" s="395"/>
      <c r="R99" s="395"/>
      <c r="S99" s="395"/>
      <c r="T99" s="395"/>
      <c r="U99" s="395"/>
      <c r="V99" s="395"/>
      <c r="W99" s="395"/>
      <c r="X99" s="395"/>
      <c r="Y99" s="395"/>
      <c r="Z99" s="395"/>
      <c r="AA99" s="395"/>
      <c r="AB99" s="395"/>
      <c r="AC99" s="395"/>
    </row>
    <row r="100" spans="1:29" x14ac:dyDescent="0.2">
      <c r="A100" s="395"/>
      <c r="B100" s="395"/>
      <c r="L100" s="395"/>
      <c r="M100" s="395"/>
      <c r="N100" s="395"/>
      <c r="O100" s="395"/>
      <c r="P100" s="395"/>
      <c r="Q100" s="395"/>
      <c r="R100" s="395"/>
      <c r="S100" s="395"/>
      <c r="T100" s="395"/>
      <c r="U100" s="395"/>
      <c r="V100" s="395"/>
      <c r="W100" s="395"/>
      <c r="X100" s="395"/>
      <c r="Y100" s="395"/>
      <c r="Z100" s="395"/>
      <c r="AA100" s="395"/>
      <c r="AB100" s="395"/>
      <c r="AC100" s="395" t="s">
        <v>203</v>
      </c>
    </row>
  </sheetData>
  <sheetProtection password="C730" sheet="1" selectLockedCells="1"/>
  <mergeCells count="119">
    <mergeCell ref="D94:J94"/>
    <mergeCell ref="C8:H9"/>
    <mergeCell ref="C89:C90"/>
    <mergeCell ref="D89:H90"/>
    <mergeCell ref="I89:J90"/>
    <mergeCell ref="C91:C92"/>
    <mergeCell ref="D91:H92"/>
    <mergeCell ref="I91:J92"/>
    <mergeCell ref="C85:C86"/>
    <mergeCell ref="D85:H86"/>
    <mergeCell ref="I85:J86"/>
    <mergeCell ref="C87:C88"/>
    <mergeCell ref="D87:H88"/>
    <mergeCell ref="I87:J88"/>
    <mergeCell ref="C81:C82"/>
    <mergeCell ref="D81:H82"/>
    <mergeCell ref="I81:J82"/>
    <mergeCell ref="C83:C84"/>
    <mergeCell ref="D83:H84"/>
    <mergeCell ref="I83:J84"/>
    <mergeCell ref="C77:C78"/>
    <mergeCell ref="D77:H78"/>
    <mergeCell ref="I77:J78"/>
    <mergeCell ref="C79:C80"/>
    <mergeCell ref="D79:H80"/>
    <mergeCell ref="I79:J80"/>
    <mergeCell ref="C73:C74"/>
    <mergeCell ref="D73:H74"/>
    <mergeCell ref="I73:J74"/>
    <mergeCell ref="C75:C76"/>
    <mergeCell ref="D75:H76"/>
    <mergeCell ref="I75:J76"/>
    <mergeCell ref="D69:J69"/>
    <mergeCell ref="C71:C72"/>
    <mergeCell ref="D71:H72"/>
    <mergeCell ref="I71:J72"/>
    <mergeCell ref="K71:K72"/>
    <mergeCell ref="C64:C65"/>
    <mergeCell ref="D64:H65"/>
    <mergeCell ref="I64:J65"/>
    <mergeCell ref="C66:C67"/>
    <mergeCell ref="D66:H67"/>
    <mergeCell ref="I66:J67"/>
    <mergeCell ref="C60:C61"/>
    <mergeCell ref="D60:H61"/>
    <mergeCell ref="I60:J61"/>
    <mergeCell ref="C62:C63"/>
    <mergeCell ref="D62:H63"/>
    <mergeCell ref="I62:J63"/>
    <mergeCell ref="C56:C57"/>
    <mergeCell ref="D56:H57"/>
    <mergeCell ref="I56:J57"/>
    <mergeCell ref="C58:C59"/>
    <mergeCell ref="D58:H59"/>
    <mergeCell ref="I58:J59"/>
    <mergeCell ref="C52:C53"/>
    <mergeCell ref="D52:H53"/>
    <mergeCell ref="I52:J53"/>
    <mergeCell ref="C54:C55"/>
    <mergeCell ref="D54:H55"/>
    <mergeCell ref="I54:J55"/>
    <mergeCell ref="C48:C49"/>
    <mergeCell ref="D48:H49"/>
    <mergeCell ref="I48:J49"/>
    <mergeCell ref="C50:C51"/>
    <mergeCell ref="D50:H51"/>
    <mergeCell ref="I50:J51"/>
    <mergeCell ref="D44:J44"/>
    <mergeCell ref="C46:C47"/>
    <mergeCell ref="D46:H47"/>
    <mergeCell ref="I46:J47"/>
    <mergeCell ref="K46:K47"/>
    <mergeCell ref="C39:C40"/>
    <mergeCell ref="D39:H40"/>
    <mergeCell ref="I39:J40"/>
    <mergeCell ref="C41:C42"/>
    <mergeCell ref="D41:H42"/>
    <mergeCell ref="I41:J42"/>
    <mergeCell ref="C35:C36"/>
    <mergeCell ref="D35:H36"/>
    <mergeCell ref="I35:J36"/>
    <mergeCell ref="C37:C38"/>
    <mergeCell ref="D37:H38"/>
    <mergeCell ref="I37:J38"/>
    <mergeCell ref="C31:C32"/>
    <mergeCell ref="D31:H32"/>
    <mergeCell ref="I31:J32"/>
    <mergeCell ref="C33:C34"/>
    <mergeCell ref="D33:H34"/>
    <mergeCell ref="I33:J34"/>
    <mergeCell ref="C29:C30"/>
    <mergeCell ref="D29:H30"/>
    <mergeCell ref="I29:J30"/>
    <mergeCell ref="J21:J22"/>
    <mergeCell ref="C16:H17"/>
    <mergeCell ref="C27:C28"/>
    <mergeCell ref="D27:H28"/>
    <mergeCell ref="I27:J28"/>
    <mergeCell ref="C14:H15"/>
    <mergeCell ref="B23:B24"/>
    <mergeCell ref="C23:G24"/>
    <mergeCell ref="H23:I24"/>
    <mergeCell ref="B25:B26"/>
    <mergeCell ref="C25:G26"/>
    <mergeCell ref="H25:I26"/>
    <mergeCell ref="B21:B22"/>
    <mergeCell ref="C21:G22"/>
    <mergeCell ref="H21:I22"/>
    <mergeCell ref="I14:J15"/>
    <mergeCell ref="I16:J17"/>
    <mergeCell ref="I10:J11"/>
    <mergeCell ref="I12:J13"/>
    <mergeCell ref="C3:D4"/>
    <mergeCell ref="C6:K6"/>
    <mergeCell ref="I8:J9"/>
    <mergeCell ref="K8:K9"/>
    <mergeCell ref="D19:J19"/>
    <mergeCell ref="C10:H11"/>
    <mergeCell ref="C12:H13"/>
  </mergeCells>
  <conditionalFormatting sqref="I10:J17">
    <cfRule type="expression" dxfId="133" priority="7">
      <formula>I10&lt;&gt;""</formula>
    </cfRule>
    <cfRule type="expression" dxfId="132" priority="72">
      <formula>LEFT(I10,3)="Bsp"</formula>
    </cfRule>
  </conditionalFormatting>
  <conditionalFormatting sqref="K10">
    <cfRule type="expression" dxfId="131" priority="70">
      <formula>K10="bitte auswählen"</formula>
    </cfRule>
  </conditionalFormatting>
  <conditionalFormatting sqref="K12">
    <cfRule type="expression" dxfId="130" priority="6">
      <formula>K12="bitte auswählen"</formula>
    </cfRule>
  </conditionalFormatting>
  <conditionalFormatting sqref="K14">
    <cfRule type="expression" dxfId="129" priority="5">
      <formula>K14="bitte auswählen"</formula>
    </cfRule>
  </conditionalFormatting>
  <conditionalFormatting sqref="K16">
    <cfRule type="expression" dxfId="128" priority="4">
      <formula>K16="bitte auswählen"</formula>
    </cfRule>
  </conditionalFormatting>
  <dataValidations count="1">
    <dataValidation allowBlank="1" sqref="I10:J17" xr:uid="{00000000-0002-0000-0E00-000000000000}"/>
  </dataValidations>
  <printOptions horizontalCentered="1"/>
  <pageMargins left="0" right="0" top="0" bottom="0" header="0" footer="0"/>
  <pageSetup paperSize="9" scale="54" orientation="portrait" r:id="rId1"/>
  <rowBreaks count="3" manualBreakCount="3">
    <brk id="26" min="1" max="12" man="1"/>
    <brk id="50" min="1" max="12" man="1"/>
    <brk id="75" min="1" max="12"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1000000}">
          <x14:formula1>
            <xm:f>IF('U:\ksmFormulare22_lokal\[211122_Berechnungsformular_Ausgaben_Umsetzung.xlsx]menu'!#REF!=1,'U:\ksmFormulare22_lokal\[211122_Berechnungsformular_Ausgaben_Umsetzung.xlsx]Personalausgaben'!#REF!,IF('U:\ksmFormulare22_lokal\[211122_Berechnungsformular_Ausgaben_Umsetzung.xlsx]menu'!#REF!=2,'U:\ksmFormulare22_lokal\[211122_Berechnungsformular_Ausgaben_Umsetzung.xlsx]Personalausgaben'!#REF!,'U:\ksmFormulare22_lokal\[211122_Berechnungsformular_Ausgaben_Umsetzung.xlsx]Personalausgaben'!#REF!))</xm:f>
          </x14:formula1>
          <xm:sqref>K91 K89 J23 K87 K85 K83 K81 K79 J25 K27 K29 K31 K33 K35 K37 K39 K41 K48 K50 K52 K54 K56 K58 K60 K62 K64 K66 K73 K75 K77</xm:sqref>
        </x14:dataValidation>
        <x14:dataValidation type="list" allowBlank="1" showInputMessage="1" showErrorMessage="1" xr:uid="{00000000-0002-0000-0E00-000002000000}">
          <x14:formula1>
            <xm:f>Personalausgaben!$B$2:$B$50</xm:f>
          </x14:formula1>
          <xm:sqref>K10 K12 K14 K16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8">
    <tabColor rgb="FFFCF2F7"/>
    <pageSetUpPr fitToPage="1"/>
  </sheetPr>
  <dimension ref="A1:AC100"/>
  <sheetViews>
    <sheetView showGridLines="0" showRowColHeaders="0" topLeftCell="A28" zoomScaleNormal="100" zoomScaleSheetLayoutView="100" workbookViewId="0">
      <selection activeCell="C14" sqref="C14:I14"/>
    </sheetView>
  </sheetViews>
  <sheetFormatPr baseColWidth="10" defaultColWidth="11.42578125" defaultRowHeight="12" x14ac:dyDescent="0.2"/>
  <cols>
    <col min="1" max="2" width="2.28515625" style="62" customWidth="1"/>
    <col min="3" max="3" width="6" style="62" customWidth="1"/>
    <col min="4" max="4" width="12.28515625" style="62" customWidth="1"/>
    <col min="5" max="5" width="18.28515625" style="62" customWidth="1"/>
    <col min="6" max="6" width="14.42578125" style="62" customWidth="1"/>
    <col min="7" max="7" width="14.5703125" style="62" customWidth="1"/>
    <col min="8" max="8" width="14.140625" style="62" customWidth="1"/>
    <col min="9" max="9" width="4.7109375" style="62" customWidth="1"/>
    <col min="10" max="10" width="9.7109375" style="62" customWidth="1"/>
    <col min="11" max="11" width="15" style="62" bestFit="1" customWidth="1"/>
    <col min="12" max="12" width="15" style="62" customWidth="1"/>
    <col min="13" max="13" width="3.28515625" style="62" customWidth="1"/>
    <col min="14" max="14" width="2.28515625" style="62" customWidth="1"/>
    <col min="15"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O2" s="395"/>
      <c r="P2" s="395"/>
      <c r="Q2" s="395"/>
      <c r="R2" s="395"/>
      <c r="S2" s="395"/>
      <c r="T2" s="395"/>
      <c r="U2" s="395"/>
      <c r="V2" s="395"/>
      <c r="W2" s="395"/>
      <c r="X2" s="395"/>
      <c r="Y2" s="395"/>
      <c r="Z2" s="395"/>
      <c r="AA2" s="395"/>
      <c r="AB2" s="395"/>
      <c r="AC2" s="395"/>
    </row>
    <row r="3" spans="1:29" ht="17.25" customHeight="1" x14ac:dyDescent="0.2">
      <c r="A3" s="395"/>
      <c r="C3" s="688" t="s">
        <v>92</v>
      </c>
      <c r="D3" s="688"/>
      <c r="E3" s="688"/>
      <c r="F3" s="688"/>
      <c r="G3" s="688"/>
      <c r="H3" s="80"/>
      <c r="I3" s="63"/>
      <c r="J3" s="64" t="s">
        <v>58</v>
      </c>
      <c r="K3" s="81"/>
      <c r="L3" s="81"/>
      <c r="O3" s="395"/>
      <c r="P3" s="395"/>
      <c r="Q3" s="395"/>
      <c r="R3" s="395"/>
      <c r="S3" s="395"/>
      <c r="T3" s="395"/>
      <c r="U3" s="395"/>
      <c r="V3" s="395"/>
      <c r="W3" s="395"/>
      <c r="X3" s="395"/>
      <c r="Y3" s="395"/>
      <c r="Z3" s="395"/>
      <c r="AA3" s="395"/>
      <c r="AB3" s="395"/>
      <c r="AC3" s="395"/>
    </row>
    <row r="4" spans="1:29" ht="17.25" customHeight="1" x14ac:dyDescent="0.2">
      <c r="A4" s="395"/>
      <c r="C4" s="688"/>
      <c r="D4" s="688"/>
      <c r="E4" s="688"/>
      <c r="F4" s="688"/>
      <c r="G4" s="688"/>
      <c r="H4" s="80"/>
      <c r="I4" s="133"/>
      <c r="J4" s="65" t="s">
        <v>57</v>
      </c>
      <c r="K4" s="81"/>
      <c r="L4" s="81"/>
      <c r="O4" s="395"/>
      <c r="P4" s="395"/>
      <c r="Q4" s="395"/>
      <c r="R4" s="395"/>
      <c r="S4" s="395"/>
      <c r="T4" s="395"/>
      <c r="U4" s="395"/>
      <c r="V4" s="395"/>
      <c r="W4" s="395"/>
      <c r="X4" s="395"/>
      <c r="Y4" s="395"/>
      <c r="Z4" s="395"/>
      <c r="AA4" s="395"/>
      <c r="AB4" s="395"/>
      <c r="AC4" s="395"/>
    </row>
    <row r="5" spans="1:29" ht="17.25" customHeight="1" x14ac:dyDescent="0.2">
      <c r="A5" s="395"/>
      <c r="I5" s="66"/>
      <c r="J5" s="65" t="s">
        <v>56</v>
      </c>
      <c r="O5" s="395"/>
      <c r="P5" s="395"/>
      <c r="Q5" s="395"/>
      <c r="R5" s="395"/>
      <c r="S5" s="395"/>
      <c r="T5" s="395"/>
      <c r="U5" s="395"/>
      <c r="V5" s="395"/>
      <c r="W5" s="395"/>
      <c r="X5" s="395"/>
      <c r="Y5" s="395"/>
      <c r="Z5" s="395"/>
      <c r="AA5" s="395"/>
      <c r="AB5" s="395"/>
      <c r="AC5" s="395"/>
    </row>
    <row r="6" spans="1:29" ht="17.25" customHeight="1" x14ac:dyDescent="0.2">
      <c r="A6" s="395"/>
      <c r="C6" s="95" t="s">
        <v>247</v>
      </c>
      <c r="F6" s="135">
        <f>SUM(L49:L51)</f>
        <v>0</v>
      </c>
      <c r="G6" s="6">
        <f>IF(SUM(L49:L51)&gt;menu!C166,1,0)</f>
        <v>0</v>
      </c>
      <c r="I6" s="67"/>
      <c r="J6" s="65" t="s">
        <v>43</v>
      </c>
      <c r="O6" s="395"/>
      <c r="P6" s="395"/>
      <c r="Q6" s="395"/>
      <c r="R6" s="395"/>
      <c r="S6" s="395"/>
      <c r="T6" s="395"/>
      <c r="U6" s="395"/>
      <c r="V6" s="395"/>
      <c r="W6" s="395"/>
      <c r="X6" s="395"/>
      <c r="Y6" s="395"/>
      <c r="Z6" s="395"/>
      <c r="AA6" s="395"/>
      <c r="AB6" s="395"/>
      <c r="AC6" s="395"/>
    </row>
    <row r="7" spans="1:29" ht="17.25" customHeight="1" x14ac:dyDescent="0.2">
      <c r="A7" s="395"/>
      <c r="C7" s="136" t="str">
        <f>IF(F6&gt;menu!C166,"Achtung: zuwendungsfähig sind Ausgaben im Umfang von max. "&amp;TEXT(menu!C166,"#.###,00 €")&amp;"!","")</f>
        <v/>
      </c>
      <c r="I7" s="68"/>
      <c r="J7" s="65" t="s">
        <v>44</v>
      </c>
      <c r="O7" s="395"/>
      <c r="P7" s="395"/>
      <c r="Q7" s="395"/>
      <c r="R7" s="395"/>
      <c r="S7" s="395"/>
      <c r="T7" s="395"/>
      <c r="U7" s="395"/>
      <c r="V7" s="395"/>
      <c r="W7" s="395"/>
      <c r="X7" s="395"/>
      <c r="Y7" s="395"/>
      <c r="Z7" s="395"/>
      <c r="AA7" s="395"/>
      <c r="AB7" s="395"/>
      <c r="AC7" s="395"/>
    </row>
    <row r="8" spans="1:29" ht="6" customHeight="1" x14ac:dyDescent="0.2">
      <c r="A8" s="395"/>
      <c r="I8" s="137"/>
      <c r="J8" s="65"/>
      <c r="O8" s="395"/>
      <c r="P8" s="395"/>
      <c r="Q8" s="395"/>
      <c r="R8" s="395"/>
      <c r="S8" s="395"/>
      <c r="T8" s="395"/>
      <c r="U8" s="395"/>
      <c r="V8" s="395"/>
      <c r="W8" s="395"/>
      <c r="X8" s="395"/>
      <c r="Y8" s="395"/>
      <c r="Z8" s="395"/>
      <c r="AA8" s="395"/>
      <c r="AB8" s="395"/>
      <c r="AC8" s="395"/>
    </row>
    <row r="9" spans="1:29" ht="12" customHeight="1" x14ac:dyDescent="0.2">
      <c r="A9" s="395"/>
      <c r="C9" s="841" t="s">
        <v>9</v>
      </c>
      <c r="D9" s="842"/>
      <c r="E9" s="842"/>
      <c r="F9" s="842"/>
      <c r="G9" s="842"/>
      <c r="H9" s="842"/>
      <c r="I9" s="842"/>
      <c r="J9" s="842"/>
      <c r="K9" s="842"/>
      <c r="L9" s="843"/>
      <c r="O9" s="395"/>
      <c r="P9" s="395"/>
      <c r="Q9" s="395"/>
      <c r="R9" s="395"/>
      <c r="S9" s="395"/>
      <c r="T9" s="395"/>
      <c r="U9" s="395"/>
      <c r="V9" s="395"/>
      <c r="W9" s="395"/>
      <c r="X9" s="395"/>
      <c r="Y9" s="395"/>
      <c r="Z9" s="395"/>
      <c r="AA9" s="395"/>
      <c r="AB9" s="395"/>
      <c r="AC9" s="395"/>
    </row>
    <row r="10" spans="1:29" ht="48.6" customHeight="1" x14ac:dyDescent="0.2">
      <c r="A10" s="395"/>
      <c r="C10" s="844" t="s">
        <v>688</v>
      </c>
      <c r="D10" s="845"/>
      <c r="E10" s="845"/>
      <c r="F10" s="845"/>
      <c r="G10" s="845"/>
      <c r="H10" s="845"/>
      <c r="I10" s="845"/>
      <c r="J10" s="845"/>
      <c r="K10" s="845"/>
      <c r="L10" s="846"/>
      <c r="O10" s="395"/>
      <c r="P10" s="395"/>
      <c r="Q10" s="395"/>
      <c r="R10" s="395"/>
      <c r="S10" s="395"/>
      <c r="T10" s="395"/>
      <c r="U10" s="395"/>
      <c r="V10" s="395"/>
      <c r="W10" s="395"/>
      <c r="X10" s="395"/>
      <c r="Y10" s="395"/>
      <c r="Z10" s="395"/>
      <c r="AA10" s="395"/>
      <c r="AB10" s="395"/>
      <c r="AC10" s="395"/>
    </row>
    <row r="11" spans="1:29" ht="6" customHeight="1" x14ac:dyDescent="0.2">
      <c r="A11" s="395"/>
      <c r="I11" s="137"/>
      <c r="J11" s="65"/>
      <c r="O11" s="395"/>
      <c r="P11" s="395"/>
      <c r="Q11" s="395"/>
      <c r="R11" s="395"/>
      <c r="S11" s="395"/>
      <c r="T11" s="395"/>
      <c r="U11" s="395"/>
      <c r="V11" s="395"/>
      <c r="W11" s="395"/>
      <c r="X11" s="395"/>
      <c r="Y11" s="395"/>
      <c r="Z11" s="395"/>
      <c r="AA11" s="395"/>
      <c r="AB11" s="395"/>
      <c r="AC11" s="395"/>
    </row>
    <row r="12" spans="1:29" ht="15" customHeight="1" thickBot="1" x14ac:dyDescent="0.25">
      <c r="A12" s="395"/>
      <c r="C12" s="779" t="s">
        <v>685</v>
      </c>
      <c r="D12" s="779"/>
      <c r="E12" s="779"/>
      <c r="F12" s="779"/>
      <c r="G12" s="779"/>
      <c r="H12" s="779"/>
      <c r="I12" s="779"/>
      <c r="J12" s="779"/>
      <c r="K12" s="779"/>
      <c r="L12" s="779"/>
      <c r="O12" s="395"/>
      <c r="P12" s="395"/>
      <c r="Q12" s="395"/>
      <c r="R12" s="395"/>
      <c r="S12" s="395"/>
      <c r="T12" s="395"/>
      <c r="U12" s="395"/>
      <c r="V12" s="395"/>
      <c r="W12" s="395"/>
      <c r="X12" s="395"/>
      <c r="Y12" s="395"/>
      <c r="Z12" s="395"/>
      <c r="AA12" s="395"/>
      <c r="AB12" s="395"/>
      <c r="AC12" s="395"/>
    </row>
    <row r="13" spans="1:29" ht="15" customHeight="1" x14ac:dyDescent="0.2">
      <c r="A13" s="395"/>
      <c r="B13" s="69"/>
      <c r="C13" s="755" t="s">
        <v>140</v>
      </c>
      <c r="D13" s="847"/>
      <c r="E13" s="847"/>
      <c r="F13" s="847"/>
      <c r="G13" s="847"/>
      <c r="H13" s="847"/>
      <c r="I13" s="847"/>
      <c r="J13" s="75" t="s">
        <v>199</v>
      </c>
      <c r="K13" s="74" t="s">
        <v>200</v>
      </c>
      <c r="L13" s="205" t="s">
        <v>10</v>
      </c>
      <c r="O13" s="395"/>
      <c r="P13" s="395"/>
      <c r="Q13" s="395"/>
      <c r="R13" s="395"/>
      <c r="S13" s="395"/>
      <c r="T13" s="395"/>
      <c r="U13" s="395"/>
      <c r="V13" s="395"/>
      <c r="W13" s="395"/>
      <c r="X13" s="395"/>
      <c r="Y13" s="395"/>
      <c r="Z13" s="395"/>
      <c r="AA13" s="395"/>
      <c r="AB13" s="395"/>
      <c r="AC13" s="395"/>
    </row>
    <row r="14" spans="1:29" ht="36" customHeight="1" x14ac:dyDescent="0.2">
      <c r="A14" s="395"/>
      <c r="B14" s="69"/>
      <c r="C14" s="838"/>
      <c r="D14" s="839"/>
      <c r="E14" s="839"/>
      <c r="F14" s="839"/>
      <c r="G14" s="839"/>
      <c r="H14" s="839"/>
      <c r="I14" s="840"/>
      <c r="J14" s="203"/>
      <c r="K14" s="162"/>
      <c r="L14" s="163">
        <f>J14*K14</f>
        <v>0</v>
      </c>
      <c r="M14" s="7">
        <f>IF(menu!$U$9=FALSE,0,IF(AND(menu!$U$9=TRUE,L14=0),0,IF(L20+L35+L41&gt;5000,1,IF(AND(L14&gt;0,OR(C14="",LEFT(C14,3)="Bsp")),1,IF(K14&lt;=800,0,1)))))</f>
        <v>0</v>
      </c>
      <c r="O14" s="395"/>
      <c r="P14" s="395"/>
      <c r="Q14" s="395"/>
      <c r="R14" s="395"/>
      <c r="S14" s="395"/>
      <c r="T14" s="395"/>
      <c r="U14" s="395"/>
      <c r="V14" s="395"/>
      <c r="W14" s="395"/>
      <c r="X14" s="395"/>
      <c r="Y14" s="395"/>
      <c r="Z14" s="395"/>
      <c r="AA14" s="395"/>
      <c r="AB14" s="395"/>
      <c r="AC14" s="395"/>
    </row>
    <row r="15" spans="1:29" ht="36" customHeight="1" x14ac:dyDescent="0.2">
      <c r="A15" s="395"/>
      <c r="B15" s="69"/>
      <c r="C15" s="838"/>
      <c r="D15" s="839"/>
      <c r="E15" s="839"/>
      <c r="F15" s="839"/>
      <c r="G15" s="839"/>
      <c r="H15" s="839"/>
      <c r="I15" s="840"/>
      <c r="J15" s="203"/>
      <c r="K15" s="162"/>
      <c r="L15" s="163">
        <f t="shared" ref="L15:L19" si="0">J15*K15</f>
        <v>0</v>
      </c>
      <c r="M15" s="7">
        <f>IF(menu!$U$9=FALSE,0,IF(AND(menu!$U$9=TRUE,L15=0),0,IF(L20+L35+L41&gt;5000,1,IF(AND(L15&gt;0,OR(C15="",LEFT(C15,3)="Bsp")),1,IF(K15&lt;=800,0,1)))))</f>
        <v>0</v>
      </c>
      <c r="O15" s="395"/>
      <c r="P15" s="395"/>
      <c r="Q15" s="395"/>
      <c r="R15" s="395"/>
      <c r="S15" s="395"/>
      <c r="T15" s="395"/>
      <c r="U15" s="395"/>
      <c r="V15" s="395"/>
      <c r="W15" s="395"/>
      <c r="X15" s="395"/>
      <c r="Y15" s="395"/>
      <c r="Z15" s="395"/>
      <c r="AA15" s="395"/>
      <c r="AB15" s="395"/>
      <c r="AC15" s="395"/>
    </row>
    <row r="16" spans="1:29" ht="36" customHeight="1" x14ac:dyDescent="0.2">
      <c r="A16" s="395"/>
      <c r="B16" s="69"/>
      <c r="C16" s="838"/>
      <c r="D16" s="839"/>
      <c r="E16" s="839"/>
      <c r="F16" s="839"/>
      <c r="G16" s="839"/>
      <c r="H16" s="839"/>
      <c r="I16" s="840"/>
      <c r="J16" s="203"/>
      <c r="K16" s="162"/>
      <c r="L16" s="163">
        <f t="shared" si="0"/>
        <v>0</v>
      </c>
      <c r="M16" s="7">
        <f>IF(menu!$U$9=FALSE,0,IF(AND(menu!$U$9=TRUE,L16=0),0,IF(L20+L35+L41&gt;5000,1,IF(AND(L16&gt;0,OR(C16="",LEFT(C16,3)="Bsp")),1,IF(K16&lt;=800,0,1)))))</f>
        <v>0</v>
      </c>
      <c r="O16" s="395"/>
      <c r="P16" s="395"/>
      <c r="Q16" s="395"/>
      <c r="R16" s="395"/>
      <c r="S16" s="395"/>
      <c r="T16" s="395"/>
      <c r="U16" s="395"/>
      <c r="V16" s="395"/>
      <c r="W16" s="395"/>
      <c r="X16" s="395"/>
      <c r="Y16" s="395"/>
      <c r="Z16" s="395"/>
      <c r="AA16" s="395"/>
      <c r="AB16" s="395"/>
      <c r="AC16" s="395"/>
    </row>
    <row r="17" spans="1:29" ht="36" customHeight="1" x14ac:dyDescent="0.2">
      <c r="A17" s="395"/>
      <c r="B17" s="69"/>
      <c r="C17" s="838"/>
      <c r="D17" s="839"/>
      <c r="E17" s="839"/>
      <c r="F17" s="839"/>
      <c r="G17" s="839"/>
      <c r="H17" s="839"/>
      <c r="I17" s="840"/>
      <c r="J17" s="203"/>
      <c r="K17" s="162"/>
      <c r="L17" s="163">
        <f t="shared" si="0"/>
        <v>0</v>
      </c>
      <c r="M17" s="7">
        <f>IF(menu!$U$9=FALSE,0,IF(AND(menu!$U$9=TRUE,L17=0),0,IF(L20+L35+L41&gt;5000,1,IF(AND(L17&gt;0,OR(C17="",LEFT(C17,3)="Bsp")),1,IF(K17&lt;=800,0,1)))))</f>
        <v>0</v>
      </c>
      <c r="O17" s="395"/>
      <c r="P17" s="395"/>
      <c r="Q17" s="395"/>
      <c r="R17" s="395"/>
      <c r="S17" s="395"/>
      <c r="T17" s="395"/>
      <c r="U17" s="395"/>
      <c r="V17" s="395"/>
      <c r="W17" s="395"/>
      <c r="X17" s="395"/>
      <c r="Y17" s="395"/>
      <c r="Z17" s="395"/>
      <c r="AA17" s="395"/>
      <c r="AB17" s="395"/>
      <c r="AC17" s="395"/>
    </row>
    <row r="18" spans="1:29" ht="36" customHeight="1" x14ac:dyDescent="0.2">
      <c r="A18" s="395"/>
      <c r="B18" s="69"/>
      <c r="C18" s="838"/>
      <c r="D18" s="839"/>
      <c r="E18" s="839"/>
      <c r="F18" s="839"/>
      <c r="G18" s="839"/>
      <c r="H18" s="839"/>
      <c r="I18" s="840"/>
      <c r="J18" s="203"/>
      <c r="K18" s="162"/>
      <c r="L18" s="163">
        <f t="shared" si="0"/>
        <v>0</v>
      </c>
      <c r="M18" s="7">
        <f>IF(menu!$U$9=FALSE,0,IF(AND(menu!$U$9=TRUE,L18=0),0,IF(L20+L35+L41&gt;5000,1,IF(AND(L18&gt;0,OR(C18="",LEFT(C18,3)="Bsp")),1,IF(K18&lt;=800,0,1)))))</f>
        <v>0</v>
      </c>
      <c r="O18" s="395"/>
      <c r="P18" s="395"/>
      <c r="Q18" s="395"/>
      <c r="R18" s="395"/>
      <c r="S18" s="395"/>
      <c r="T18" s="395"/>
      <c r="U18" s="395"/>
      <c r="V18" s="395"/>
      <c r="W18" s="395"/>
      <c r="X18" s="395"/>
      <c r="Y18" s="395"/>
      <c r="Z18" s="395"/>
      <c r="AA18" s="395"/>
      <c r="AB18" s="395"/>
      <c r="AC18" s="395"/>
    </row>
    <row r="19" spans="1:29" ht="36" customHeight="1" thickBot="1" x14ac:dyDescent="0.25">
      <c r="A19" s="395"/>
      <c r="B19" s="69"/>
      <c r="C19" s="848"/>
      <c r="D19" s="849"/>
      <c r="E19" s="849"/>
      <c r="F19" s="849"/>
      <c r="G19" s="849"/>
      <c r="H19" s="849"/>
      <c r="I19" s="850"/>
      <c r="J19" s="203"/>
      <c r="K19" s="162"/>
      <c r="L19" s="163">
        <f t="shared" si="0"/>
        <v>0</v>
      </c>
      <c r="M19" s="7">
        <f>IF(menu!$U$9=FALSE,0,IF(AND(menu!$U$9=TRUE,L19=0),0,IF(L20+L35+L41&gt;5000,1,IF(AND(L19&gt;0,OR(C19="",LEFT(C19,3)="Bsp")),1,IF(K19&lt;=800,0,1)))))</f>
        <v>0</v>
      </c>
      <c r="O19" s="395"/>
      <c r="P19" s="395"/>
      <c r="Q19" s="395"/>
      <c r="R19" s="395"/>
      <c r="S19" s="395"/>
      <c r="T19" s="395"/>
      <c r="U19" s="395"/>
      <c r="V19" s="395"/>
      <c r="W19" s="395"/>
      <c r="X19" s="395"/>
      <c r="Y19" s="395"/>
      <c r="Z19" s="395"/>
      <c r="AA19" s="395"/>
      <c r="AB19" s="395"/>
      <c r="AC19" s="395"/>
    </row>
    <row r="20" spans="1:29" ht="12.75" thickBot="1" x14ac:dyDescent="0.25">
      <c r="A20" s="395"/>
      <c r="C20" s="82"/>
      <c r="D20" s="82"/>
      <c r="E20" s="83"/>
      <c r="F20" s="83"/>
      <c r="G20" s="83"/>
      <c r="H20" s="83"/>
      <c r="I20" s="83"/>
      <c r="J20" s="84"/>
      <c r="K20" s="85" t="s">
        <v>15</v>
      </c>
      <c r="L20" s="86">
        <f>SUM(L14:L19)</f>
        <v>0</v>
      </c>
      <c r="O20" s="395"/>
      <c r="P20" s="395"/>
      <c r="Q20" s="395"/>
      <c r="R20" s="395"/>
      <c r="S20" s="395"/>
      <c r="T20" s="395"/>
      <c r="U20" s="395"/>
      <c r="V20" s="395"/>
      <c r="W20" s="395"/>
      <c r="X20" s="395"/>
      <c r="Y20" s="395"/>
      <c r="Z20" s="395"/>
      <c r="AA20" s="395"/>
      <c r="AB20" s="395"/>
      <c r="AC20" s="395"/>
    </row>
    <row r="21" spans="1:29" ht="6" customHeight="1" x14ac:dyDescent="0.2">
      <c r="A21" s="395"/>
      <c r="O21" s="395"/>
      <c r="P21" s="395"/>
      <c r="Q21" s="395"/>
      <c r="R21" s="395"/>
      <c r="S21" s="395"/>
      <c r="T21" s="395"/>
      <c r="U21" s="395"/>
      <c r="V21" s="395"/>
      <c r="W21" s="395"/>
      <c r="X21" s="395"/>
      <c r="Y21" s="395"/>
      <c r="Z21" s="395"/>
      <c r="AA21" s="395"/>
      <c r="AB21" s="395"/>
      <c r="AC21" s="395"/>
    </row>
    <row r="22" spans="1:29" ht="16.5" customHeight="1" x14ac:dyDescent="0.2">
      <c r="A22" s="395"/>
      <c r="C22" s="693" t="s">
        <v>504</v>
      </c>
      <c r="D22" s="694"/>
      <c r="E22" s="694"/>
      <c r="F22" s="694"/>
      <c r="G22" s="694"/>
      <c r="H22" s="694"/>
      <c r="I22" s="694"/>
      <c r="J22" s="694"/>
      <c r="K22" s="694"/>
      <c r="L22" s="695"/>
      <c r="O22" s="395"/>
      <c r="P22" s="395"/>
      <c r="Q22" s="395"/>
      <c r="R22" s="395"/>
      <c r="S22" s="395"/>
      <c r="T22" s="395"/>
      <c r="U22" s="395"/>
      <c r="V22" s="395"/>
      <c r="W22" s="395"/>
      <c r="X22" s="395"/>
      <c r="Y22" s="395"/>
      <c r="Z22" s="395"/>
      <c r="AA22" s="395"/>
      <c r="AB22" s="395"/>
      <c r="AC22" s="395"/>
    </row>
    <row r="23" spans="1:29" ht="15" customHeight="1" thickBot="1" x14ac:dyDescent="0.25">
      <c r="A23" s="395"/>
      <c r="C23" s="780" t="s">
        <v>175</v>
      </c>
      <c r="D23" s="780"/>
      <c r="E23" s="780"/>
      <c r="F23" s="780"/>
      <c r="G23" s="780"/>
      <c r="H23" s="780"/>
      <c r="I23" s="780"/>
      <c r="J23" s="780"/>
      <c r="K23" s="780"/>
      <c r="L23" s="780"/>
      <c r="O23" s="395"/>
      <c r="P23" s="395"/>
      <c r="Q23" s="395"/>
      <c r="R23" s="395"/>
      <c r="S23" s="395"/>
      <c r="T23" s="395"/>
      <c r="U23" s="395"/>
      <c r="V23" s="395"/>
      <c r="W23" s="395"/>
      <c r="X23" s="395"/>
      <c r="Y23" s="395"/>
      <c r="Z23" s="395"/>
      <c r="AA23" s="395"/>
      <c r="AB23" s="395"/>
      <c r="AC23" s="395"/>
    </row>
    <row r="24" spans="1:29" ht="15" customHeight="1" x14ac:dyDescent="0.2">
      <c r="A24" s="395"/>
      <c r="B24" s="69"/>
      <c r="C24" s="851" t="s">
        <v>140</v>
      </c>
      <c r="D24" s="852"/>
      <c r="E24" s="852"/>
      <c r="F24" s="852"/>
      <c r="G24" s="852"/>
      <c r="H24" s="852"/>
      <c r="I24" s="853"/>
      <c r="J24" s="74" t="s">
        <v>199</v>
      </c>
      <c r="K24" s="159" t="s">
        <v>70</v>
      </c>
      <c r="L24" s="206" t="s">
        <v>10</v>
      </c>
      <c r="O24" s="395"/>
      <c r="P24" s="395"/>
      <c r="Q24" s="395"/>
      <c r="R24" s="395"/>
      <c r="S24" s="395"/>
      <c r="T24" s="395"/>
      <c r="U24" s="395"/>
      <c r="V24" s="395"/>
      <c r="W24" s="395"/>
      <c r="X24" s="395"/>
      <c r="Y24" s="395"/>
      <c r="Z24" s="395"/>
      <c r="AA24" s="395"/>
      <c r="AB24" s="395"/>
      <c r="AC24" s="395"/>
    </row>
    <row r="25" spans="1:29" ht="36" customHeight="1" x14ac:dyDescent="0.2">
      <c r="A25" s="395"/>
      <c r="B25" s="69"/>
      <c r="C25" s="838"/>
      <c r="D25" s="839"/>
      <c r="E25" s="839"/>
      <c r="F25" s="839"/>
      <c r="G25" s="839"/>
      <c r="H25" s="839"/>
      <c r="I25" s="840"/>
      <c r="J25" s="203"/>
      <c r="K25" s="162"/>
      <c r="L25" s="163">
        <f>J25*K25</f>
        <v>0</v>
      </c>
      <c r="M25" s="7">
        <f>IF(menu!$U$9=FALSE,0,IF(AND(menu!$U$9=TRUE,L25=0),0,IF(L20+L35+L41&gt;5000,1,IF(AND(L25&gt;0,OR(C25="",LEFT(C25,3)="Bsp")),1,0))))</f>
        <v>0</v>
      </c>
      <c r="O25" s="395"/>
      <c r="P25" s="395"/>
      <c r="Q25" s="395"/>
      <c r="R25" s="395"/>
      <c r="S25" s="395"/>
      <c r="T25" s="395"/>
      <c r="U25" s="395"/>
      <c r="V25" s="395"/>
      <c r="W25" s="395"/>
      <c r="X25" s="395"/>
      <c r="Y25" s="395"/>
      <c r="Z25" s="395"/>
      <c r="AA25" s="395"/>
      <c r="AB25" s="395"/>
      <c r="AC25" s="395"/>
    </row>
    <row r="26" spans="1:29" ht="36" customHeight="1" x14ac:dyDescent="0.2">
      <c r="A26" s="395"/>
      <c r="B26" s="69"/>
      <c r="C26" s="838"/>
      <c r="D26" s="839"/>
      <c r="E26" s="839"/>
      <c r="F26" s="839"/>
      <c r="G26" s="839"/>
      <c r="H26" s="839"/>
      <c r="I26" s="840"/>
      <c r="J26" s="203"/>
      <c r="K26" s="162"/>
      <c r="L26" s="163">
        <f t="shared" ref="L26:L34" si="1">J26*K26</f>
        <v>0</v>
      </c>
      <c r="M26" s="7">
        <f>IF(menu!$U$9=FALSE,0,IF(AND(menu!$U$9=TRUE,L26=0),0,IF(L20+L35+L41&gt;5000,1,IF(AND(L26&gt;0,OR(C26="",LEFT(C26,3)="Bsp")),1,0))))</f>
        <v>0</v>
      </c>
      <c r="O26" s="395"/>
      <c r="P26" s="395"/>
      <c r="Q26" s="395"/>
      <c r="R26" s="395"/>
      <c r="S26" s="395"/>
      <c r="T26" s="395"/>
      <c r="U26" s="395"/>
      <c r="V26" s="395"/>
      <c r="W26" s="395"/>
      <c r="X26" s="395"/>
      <c r="Y26" s="395"/>
      <c r="Z26" s="395"/>
      <c r="AA26" s="395"/>
      <c r="AB26" s="395"/>
      <c r="AC26" s="395"/>
    </row>
    <row r="27" spans="1:29" ht="36" customHeight="1" x14ac:dyDescent="0.2">
      <c r="A27" s="395"/>
      <c r="B27" s="69"/>
      <c r="C27" s="838"/>
      <c r="D27" s="839"/>
      <c r="E27" s="839"/>
      <c r="F27" s="839"/>
      <c r="G27" s="839"/>
      <c r="H27" s="839"/>
      <c r="I27" s="840"/>
      <c r="J27" s="203"/>
      <c r="K27" s="162"/>
      <c r="L27" s="163">
        <f t="shared" si="1"/>
        <v>0</v>
      </c>
      <c r="M27" s="7">
        <f>IF(menu!$U$9=FALSE,0,IF(AND(menu!$U$9=TRUE,L27=0),0,IF(L20+L35+L41&gt;5000,1,IF(AND(L27&gt;0,OR(C27="",LEFT(C27,3)="Bsp")),1,0))))</f>
        <v>0</v>
      </c>
      <c r="O27" s="395"/>
      <c r="P27" s="395"/>
      <c r="Q27" s="395"/>
      <c r="R27" s="395"/>
      <c r="S27" s="395"/>
      <c r="T27" s="395"/>
      <c r="U27" s="395"/>
      <c r="V27" s="395"/>
      <c r="W27" s="395"/>
      <c r="X27" s="395"/>
      <c r="Y27" s="395"/>
      <c r="Z27" s="395"/>
      <c r="AA27" s="395"/>
      <c r="AB27" s="395"/>
      <c r="AC27" s="395"/>
    </row>
    <row r="28" spans="1:29" ht="36" customHeight="1" x14ac:dyDescent="0.2">
      <c r="A28" s="395"/>
      <c r="B28" s="69"/>
      <c r="C28" s="838"/>
      <c r="D28" s="839"/>
      <c r="E28" s="839"/>
      <c r="F28" s="839"/>
      <c r="G28" s="839"/>
      <c r="H28" s="839"/>
      <c r="I28" s="840"/>
      <c r="J28" s="203"/>
      <c r="K28" s="162"/>
      <c r="L28" s="163">
        <f t="shared" si="1"/>
        <v>0</v>
      </c>
      <c r="M28" s="7">
        <f>IF(menu!$U$9=FALSE,0,IF(AND(menu!$U$9=TRUE,L28=0),0,IF(L20+L35+L41&gt;5000,1,IF(AND(L28&gt;0,OR(C28="",LEFT(C28,3)="Bsp")),1,0))))</f>
        <v>0</v>
      </c>
      <c r="O28" s="395"/>
      <c r="P28" s="395"/>
      <c r="Q28" s="395"/>
      <c r="R28" s="395"/>
      <c r="S28" s="395"/>
      <c r="T28" s="395"/>
      <c r="U28" s="395"/>
      <c r="V28" s="395"/>
      <c r="W28" s="395"/>
      <c r="X28" s="395"/>
      <c r="Y28" s="395"/>
      <c r="Z28" s="395"/>
      <c r="AA28" s="395"/>
      <c r="AB28" s="395"/>
      <c r="AC28" s="395"/>
    </row>
    <row r="29" spans="1:29" ht="36" customHeight="1" x14ac:dyDescent="0.2">
      <c r="A29" s="395"/>
      <c r="B29" s="69"/>
      <c r="C29" s="838"/>
      <c r="D29" s="839"/>
      <c r="E29" s="839"/>
      <c r="F29" s="839"/>
      <c r="G29" s="839"/>
      <c r="H29" s="839"/>
      <c r="I29" s="840"/>
      <c r="J29" s="203"/>
      <c r="K29" s="162"/>
      <c r="L29" s="163">
        <f t="shared" si="1"/>
        <v>0</v>
      </c>
      <c r="M29" s="7">
        <f>IF(menu!$U$9=FALSE,0,IF(AND(menu!$U$9=TRUE,L29=0),0,IF(L20+L35+L41&gt;5000,1,IF(AND(L29&gt;0,OR(C29="",LEFT(C29,3)="Bsp")),1,0))))</f>
        <v>0</v>
      </c>
      <c r="O29" s="395"/>
      <c r="P29" s="395"/>
      <c r="Q29" s="395"/>
      <c r="R29" s="395"/>
      <c r="S29" s="395"/>
      <c r="T29" s="395"/>
      <c r="U29" s="395"/>
      <c r="V29" s="395"/>
      <c r="W29" s="395"/>
      <c r="X29" s="395"/>
      <c r="Y29" s="395"/>
      <c r="Z29" s="395"/>
      <c r="AA29" s="395"/>
      <c r="AB29" s="395"/>
      <c r="AC29" s="395"/>
    </row>
    <row r="30" spans="1:29" ht="36" customHeight="1" x14ac:dyDescent="0.2">
      <c r="A30" s="395"/>
      <c r="B30" s="69"/>
      <c r="C30" s="838"/>
      <c r="D30" s="839"/>
      <c r="E30" s="839"/>
      <c r="F30" s="839"/>
      <c r="G30" s="839"/>
      <c r="H30" s="839"/>
      <c r="I30" s="840"/>
      <c r="J30" s="203"/>
      <c r="K30" s="162"/>
      <c r="L30" s="163">
        <f>J30*K30</f>
        <v>0</v>
      </c>
      <c r="M30" s="7">
        <f>IF(menu!$U$9=FALSE,0,IF(AND(menu!$U$9=TRUE,L30=0),0,IF(L20+L35+L41&gt;5000,1,IF(AND(L30&gt;0,OR(C30="",LEFT(C30,3)="Bsp")),1,0))))</f>
        <v>0</v>
      </c>
      <c r="O30" s="395"/>
      <c r="P30" s="395"/>
      <c r="Q30" s="395"/>
      <c r="R30" s="395"/>
      <c r="S30" s="395"/>
      <c r="T30" s="395"/>
      <c r="U30" s="395"/>
      <c r="V30" s="395"/>
      <c r="W30" s="395"/>
      <c r="X30" s="395"/>
      <c r="Y30" s="395"/>
      <c r="Z30" s="395"/>
      <c r="AA30" s="395"/>
      <c r="AB30" s="395"/>
      <c r="AC30" s="395"/>
    </row>
    <row r="31" spans="1:29" ht="36" customHeight="1" x14ac:dyDescent="0.2">
      <c r="A31" s="395"/>
      <c r="B31" s="69"/>
      <c r="C31" s="838"/>
      <c r="D31" s="839"/>
      <c r="E31" s="839"/>
      <c r="F31" s="839"/>
      <c r="G31" s="839"/>
      <c r="H31" s="839"/>
      <c r="I31" s="840"/>
      <c r="J31" s="203"/>
      <c r="K31" s="162"/>
      <c r="L31" s="163">
        <f t="shared" ref="L31:L33" si="2">J31*K31</f>
        <v>0</v>
      </c>
      <c r="M31" s="7">
        <f>IF(menu!$U$9=FALSE,0,IF(AND(menu!$U$9=TRUE,L31=0),0,IF(L20+L35+L41&gt;5000,1,IF(AND(L31&gt;0,OR(C31="",LEFT(C31,3)="Bsp")),1,0))))</f>
        <v>0</v>
      </c>
      <c r="O31" s="395"/>
      <c r="P31" s="395"/>
      <c r="Q31" s="395"/>
      <c r="R31" s="395"/>
      <c r="S31" s="395"/>
      <c r="T31" s="395"/>
      <c r="U31" s="395"/>
      <c r="V31" s="395"/>
      <c r="W31" s="395"/>
      <c r="X31" s="395"/>
      <c r="Y31" s="395"/>
      <c r="Z31" s="395"/>
      <c r="AA31" s="395"/>
      <c r="AB31" s="395"/>
      <c r="AC31" s="395"/>
    </row>
    <row r="32" spans="1:29" ht="36" customHeight="1" x14ac:dyDescent="0.2">
      <c r="A32" s="395"/>
      <c r="B32" s="69"/>
      <c r="C32" s="838"/>
      <c r="D32" s="839"/>
      <c r="E32" s="839"/>
      <c r="F32" s="839"/>
      <c r="G32" s="839"/>
      <c r="H32" s="839"/>
      <c r="I32" s="840"/>
      <c r="J32" s="203"/>
      <c r="K32" s="162"/>
      <c r="L32" s="163">
        <f t="shared" si="2"/>
        <v>0</v>
      </c>
      <c r="M32" s="7">
        <f>IF(menu!$U$9=FALSE,0,IF(AND(menu!$U$9=TRUE,L32=0),0,IF(L20+L35+L41&gt;5000,1,IF(AND(L32&gt;0,OR(C32="",LEFT(C32,3)="Bsp")),1,0))))</f>
        <v>0</v>
      </c>
      <c r="O32" s="395"/>
      <c r="P32" s="395"/>
      <c r="Q32" s="395"/>
      <c r="R32" s="395"/>
      <c r="S32" s="395"/>
      <c r="T32" s="395"/>
      <c r="U32" s="395"/>
      <c r="V32" s="395"/>
      <c r="W32" s="395"/>
      <c r="X32" s="395"/>
      <c r="Y32" s="395"/>
      <c r="Z32" s="395"/>
      <c r="AA32" s="395"/>
      <c r="AB32" s="395"/>
      <c r="AC32" s="395"/>
    </row>
    <row r="33" spans="1:29" ht="36" customHeight="1" x14ac:dyDescent="0.2">
      <c r="A33" s="395"/>
      <c r="B33" s="69"/>
      <c r="C33" s="838"/>
      <c r="D33" s="839"/>
      <c r="E33" s="839"/>
      <c r="F33" s="839"/>
      <c r="G33" s="839"/>
      <c r="H33" s="839"/>
      <c r="I33" s="840"/>
      <c r="J33" s="203"/>
      <c r="K33" s="162"/>
      <c r="L33" s="163">
        <f t="shared" si="2"/>
        <v>0</v>
      </c>
      <c r="M33" s="7">
        <f>IF(menu!$U$9=FALSE,0,IF(AND(menu!$U$9=TRUE,L33=0),0,IF(L20+L35+L41&gt;5000,1,IF(AND(L33&gt;0,OR(C33="",LEFT(C33,3)="Bsp")),1,0))))</f>
        <v>0</v>
      </c>
      <c r="O33" s="395"/>
      <c r="P33" s="395"/>
      <c r="Q33" s="395"/>
      <c r="R33" s="395"/>
      <c r="S33" s="395"/>
      <c r="T33" s="395"/>
      <c r="U33" s="395"/>
      <c r="V33" s="395"/>
      <c r="W33" s="395"/>
      <c r="X33" s="395"/>
      <c r="Y33" s="395"/>
      <c r="Z33" s="395"/>
      <c r="AA33" s="395"/>
      <c r="AB33" s="395"/>
      <c r="AC33" s="395"/>
    </row>
    <row r="34" spans="1:29" ht="36" customHeight="1" thickBot="1" x14ac:dyDescent="0.25">
      <c r="A34" s="395"/>
      <c r="B34" s="69"/>
      <c r="C34" s="838"/>
      <c r="D34" s="839"/>
      <c r="E34" s="839"/>
      <c r="F34" s="839"/>
      <c r="G34" s="839"/>
      <c r="H34" s="839"/>
      <c r="I34" s="840"/>
      <c r="J34" s="203"/>
      <c r="K34" s="162"/>
      <c r="L34" s="163">
        <f t="shared" si="1"/>
        <v>0</v>
      </c>
      <c r="M34" s="7">
        <f>IF(menu!$U$9=FALSE,0,IF(AND(menu!$U$9=TRUE,L34=0),0,IF(L20+L35+L41&gt;5000,1,IF(AND(L34&gt;0,OR(C34="",LEFT(C34,3)="Bsp")),1,0))))</f>
        <v>0</v>
      </c>
      <c r="O34" s="395"/>
      <c r="P34" s="395"/>
      <c r="Q34" s="395"/>
      <c r="R34" s="395"/>
      <c r="S34" s="395"/>
      <c r="T34" s="395"/>
      <c r="U34" s="395"/>
      <c r="V34" s="395"/>
      <c r="W34" s="395"/>
      <c r="X34" s="395"/>
      <c r="Y34" s="395"/>
      <c r="Z34" s="395"/>
      <c r="AA34" s="395"/>
      <c r="AB34" s="395"/>
      <c r="AC34" s="395"/>
    </row>
    <row r="35" spans="1:29" ht="12.75" thickBot="1" x14ac:dyDescent="0.25">
      <c r="A35" s="395"/>
      <c r="C35" s="87"/>
      <c r="D35" s="87"/>
      <c r="E35" s="83"/>
      <c r="F35" s="83"/>
      <c r="G35" s="83"/>
      <c r="H35" s="83"/>
      <c r="I35" s="83"/>
      <c r="J35" s="84"/>
      <c r="K35" s="85" t="s">
        <v>15</v>
      </c>
      <c r="L35" s="88">
        <f>SUM(L25:L34)</f>
        <v>0</v>
      </c>
      <c r="O35" s="395"/>
      <c r="P35" s="395"/>
      <c r="Q35" s="395"/>
      <c r="R35" s="395"/>
      <c r="S35" s="395"/>
      <c r="T35" s="395"/>
      <c r="U35" s="395"/>
      <c r="V35" s="395"/>
      <c r="W35" s="395"/>
      <c r="X35" s="395"/>
      <c r="Y35" s="395"/>
      <c r="Z35" s="395"/>
      <c r="AA35" s="395"/>
      <c r="AB35" s="395"/>
      <c r="AC35" s="395"/>
    </row>
    <row r="36" spans="1:29" ht="6" customHeight="1" x14ac:dyDescent="0.2">
      <c r="A36" s="395"/>
      <c r="O36" s="395"/>
      <c r="P36" s="395"/>
      <c r="Q36" s="395"/>
      <c r="R36" s="395"/>
      <c r="S36" s="395"/>
      <c r="T36" s="395"/>
      <c r="U36" s="395"/>
      <c r="V36" s="395"/>
      <c r="W36" s="395"/>
      <c r="X36" s="395"/>
      <c r="Y36" s="395"/>
      <c r="Z36" s="395"/>
      <c r="AA36" s="395"/>
      <c r="AB36" s="395"/>
      <c r="AC36" s="395"/>
    </row>
    <row r="37" spans="1:29" ht="15" customHeight="1" thickBot="1" x14ac:dyDescent="0.25">
      <c r="A37" s="395"/>
      <c r="C37" s="778" t="s">
        <v>534</v>
      </c>
      <c r="D37" s="778"/>
      <c r="E37" s="779"/>
      <c r="F37" s="779"/>
      <c r="G37" s="779"/>
      <c r="H37" s="779"/>
      <c r="I37" s="779"/>
      <c r="J37" s="779"/>
      <c r="K37" s="779"/>
      <c r="L37" s="779"/>
      <c r="O37" s="395"/>
      <c r="P37" s="395"/>
      <c r="Q37" s="395"/>
      <c r="R37" s="395"/>
      <c r="S37" s="395"/>
      <c r="T37" s="395"/>
      <c r="U37" s="395"/>
      <c r="V37" s="395"/>
      <c r="W37" s="395"/>
      <c r="X37" s="395"/>
      <c r="Y37" s="395"/>
      <c r="Z37" s="395"/>
      <c r="AA37" s="395"/>
      <c r="AB37" s="395"/>
      <c r="AC37" s="395"/>
    </row>
    <row r="38" spans="1:29" ht="15" customHeight="1" x14ac:dyDescent="0.2">
      <c r="A38" s="395"/>
      <c r="B38" s="69"/>
      <c r="C38" s="755" t="s">
        <v>140</v>
      </c>
      <c r="D38" s="847"/>
      <c r="E38" s="847"/>
      <c r="F38" s="847"/>
      <c r="G38" s="847"/>
      <c r="H38" s="847"/>
      <c r="I38" s="847"/>
      <c r="J38" s="74" t="s">
        <v>199</v>
      </c>
      <c r="K38" s="74" t="s">
        <v>200</v>
      </c>
      <c r="L38" s="205" t="s">
        <v>10</v>
      </c>
      <c r="O38" s="395"/>
      <c r="P38" s="395"/>
      <c r="Q38" s="395"/>
      <c r="R38" s="395"/>
      <c r="S38" s="395"/>
      <c r="T38" s="395"/>
      <c r="U38" s="395"/>
      <c r="V38" s="395"/>
      <c r="W38" s="395"/>
      <c r="X38" s="395"/>
      <c r="Y38" s="395"/>
      <c r="Z38" s="395"/>
      <c r="AA38" s="395"/>
      <c r="AB38" s="395"/>
      <c r="AC38" s="395"/>
    </row>
    <row r="39" spans="1:29" ht="36" customHeight="1" x14ac:dyDescent="0.2">
      <c r="A39" s="395"/>
      <c r="B39" s="69"/>
      <c r="C39" s="838"/>
      <c r="D39" s="839"/>
      <c r="E39" s="839"/>
      <c r="F39" s="839"/>
      <c r="G39" s="839"/>
      <c r="H39" s="839"/>
      <c r="I39" s="839"/>
      <c r="J39" s="203"/>
      <c r="K39" s="162"/>
      <c r="L39" s="163">
        <f>J39*K39</f>
        <v>0</v>
      </c>
      <c r="M39" s="7">
        <f>IF(menu!$U$9=FALSE,0,IF(AND(menu!$U$9=TRUE,L39=0),0,IF(L20+L35+L41&gt;5000,1,IF(AND(L39&gt;0,OR(C39="",LEFT(C39,3)="Bsp")),1,IF(K39&gt;800,0,1)))))</f>
        <v>0</v>
      </c>
      <c r="O39" s="395"/>
      <c r="P39" s="395"/>
      <c r="Q39" s="395"/>
      <c r="R39" s="395"/>
      <c r="S39" s="395"/>
      <c r="T39" s="395"/>
      <c r="U39" s="395"/>
      <c r="V39" s="395"/>
      <c r="W39" s="395"/>
      <c r="X39" s="395"/>
      <c r="Y39" s="395"/>
      <c r="Z39" s="395"/>
      <c r="AA39" s="395"/>
      <c r="AB39" s="395"/>
      <c r="AC39" s="395"/>
    </row>
    <row r="40" spans="1:29" ht="36" customHeight="1" thickBot="1" x14ac:dyDescent="0.25">
      <c r="A40" s="395"/>
      <c r="B40" s="69"/>
      <c r="C40" s="838"/>
      <c r="D40" s="839"/>
      <c r="E40" s="839"/>
      <c r="F40" s="839"/>
      <c r="G40" s="839"/>
      <c r="H40" s="839"/>
      <c r="I40" s="840"/>
      <c r="J40" s="203"/>
      <c r="K40" s="162"/>
      <c r="L40" s="163">
        <f t="shared" ref="L40" si="3">J40*K40</f>
        <v>0</v>
      </c>
      <c r="M40" s="7">
        <f>IF(menu!$U$9=FALSE,0,IF(AND(menu!$U$9=TRUE,L40=0),0,IF(L20+L35+L41&gt;5000,1,IF(AND(L40&gt;0,OR(C40="",LEFT(C40,3)="Bsp")),1,IF(K40&gt;800,0,1)))))</f>
        <v>0</v>
      </c>
      <c r="O40" s="395"/>
      <c r="P40" s="395"/>
      <c r="Q40" s="395"/>
      <c r="R40" s="395"/>
      <c r="S40" s="395"/>
      <c r="T40" s="395"/>
      <c r="U40" s="395"/>
      <c r="V40" s="395"/>
      <c r="W40" s="395"/>
      <c r="X40" s="395"/>
      <c r="Y40" s="395"/>
      <c r="Z40" s="395"/>
      <c r="AA40" s="395"/>
      <c r="AB40" s="395"/>
      <c r="AC40" s="395"/>
    </row>
    <row r="41" spans="1:29" ht="12.75" thickBot="1" x14ac:dyDescent="0.25">
      <c r="A41" s="395"/>
      <c r="C41" s="90"/>
      <c r="D41" s="90"/>
      <c r="E41" s="70"/>
      <c r="F41" s="70"/>
      <c r="G41" s="70"/>
      <c r="H41" s="70"/>
      <c r="I41" s="70"/>
      <c r="J41" s="71"/>
      <c r="K41" s="91" t="s">
        <v>15</v>
      </c>
      <c r="L41" s="88">
        <f>SUM(L39:L40)</f>
        <v>0</v>
      </c>
      <c r="O41" s="395"/>
      <c r="P41" s="395"/>
      <c r="Q41" s="395"/>
      <c r="R41" s="395"/>
      <c r="S41" s="395"/>
      <c r="T41" s="395"/>
      <c r="U41" s="395"/>
      <c r="V41" s="395"/>
      <c r="W41" s="395"/>
      <c r="X41" s="395"/>
      <c r="Y41" s="395"/>
      <c r="Z41" s="395"/>
      <c r="AA41" s="395"/>
      <c r="AB41" s="395"/>
      <c r="AC41" s="395"/>
    </row>
    <row r="42" spans="1:29" ht="6" customHeight="1" x14ac:dyDescent="0.2">
      <c r="A42" s="395"/>
      <c r="C42" s="142"/>
      <c r="D42" s="142"/>
      <c r="E42" s="244"/>
      <c r="F42" s="244"/>
      <c r="G42" s="244"/>
      <c r="H42" s="244"/>
      <c r="I42" s="244"/>
      <c r="J42" s="244"/>
      <c r="K42" s="144"/>
      <c r="L42" s="134"/>
      <c r="O42" s="395"/>
      <c r="P42" s="395"/>
      <c r="Q42" s="395"/>
      <c r="R42" s="395"/>
      <c r="S42" s="395"/>
      <c r="T42" s="395"/>
      <c r="U42" s="395"/>
      <c r="V42" s="395"/>
      <c r="W42" s="395"/>
      <c r="X42" s="395"/>
      <c r="Y42" s="395"/>
      <c r="Z42" s="395"/>
      <c r="AA42" s="395"/>
      <c r="AB42" s="395"/>
      <c r="AC42" s="395"/>
    </row>
    <row r="43" spans="1:29" ht="15" customHeight="1" x14ac:dyDescent="0.2">
      <c r="A43" s="395"/>
      <c r="C43" s="693" t="s">
        <v>333</v>
      </c>
      <c r="D43" s="694"/>
      <c r="E43" s="694"/>
      <c r="F43" s="694"/>
      <c r="G43" s="694"/>
      <c r="H43" s="694"/>
      <c r="I43" s="694"/>
      <c r="J43" s="694"/>
      <c r="K43" s="694"/>
      <c r="L43" s="695"/>
      <c r="O43" s="395"/>
      <c r="P43" s="395"/>
      <c r="Q43" s="395"/>
      <c r="R43" s="395"/>
      <c r="S43" s="395"/>
      <c r="T43" s="395"/>
      <c r="U43" s="395"/>
      <c r="V43" s="395"/>
      <c r="W43" s="395"/>
      <c r="X43" s="395"/>
      <c r="Y43" s="395"/>
      <c r="Z43" s="395"/>
      <c r="AA43" s="395"/>
      <c r="AB43" s="395"/>
      <c r="AC43" s="395"/>
    </row>
    <row r="44" spans="1:29" ht="6" customHeight="1" thickBot="1" x14ac:dyDescent="0.25">
      <c r="A44" s="395"/>
      <c r="E44" s="78"/>
      <c r="F44" s="78"/>
      <c r="G44" s="78"/>
      <c r="H44" s="78"/>
      <c r="I44" s="78"/>
      <c r="J44" s="78"/>
      <c r="K44" s="92"/>
      <c r="L44" s="93"/>
      <c r="O44" s="395"/>
      <c r="P44" s="395"/>
      <c r="Q44" s="395"/>
      <c r="R44" s="395"/>
      <c r="S44" s="395"/>
      <c r="T44" s="395"/>
      <c r="U44" s="395"/>
      <c r="V44" s="395"/>
      <c r="W44" s="395"/>
      <c r="X44" s="395"/>
      <c r="Y44" s="395"/>
      <c r="Z44" s="395"/>
      <c r="AA44" s="395"/>
      <c r="AB44" s="395"/>
      <c r="AC44" s="395"/>
    </row>
    <row r="45" spans="1:29" ht="23.25" customHeight="1" thickBot="1" x14ac:dyDescent="0.25">
      <c r="A45" s="395"/>
      <c r="C45" s="138"/>
      <c r="D45" s="854" t="s">
        <v>274</v>
      </c>
      <c r="E45" s="854"/>
      <c r="F45" s="854"/>
      <c r="G45" s="854"/>
      <c r="H45" s="854"/>
      <c r="I45" s="854"/>
      <c r="J45" s="854"/>
      <c r="K45" s="854"/>
      <c r="L45" s="855"/>
      <c r="M45" s="127">
        <f>IF(AND(menu!$U$9=TRUE,SUM(L49:L51)&gt;0,menu!B56=FALSE),1,0)</f>
        <v>0</v>
      </c>
      <c r="O45" s="395"/>
      <c r="P45" s="395"/>
      <c r="Q45" s="395"/>
      <c r="R45" s="395"/>
      <c r="S45" s="395"/>
      <c r="T45" s="395"/>
      <c r="U45" s="395"/>
      <c r="V45" s="395"/>
      <c r="W45" s="395"/>
      <c r="X45" s="395"/>
      <c r="Y45" s="395"/>
      <c r="Z45" s="395"/>
      <c r="AA45" s="395"/>
      <c r="AB45" s="395"/>
      <c r="AC45" s="395"/>
    </row>
    <row r="46" spans="1:29" ht="6.75" customHeight="1" x14ac:dyDescent="0.2">
      <c r="A46" s="395"/>
      <c r="C46" s="79"/>
      <c r="D46" s="79"/>
      <c r="E46" s="79"/>
      <c r="F46" s="79"/>
      <c r="G46" s="79"/>
      <c r="H46" s="79"/>
      <c r="I46" s="79"/>
      <c r="J46" s="79"/>
      <c r="K46" s="79"/>
      <c r="L46" s="93"/>
      <c r="O46" s="395"/>
      <c r="P46" s="395"/>
      <c r="Q46" s="395"/>
      <c r="R46" s="395"/>
      <c r="S46" s="395"/>
      <c r="T46" s="395"/>
      <c r="U46" s="395"/>
      <c r="V46" s="395"/>
      <c r="W46" s="395"/>
      <c r="X46" s="395"/>
      <c r="Y46" s="395"/>
      <c r="Z46" s="395"/>
      <c r="AA46" s="395"/>
      <c r="AB46" s="395"/>
      <c r="AC46" s="395"/>
    </row>
    <row r="47" spans="1:29" ht="12.75" thickBot="1" x14ac:dyDescent="0.25">
      <c r="A47" s="395"/>
      <c r="C47" s="95" t="s">
        <v>83</v>
      </c>
      <c r="D47" s="95"/>
      <c r="E47" s="95"/>
      <c r="F47" s="95"/>
      <c r="G47" s="323" t="str">
        <f>C7</f>
        <v/>
      </c>
      <c r="H47" s="95"/>
      <c r="I47" s="95"/>
      <c r="J47" s="95"/>
      <c r="K47" s="95"/>
      <c r="L47" s="95"/>
      <c r="M47" s="95"/>
      <c r="N47" s="95"/>
      <c r="O47" s="429"/>
      <c r="P47" s="429"/>
      <c r="Q47" s="395"/>
      <c r="R47" s="395"/>
      <c r="S47" s="395"/>
      <c r="T47" s="395"/>
      <c r="U47" s="395"/>
      <c r="V47" s="395"/>
      <c r="W47" s="395"/>
      <c r="X47" s="395"/>
      <c r="Y47" s="395"/>
      <c r="Z47" s="395"/>
      <c r="AA47" s="395"/>
      <c r="AB47" s="395"/>
      <c r="AC47" s="395"/>
    </row>
    <row r="48" spans="1:29" ht="15" customHeight="1" x14ac:dyDescent="0.2">
      <c r="A48" s="395"/>
      <c r="C48" s="755" t="s">
        <v>16</v>
      </c>
      <c r="D48" s="756"/>
      <c r="E48" s="73" t="s">
        <v>30</v>
      </c>
      <c r="F48" s="74" t="str">
        <f>Personal!E47</f>
        <v>Projektjahr 1</v>
      </c>
      <c r="G48" s="75" t="str">
        <f>Personal!F47</f>
        <v>Projektjahr 2</v>
      </c>
      <c r="H48" s="75" t="str">
        <f>Personal!G47</f>
        <v>Projektjahr 3</v>
      </c>
      <c r="I48" s="757" t="str">
        <f>Personal!H47</f>
        <v>Projektjahr 4</v>
      </c>
      <c r="J48" s="758"/>
      <c r="K48" s="75" t="str">
        <f>Personal!L47</f>
        <v>Projektjahr 5</v>
      </c>
      <c r="L48" s="76" t="s">
        <v>6</v>
      </c>
      <c r="M48" s="7"/>
      <c r="O48" s="395"/>
      <c r="P48" s="395"/>
      <c r="Q48" s="395"/>
      <c r="R48" s="395"/>
      <c r="S48" s="395"/>
      <c r="T48" s="395"/>
      <c r="U48" s="395"/>
      <c r="V48" s="395"/>
      <c r="W48" s="395"/>
      <c r="X48" s="395"/>
      <c r="Y48" s="395"/>
      <c r="Z48" s="395"/>
      <c r="AA48" s="395"/>
      <c r="AB48" s="395"/>
      <c r="AC48" s="395"/>
    </row>
    <row r="49" spans="1:29" ht="15" customHeight="1" x14ac:dyDescent="0.2">
      <c r="A49" s="395"/>
      <c r="C49" s="856" t="s">
        <v>38</v>
      </c>
      <c r="D49" s="857"/>
      <c r="E49" s="96" t="str">
        <f>LEFT(C12,19)</f>
        <v>Gegenstände bis 800</v>
      </c>
      <c r="F49" s="55"/>
      <c r="G49" s="54"/>
      <c r="H49" s="54"/>
      <c r="I49" s="858"/>
      <c r="J49" s="859"/>
      <c r="K49" s="54"/>
      <c r="L49" s="57">
        <f>SUM(F49:K49)</f>
        <v>0</v>
      </c>
      <c r="M49" s="7"/>
      <c r="O49" s="395"/>
      <c r="P49" s="395"/>
      <c r="Q49" s="395"/>
      <c r="R49" s="395"/>
      <c r="S49" s="395"/>
      <c r="T49" s="395"/>
      <c r="U49" s="395"/>
      <c r="V49" s="395"/>
      <c r="W49" s="395"/>
      <c r="X49" s="395"/>
      <c r="Y49" s="395"/>
      <c r="Z49" s="395"/>
      <c r="AA49" s="395"/>
      <c r="AB49" s="395"/>
      <c r="AC49" s="395"/>
    </row>
    <row r="50" spans="1:29" ht="15" customHeight="1" x14ac:dyDescent="0.2">
      <c r="A50" s="395"/>
      <c r="C50" s="856" t="s">
        <v>87</v>
      </c>
      <c r="D50" s="857"/>
      <c r="E50" s="96" t="str">
        <f>LEFT(C23,21)</f>
        <v>Vergabe von Aufträgen</v>
      </c>
      <c r="F50" s="55"/>
      <c r="G50" s="54"/>
      <c r="H50" s="54"/>
      <c r="I50" s="858"/>
      <c r="J50" s="859"/>
      <c r="K50" s="54"/>
      <c r="L50" s="58">
        <f>SUM(F50:K50)</f>
        <v>0</v>
      </c>
      <c r="M50" s="7"/>
      <c r="O50" s="395"/>
      <c r="P50" s="395"/>
      <c r="Q50" s="395"/>
      <c r="R50" s="395"/>
      <c r="S50" s="395"/>
      <c r="T50" s="395"/>
      <c r="U50" s="395"/>
      <c r="V50" s="395"/>
      <c r="W50" s="395"/>
      <c r="X50" s="395"/>
      <c r="Y50" s="395"/>
      <c r="Z50" s="395"/>
      <c r="AA50" s="395"/>
      <c r="AB50" s="395"/>
      <c r="AC50" s="395"/>
    </row>
    <row r="51" spans="1:29" ht="15.75" customHeight="1" thickBot="1" x14ac:dyDescent="0.25">
      <c r="A51" s="395"/>
      <c r="C51" s="759" t="s">
        <v>88</v>
      </c>
      <c r="D51" s="760"/>
      <c r="E51" s="77" t="str">
        <f>LEFT(C37,17)</f>
        <v>Gegenstände &gt; 800</v>
      </c>
      <c r="F51" s="59"/>
      <c r="G51" s="61"/>
      <c r="H51" s="61"/>
      <c r="I51" s="761"/>
      <c r="J51" s="762"/>
      <c r="K51" s="61"/>
      <c r="L51" s="60">
        <f>SUM(F51:K51)</f>
        <v>0</v>
      </c>
      <c r="M51" s="7"/>
      <c r="O51" s="395"/>
      <c r="P51" s="395"/>
      <c r="Q51" s="395"/>
      <c r="R51" s="395"/>
      <c r="S51" s="395"/>
      <c r="T51" s="395"/>
      <c r="U51" s="395"/>
      <c r="V51" s="395"/>
      <c r="W51" s="395"/>
      <c r="X51" s="395"/>
      <c r="Y51" s="395"/>
      <c r="Z51" s="395"/>
      <c r="AA51" s="395"/>
      <c r="AB51" s="395"/>
      <c r="AC51" s="395"/>
    </row>
    <row r="52" spans="1:29" ht="5.25" customHeight="1" x14ac:dyDescent="0.2">
      <c r="A52" s="395"/>
      <c r="O52" s="395"/>
      <c r="P52" s="395"/>
      <c r="Q52" s="395"/>
      <c r="R52" s="395"/>
      <c r="S52" s="395"/>
      <c r="T52" s="395"/>
      <c r="U52" s="395"/>
      <c r="V52" s="395"/>
      <c r="W52" s="395"/>
      <c r="X52" s="395"/>
      <c r="Y52" s="395"/>
      <c r="Z52" s="395"/>
      <c r="AA52" s="395"/>
      <c r="AB52" s="395"/>
      <c r="AC52" s="395"/>
    </row>
    <row r="53" spans="1:29" ht="12.75" customHeight="1" x14ac:dyDescent="0.2">
      <c r="A53" s="395"/>
      <c r="C53" s="763" t="s">
        <v>169</v>
      </c>
      <c r="D53" s="763"/>
      <c r="E53" s="763"/>
      <c r="F53" s="763"/>
      <c r="G53" s="763"/>
      <c r="H53" s="763"/>
      <c r="I53" s="763"/>
      <c r="J53" s="763"/>
      <c r="K53" s="763"/>
      <c r="L53" s="763"/>
      <c r="M53" s="763"/>
      <c r="O53" s="395"/>
      <c r="P53" s="395"/>
      <c r="Q53" s="395"/>
      <c r="R53" s="395"/>
      <c r="S53" s="395"/>
      <c r="T53" s="395"/>
      <c r="U53" s="395"/>
      <c r="V53" s="395"/>
      <c r="W53" s="395"/>
      <c r="X53" s="395"/>
      <c r="Y53" s="395"/>
      <c r="Z53" s="395"/>
      <c r="AA53" s="395"/>
      <c r="AB53" s="395"/>
      <c r="AC53" s="395"/>
    </row>
    <row r="54" spans="1:29" ht="21" customHeight="1" x14ac:dyDescent="0.2">
      <c r="A54" s="395"/>
      <c r="C54" s="752" t="str">
        <f ca="1">Basisdaten!C41</f>
        <v>Vorhabenbeschreibung - 4.1.7) Klimaschutzkoordination - Vers. 10/2025</v>
      </c>
      <c r="D54" s="753"/>
      <c r="E54" s="753"/>
      <c r="F54" s="753"/>
      <c r="G54" s="753"/>
      <c r="H54" s="753"/>
      <c r="I54" s="753"/>
      <c r="J54" s="753"/>
      <c r="K54" s="753"/>
      <c r="L54" s="753"/>
      <c r="O54" s="395"/>
      <c r="P54" s="395"/>
      <c r="Q54" s="395"/>
      <c r="R54" s="395"/>
      <c r="S54" s="395"/>
      <c r="T54" s="395"/>
      <c r="U54" s="395"/>
      <c r="V54" s="395"/>
      <c r="W54" s="395"/>
      <c r="X54" s="395"/>
      <c r="Y54" s="395"/>
      <c r="Z54" s="395"/>
      <c r="AA54" s="395"/>
      <c r="AB54" s="395"/>
      <c r="AC54" s="395"/>
    </row>
    <row r="55" spans="1:29" x14ac:dyDescent="0.2">
      <c r="A55" s="395"/>
      <c r="O55" s="395"/>
      <c r="P55" s="395"/>
      <c r="Q55" s="395"/>
      <c r="R55" s="395"/>
      <c r="S55" s="395"/>
      <c r="T55" s="395"/>
      <c r="U55" s="395"/>
      <c r="V55" s="395"/>
      <c r="W55" s="395"/>
      <c r="X55" s="395"/>
      <c r="Y55" s="395"/>
      <c r="Z55" s="395"/>
      <c r="AA55" s="395"/>
      <c r="AB55" s="395"/>
      <c r="AC55" s="395"/>
    </row>
    <row r="56" spans="1:29" x14ac:dyDescent="0.2">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1:29" x14ac:dyDescent="0.2">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1:29" x14ac:dyDescent="0.2">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1:29" x14ac:dyDescent="0.2">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row>
    <row r="60" spans="1:29" x14ac:dyDescent="0.2">
      <c r="A60" s="395"/>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row>
    <row r="61" spans="1:29" x14ac:dyDescent="0.2">
      <c r="A61" s="395"/>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row>
    <row r="62" spans="1:29" x14ac:dyDescent="0.2">
      <c r="A62" s="39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row>
    <row r="63" spans="1:29" x14ac:dyDescent="0.2">
      <c r="A63" s="395"/>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row>
    <row r="64" spans="1:29" x14ac:dyDescent="0.2">
      <c r="A64" s="395"/>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row>
    <row r="65" spans="1:29" x14ac:dyDescent="0.2">
      <c r="A65" s="395"/>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row>
    <row r="66" spans="1:29" x14ac:dyDescent="0.2">
      <c r="A66" s="395"/>
      <c r="B66" s="395"/>
      <c r="C66" s="395"/>
      <c r="D66" s="395"/>
      <c r="E66" s="395"/>
      <c r="F66" s="395"/>
      <c r="G66" s="395"/>
      <c r="H66" s="395"/>
      <c r="I66" s="395"/>
      <c r="J66" s="395"/>
      <c r="K66" s="395"/>
      <c r="L66" s="395"/>
      <c r="M66" s="395"/>
      <c r="N66" s="395"/>
      <c r="O66" s="395"/>
      <c r="P66" s="395"/>
      <c r="Q66" s="395"/>
      <c r="R66" s="395"/>
      <c r="S66" s="395"/>
      <c r="T66" s="395"/>
      <c r="U66" s="395"/>
      <c r="V66" s="395"/>
      <c r="W66" s="395"/>
      <c r="X66" s="395"/>
      <c r="Y66" s="395"/>
      <c r="Z66" s="395"/>
      <c r="AA66" s="395"/>
      <c r="AB66" s="395"/>
      <c r="AC66" s="395"/>
    </row>
    <row r="67" spans="1:29" x14ac:dyDescent="0.2">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c r="Y67" s="395"/>
      <c r="Z67" s="395"/>
      <c r="AA67" s="395"/>
      <c r="AB67" s="395"/>
      <c r="AC67" s="395"/>
    </row>
    <row r="68" spans="1:29"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x14ac:dyDescent="0.2">
      <c r="A69" s="395"/>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row>
    <row r="70" spans="1:29" x14ac:dyDescent="0.2">
      <c r="A70" s="395"/>
      <c r="B70" s="395"/>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row>
    <row r="71" spans="1:29" x14ac:dyDescent="0.2">
      <c r="A71" s="395"/>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row>
    <row r="72" spans="1:29" x14ac:dyDescent="0.2">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row>
    <row r="73" spans="1:29" x14ac:dyDescent="0.2">
      <c r="A73" s="395"/>
      <c r="B73" s="395"/>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row>
    <row r="74" spans="1:29" x14ac:dyDescent="0.2">
      <c r="A74" s="395"/>
      <c r="B74" s="395"/>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row>
    <row r="75" spans="1:29" x14ac:dyDescent="0.2">
      <c r="A75" s="395"/>
      <c r="B75" s="395"/>
      <c r="C75" s="395"/>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row>
    <row r="77" spans="1:29" x14ac:dyDescent="0.2">
      <c r="A77" s="395"/>
      <c r="B77" s="395"/>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row>
    <row r="78" spans="1:29" x14ac:dyDescent="0.2">
      <c r="A78" s="395"/>
      <c r="B78" s="395"/>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row>
    <row r="79" spans="1:29" x14ac:dyDescent="0.2">
      <c r="A79" s="395"/>
      <c r="B79" s="395"/>
      <c r="C79" s="395"/>
      <c r="D79" s="395"/>
      <c r="E79" s="395"/>
      <c r="F79" s="395"/>
      <c r="G79" s="395"/>
      <c r="H79" s="395"/>
      <c r="I79" s="395"/>
      <c r="J79" s="395"/>
      <c r="K79" s="395"/>
      <c r="L79" s="395"/>
      <c r="M79" s="395"/>
      <c r="N79" s="395"/>
      <c r="O79" s="395"/>
      <c r="P79" s="395"/>
      <c r="Q79" s="395"/>
      <c r="R79" s="395"/>
      <c r="S79" s="395"/>
      <c r="T79" s="395"/>
      <c r="U79" s="395"/>
      <c r="V79" s="395"/>
      <c r="W79" s="395"/>
      <c r="X79" s="395"/>
      <c r="Y79" s="395"/>
      <c r="Z79" s="395"/>
      <c r="AA79" s="395"/>
      <c r="AB79" s="395"/>
      <c r="AC79" s="395"/>
    </row>
    <row r="80" spans="1:29" x14ac:dyDescent="0.2">
      <c r="A80" s="395"/>
      <c r="B80" s="395"/>
      <c r="C80" s="395"/>
      <c r="D80" s="395"/>
      <c r="E80" s="395"/>
      <c r="F80" s="395"/>
      <c r="G80" s="395"/>
      <c r="H80" s="395"/>
      <c r="I80" s="395"/>
      <c r="J80" s="395"/>
      <c r="K80" s="395"/>
      <c r="L80" s="395"/>
      <c r="M80" s="395"/>
      <c r="N80" s="395"/>
      <c r="O80" s="395"/>
      <c r="P80" s="395"/>
      <c r="Q80" s="395"/>
      <c r="R80" s="395"/>
      <c r="S80" s="395"/>
      <c r="T80" s="395"/>
      <c r="U80" s="395"/>
      <c r="V80" s="395"/>
      <c r="W80" s="395"/>
      <c r="X80" s="395"/>
      <c r="Y80" s="395"/>
      <c r="Z80" s="395"/>
      <c r="AA80" s="395"/>
      <c r="AB80" s="395"/>
      <c r="AC80" s="395"/>
    </row>
    <row r="81" spans="1:29" x14ac:dyDescent="0.2">
      <c r="A81" s="395"/>
      <c r="B81" s="395"/>
      <c r="C81" s="395"/>
      <c r="D81" s="395"/>
      <c r="E81" s="395"/>
      <c r="F81" s="395"/>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row>
    <row r="82" spans="1:29" x14ac:dyDescent="0.2">
      <c r="A82" s="395"/>
      <c r="B82" s="395"/>
      <c r="C82" s="395"/>
      <c r="D82" s="395"/>
      <c r="E82" s="395"/>
      <c r="F82" s="395"/>
      <c r="G82" s="395"/>
      <c r="H82" s="395"/>
      <c r="I82" s="395"/>
      <c r="J82" s="395"/>
      <c r="K82" s="395"/>
      <c r="L82" s="395"/>
      <c r="M82" s="395"/>
      <c r="N82" s="395"/>
      <c r="O82" s="395"/>
      <c r="P82" s="395"/>
      <c r="Q82" s="395"/>
      <c r="R82" s="395"/>
      <c r="S82" s="395"/>
      <c r="T82" s="395"/>
      <c r="U82" s="395"/>
      <c r="V82" s="395"/>
      <c r="W82" s="395"/>
      <c r="X82" s="395"/>
      <c r="Y82" s="395"/>
      <c r="Z82" s="395"/>
      <c r="AA82" s="395"/>
      <c r="AB82" s="395"/>
      <c r="AC82" s="395"/>
    </row>
    <row r="83" spans="1:29" x14ac:dyDescent="0.2">
      <c r="A83" s="395"/>
      <c r="B83" s="395"/>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row>
    <row r="84" spans="1:29" x14ac:dyDescent="0.2">
      <c r="A84" s="395"/>
      <c r="B84" s="395"/>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row>
    <row r="85" spans="1:29" x14ac:dyDescent="0.2">
      <c r="A85" s="395"/>
      <c r="B85" s="395"/>
      <c r="C85" s="395"/>
      <c r="D85" s="395"/>
      <c r="E85" s="395"/>
      <c r="F85" s="395"/>
      <c r="G85" s="395"/>
      <c r="H85" s="395"/>
      <c r="I85" s="395"/>
      <c r="J85" s="395"/>
      <c r="K85" s="395"/>
      <c r="L85" s="395"/>
      <c r="M85" s="395"/>
      <c r="N85" s="395"/>
      <c r="O85" s="395"/>
      <c r="P85" s="395"/>
      <c r="Q85" s="395"/>
      <c r="R85" s="395"/>
      <c r="S85" s="395"/>
      <c r="T85" s="395"/>
      <c r="U85" s="395"/>
      <c r="V85" s="395"/>
      <c r="W85" s="395"/>
      <c r="X85" s="395"/>
      <c r="Y85" s="395"/>
      <c r="Z85" s="395"/>
      <c r="AA85" s="395"/>
      <c r="AB85" s="395"/>
      <c r="AC85" s="395"/>
    </row>
    <row r="86" spans="1:29" x14ac:dyDescent="0.2">
      <c r="A86" s="395"/>
      <c r="B86" s="395"/>
      <c r="C86" s="395"/>
      <c r="D86" s="395"/>
      <c r="E86" s="395"/>
      <c r="F86" s="395"/>
      <c r="G86" s="395"/>
      <c r="H86" s="395"/>
      <c r="I86" s="395"/>
      <c r="J86" s="395"/>
      <c r="K86" s="395"/>
      <c r="L86" s="395"/>
      <c r="M86" s="395"/>
      <c r="N86" s="395"/>
      <c r="O86" s="395"/>
      <c r="P86" s="395"/>
      <c r="Q86" s="395"/>
      <c r="R86" s="395"/>
      <c r="S86" s="395"/>
      <c r="T86" s="395"/>
      <c r="U86" s="395"/>
      <c r="V86" s="395"/>
      <c r="W86" s="395"/>
      <c r="X86" s="395"/>
      <c r="Y86" s="395"/>
      <c r="Z86" s="395"/>
      <c r="AA86" s="395"/>
      <c r="AB86" s="395"/>
      <c r="AC86" s="395"/>
    </row>
    <row r="87" spans="1:29" x14ac:dyDescent="0.2">
      <c r="A87" s="395"/>
      <c r="B87" s="395"/>
      <c r="C87" s="395"/>
      <c r="D87" s="395"/>
      <c r="E87" s="395"/>
      <c r="F87" s="395"/>
      <c r="G87" s="395"/>
      <c r="H87" s="395"/>
      <c r="I87" s="395"/>
      <c r="J87" s="395"/>
      <c r="K87" s="395"/>
      <c r="L87" s="395"/>
      <c r="M87" s="395"/>
      <c r="N87" s="395"/>
      <c r="O87" s="395"/>
      <c r="P87" s="395"/>
      <c r="Q87" s="395"/>
      <c r="R87" s="395"/>
      <c r="S87" s="395"/>
      <c r="T87" s="395"/>
      <c r="U87" s="395"/>
      <c r="V87" s="395"/>
      <c r="W87" s="395"/>
      <c r="X87" s="395"/>
      <c r="Y87" s="395"/>
      <c r="Z87" s="395"/>
      <c r="AA87" s="395"/>
      <c r="AB87" s="395"/>
      <c r="AC87" s="395"/>
    </row>
    <row r="88" spans="1:29" x14ac:dyDescent="0.2">
      <c r="A88" s="395"/>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c r="AC88" s="395"/>
    </row>
    <row r="89" spans="1:29" x14ac:dyDescent="0.2">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c r="AC89" s="395"/>
    </row>
    <row r="90" spans="1:29" x14ac:dyDescent="0.2">
      <c r="A90" s="395"/>
      <c r="B90" s="395"/>
      <c r="C90" s="395"/>
      <c r="D90" s="395"/>
      <c r="E90" s="395"/>
      <c r="F90" s="395"/>
      <c r="G90" s="395"/>
      <c r="H90" s="395"/>
      <c r="I90" s="395"/>
      <c r="J90" s="395"/>
      <c r="K90" s="395"/>
      <c r="L90" s="395"/>
      <c r="M90" s="395"/>
      <c r="N90" s="395"/>
      <c r="O90" s="395"/>
      <c r="P90" s="395"/>
      <c r="Q90" s="395"/>
      <c r="R90" s="395"/>
      <c r="S90" s="395"/>
      <c r="T90" s="395"/>
      <c r="U90" s="395"/>
      <c r="V90" s="395"/>
      <c r="W90" s="395"/>
      <c r="X90" s="395"/>
      <c r="Y90" s="395"/>
      <c r="Z90" s="395"/>
      <c r="AA90" s="395"/>
      <c r="AB90" s="395"/>
      <c r="AC90" s="395"/>
    </row>
    <row r="91" spans="1:29" x14ac:dyDescent="0.2">
      <c r="A91" s="395"/>
      <c r="B91" s="395"/>
      <c r="C91" s="395"/>
      <c r="D91" s="395"/>
      <c r="E91" s="395"/>
      <c r="F91" s="395"/>
      <c r="G91" s="395"/>
      <c r="H91" s="395"/>
      <c r="I91" s="395"/>
      <c r="J91" s="395"/>
      <c r="K91" s="395"/>
      <c r="L91" s="395"/>
      <c r="M91" s="395"/>
      <c r="N91" s="395"/>
      <c r="O91" s="395"/>
      <c r="P91" s="395"/>
      <c r="Q91" s="395"/>
      <c r="R91" s="395"/>
      <c r="S91" s="395"/>
      <c r="T91" s="395"/>
      <c r="U91" s="395"/>
      <c r="V91" s="395"/>
      <c r="W91" s="395"/>
      <c r="X91" s="395"/>
      <c r="Y91" s="395"/>
      <c r="Z91" s="395"/>
      <c r="AA91" s="395"/>
      <c r="AB91" s="395"/>
      <c r="AC91" s="395"/>
    </row>
    <row r="92" spans="1:29" x14ac:dyDescent="0.2">
      <c r="A92" s="395"/>
      <c r="B92" s="395"/>
      <c r="C92" s="395"/>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row>
    <row r="93" spans="1:29" x14ac:dyDescent="0.2">
      <c r="A93" s="395"/>
      <c r="B93" s="395"/>
      <c r="C93" s="395"/>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row>
    <row r="94" spans="1:29" x14ac:dyDescent="0.2">
      <c r="A94" s="395"/>
      <c r="B94" s="395"/>
      <c r="C94" s="395"/>
      <c r="D94" s="395"/>
      <c r="E94" s="395"/>
      <c r="F94" s="395"/>
      <c r="G94" s="395"/>
      <c r="H94" s="395"/>
      <c r="I94" s="395"/>
      <c r="J94" s="395"/>
      <c r="K94" s="395"/>
      <c r="L94" s="395"/>
      <c r="M94" s="395"/>
      <c r="N94" s="395"/>
      <c r="O94" s="395"/>
      <c r="P94" s="395"/>
      <c r="Q94" s="395"/>
      <c r="R94" s="395"/>
      <c r="S94" s="395"/>
      <c r="T94" s="395"/>
      <c r="U94" s="395"/>
      <c r="V94" s="395"/>
      <c r="W94" s="395"/>
      <c r="X94" s="395"/>
      <c r="Y94" s="395"/>
      <c r="Z94" s="395"/>
      <c r="AA94" s="395"/>
      <c r="AB94" s="395"/>
      <c r="AC94" s="395"/>
    </row>
    <row r="95" spans="1:29" x14ac:dyDescent="0.2">
      <c r="A95" s="395"/>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row>
    <row r="96" spans="1:29" x14ac:dyDescent="0.2">
      <c r="A96" s="395"/>
      <c r="B96" s="395"/>
      <c r="C96" s="395"/>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row>
    <row r="97" spans="1:29" x14ac:dyDescent="0.2">
      <c r="A97" s="395"/>
      <c r="B97" s="395"/>
      <c r="C97" s="395"/>
      <c r="D97" s="395"/>
      <c r="E97" s="395"/>
      <c r="F97" s="395"/>
      <c r="G97" s="395"/>
      <c r="H97" s="395"/>
      <c r="I97" s="395"/>
      <c r="J97" s="395"/>
      <c r="K97" s="395"/>
      <c r="L97" s="395"/>
      <c r="M97" s="395"/>
      <c r="N97" s="395"/>
      <c r="O97" s="395"/>
      <c r="P97" s="395"/>
      <c r="Q97" s="395"/>
      <c r="R97" s="395"/>
      <c r="S97" s="395"/>
      <c r="T97" s="395"/>
      <c r="U97" s="395"/>
      <c r="V97" s="395"/>
      <c r="W97" s="395"/>
      <c r="X97" s="395"/>
      <c r="Y97" s="395"/>
      <c r="Z97" s="395"/>
      <c r="AA97" s="395"/>
      <c r="AB97" s="395"/>
      <c r="AC97" s="395"/>
    </row>
    <row r="98" spans="1:29" x14ac:dyDescent="0.2">
      <c r="A98" s="395"/>
      <c r="B98" s="395"/>
      <c r="C98" s="395"/>
      <c r="D98" s="395"/>
      <c r="E98" s="395"/>
      <c r="F98" s="395"/>
      <c r="G98" s="395"/>
      <c r="H98" s="395"/>
      <c r="I98" s="395"/>
      <c r="J98" s="395"/>
      <c r="K98" s="395"/>
      <c r="L98" s="395"/>
      <c r="M98" s="395"/>
      <c r="N98" s="395"/>
      <c r="O98" s="395"/>
      <c r="P98" s="395"/>
      <c r="Q98" s="395"/>
      <c r="R98" s="395"/>
      <c r="S98" s="395"/>
      <c r="T98" s="395"/>
      <c r="U98" s="395"/>
      <c r="V98" s="395"/>
      <c r="W98" s="395"/>
      <c r="X98" s="395"/>
      <c r="Y98" s="395"/>
      <c r="Z98" s="395"/>
      <c r="AA98" s="395"/>
      <c r="AB98" s="395"/>
      <c r="AC98" s="395"/>
    </row>
    <row r="99" spans="1:29" x14ac:dyDescent="0.2">
      <c r="A99" s="395"/>
      <c r="B99" s="395"/>
      <c r="C99" s="395"/>
      <c r="D99" s="395"/>
      <c r="E99" s="395"/>
      <c r="F99" s="395"/>
      <c r="G99" s="395"/>
      <c r="H99" s="395"/>
      <c r="I99" s="395"/>
      <c r="J99" s="395"/>
      <c r="K99" s="395"/>
      <c r="L99" s="395"/>
      <c r="M99" s="395"/>
      <c r="N99" s="395"/>
      <c r="O99" s="395"/>
      <c r="P99" s="395"/>
      <c r="Q99" s="395"/>
      <c r="R99" s="395"/>
      <c r="S99" s="395"/>
      <c r="T99" s="395"/>
      <c r="U99" s="395"/>
      <c r="V99" s="395"/>
      <c r="W99" s="395"/>
      <c r="X99" s="395"/>
      <c r="Y99" s="395"/>
      <c r="Z99" s="395"/>
      <c r="AA99" s="395"/>
      <c r="AB99" s="395"/>
      <c r="AC99" s="395"/>
    </row>
    <row r="100" spans="1:29" x14ac:dyDescent="0.2">
      <c r="A100" s="395"/>
      <c r="B100" s="395"/>
      <c r="C100" s="395"/>
      <c r="D100" s="395"/>
      <c r="E100" s="395"/>
      <c r="F100" s="395"/>
      <c r="G100" s="395"/>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t="s">
        <v>203</v>
      </c>
    </row>
  </sheetData>
  <sheetProtection password="C730" sheet="1" selectLockedCells="1"/>
  <customSheetViews>
    <customSheetView guid="{68ABA936-E0C3-4F62-AA1D-4FD1F5462098}" showPageBreaks="1" showGridLines="0" showRowCol="0" fitToPage="1" printArea="1" view="pageBreakPreview">
      <selection activeCell="J14" sqref="J14"/>
      <pageMargins left="0.39370078740157483" right="0.39370078740157483" top="0.39370078740157483" bottom="0.39370078740157483" header="0" footer="0"/>
      <printOptions horizontalCentered="1"/>
      <pageSetup paperSize="9" scale="69" orientation="portrait" r:id="rId1"/>
    </customSheetView>
  </customSheetViews>
  <mergeCells count="40">
    <mergeCell ref="C49:D49"/>
    <mergeCell ref="I49:J49"/>
    <mergeCell ref="C54:L54"/>
    <mergeCell ref="C53:M53"/>
    <mergeCell ref="C50:D50"/>
    <mergeCell ref="I50:J50"/>
    <mergeCell ref="C51:D51"/>
    <mergeCell ref="I51:J51"/>
    <mergeCell ref="D45:L45"/>
    <mergeCell ref="C48:D48"/>
    <mergeCell ref="I48:J48"/>
    <mergeCell ref="C38:I38"/>
    <mergeCell ref="C39:I39"/>
    <mergeCell ref="C40:I40"/>
    <mergeCell ref="C43:L43"/>
    <mergeCell ref="C37:L37"/>
    <mergeCell ref="C23:L23"/>
    <mergeCell ref="C13:I13"/>
    <mergeCell ref="C14:I14"/>
    <mergeCell ref="C18:I18"/>
    <mergeCell ref="C19:I19"/>
    <mergeCell ref="C25:I25"/>
    <mergeCell ref="C29:I29"/>
    <mergeCell ref="C34:I34"/>
    <mergeCell ref="C24:I24"/>
    <mergeCell ref="C15:I15"/>
    <mergeCell ref="C17:I17"/>
    <mergeCell ref="C16:I16"/>
    <mergeCell ref="C26:I26"/>
    <mergeCell ref="C28:I28"/>
    <mergeCell ref="C27:I27"/>
    <mergeCell ref="C31:I31"/>
    <mergeCell ref="C32:I32"/>
    <mergeCell ref="C33:I33"/>
    <mergeCell ref="C9:L9"/>
    <mergeCell ref="C3:G4"/>
    <mergeCell ref="C12:L12"/>
    <mergeCell ref="C10:L10"/>
    <mergeCell ref="C30:I30"/>
    <mergeCell ref="C22:L22"/>
  </mergeCells>
  <conditionalFormatting sqref="C14:C19 C25:C29 C34 C39:C40">
    <cfRule type="expression" dxfId="127" priority="147">
      <formula>AND(C14&lt;&gt;"",L14&lt;&gt;0,LEFT(C14,3)&lt;&gt;"Bsp")</formula>
    </cfRule>
    <cfRule type="expression" dxfId="126" priority="146">
      <formula>LEFT(C14,3)="Bsp"</formula>
    </cfRule>
    <cfRule type="expression" dxfId="125" priority="148">
      <formula>AND(L14&gt;0,OR(C14="",LEFT(C14,3)="Bsp"))</formula>
    </cfRule>
  </conditionalFormatting>
  <conditionalFormatting sqref="C30:C33">
    <cfRule type="expression" dxfId="124" priority="30">
      <formula>LEFT(C30,3)="Bsp"</formula>
    </cfRule>
    <cfRule type="expression" dxfId="123" priority="31">
      <formula>AND(C30&lt;&gt;"",L30&lt;&gt;0,LEFT(C30,3)&lt;&gt;"Bsp")</formula>
    </cfRule>
    <cfRule type="expression" dxfId="122" priority="32">
      <formula>AND(L30&gt;0,OR(C30="",LEFT(C30,3)="Bsp"))</formula>
    </cfRule>
  </conditionalFormatting>
  <conditionalFormatting sqref="C45:L45">
    <cfRule type="expression" dxfId="116" priority="2221">
      <formula>SUM($L$49:$L$51)&lt;&gt;0</formula>
    </cfRule>
  </conditionalFormatting>
  <conditionalFormatting sqref="F49:J49">
    <cfRule type="expression" dxfId="112" priority="2216">
      <formula>#REF!&lt;&gt;0</formula>
    </cfRule>
    <cfRule type="expression" dxfId="111" priority="2215">
      <formula>AND(#REF!=0,$L$49&lt;&gt;0)</formula>
    </cfRule>
  </conditionalFormatting>
  <conditionalFormatting sqref="F50:J50">
    <cfRule type="expression" dxfId="110" priority="2217">
      <formula>AND(#REF!=0,$L$50&lt;&gt;0)</formula>
    </cfRule>
  </conditionalFormatting>
  <conditionalFormatting sqref="F50:J51">
    <cfRule type="expression" dxfId="109" priority="2218">
      <formula>#REF!&lt;&gt;0</formula>
    </cfRule>
  </conditionalFormatting>
  <conditionalFormatting sqref="F51:J51">
    <cfRule type="expression" dxfId="108" priority="2220">
      <formula>AND(#REF!=0,$L$51&lt;&gt;0)</formula>
    </cfRule>
  </conditionalFormatting>
  <conditionalFormatting sqref="F49:K49">
    <cfRule type="expression" dxfId="107" priority="6">
      <formula>AND($L$49=$L$20,$L$49&lt;&gt;0)</formula>
    </cfRule>
  </conditionalFormatting>
  <conditionalFormatting sqref="F50:K50">
    <cfRule type="expression" dxfId="106" priority="8">
      <formula>AND($L$50=$L$35,$L$50&lt;&gt;0)</formula>
    </cfRule>
  </conditionalFormatting>
  <conditionalFormatting sqref="F51:K51">
    <cfRule type="expression" dxfId="105" priority="11">
      <formula>AND($L$51=$L$41,$L$51&lt;&gt;0)</formula>
    </cfRule>
  </conditionalFormatting>
  <conditionalFormatting sqref="J14:J19 J39:J40">
    <cfRule type="expression" dxfId="103" priority="61">
      <formula>AND(C14&lt;&gt;"",L14&lt;&gt;0,LEFT(C14,3)&lt;&gt;"Bsp", J14&gt;0)</formula>
    </cfRule>
  </conditionalFormatting>
  <conditionalFormatting sqref="J25">
    <cfRule type="expression" dxfId="102" priority="1096">
      <formula>J25&lt;&gt;""</formula>
    </cfRule>
  </conditionalFormatting>
  <conditionalFormatting sqref="J26:J34">
    <cfRule type="expression" dxfId="101" priority="25">
      <formula>J26&lt;&gt;""</formula>
    </cfRule>
  </conditionalFormatting>
  <conditionalFormatting sqref="J39:J40">
    <cfRule type="expression" dxfId="100" priority="43">
      <formula>J39&lt;&gt;""</formula>
    </cfRule>
  </conditionalFormatting>
  <conditionalFormatting sqref="J14:K19 J25:K25 J39:K40">
    <cfRule type="expression" dxfId="99" priority="1093">
      <formula>LEFT(J14,3)="Bsp"</formula>
    </cfRule>
  </conditionalFormatting>
  <conditionalFormatting sqref="J14:K19 J39:K40 J25:K25">
    <cfRule type="expression" dxfId="98" priority="1094">
      <formula>AND(T14&gt;0,OR(J14="",LEFT(J14,3)="Bsp"))</formula>
    </cfRule>
  </conditionalFormatting>
  <conditionalFormatting sqref="J14:K19">
    <cfRule type="expression" dxfId="97" priority="38">
      <formula>J14&lt;&gt;""</formula>
    </cfRule>
  </conditionalFormatting>
  <conditionalFormatting sqref="J26:K34">
    <cfRule type="expression" dxfId="96" priority="21">
      <formula>AND(T26&gt;0,OR(J26="",LEFT(J26,3)="Bsp"))</formula>
    </cfRule>
    <cfRule type="expression" dxfId="94" priority="20">
      <formula>LEFT(J26,3)="Bsp"</formula>
    </cfRule>
  </conditionalFormatting>
  <conditionalFormatting sqref="K14:K19 K39:K40">
    <cfRule type="expression" dxfId="93" priority="48">
      <formula>AND(C14&lt;&gt;"",L14&lt;&gt;0,LEFT(C14,3)&lt;&gt;"Bsp", K14&gt;0)</formula>
    </cfRule>
  </conditionalFormatting>
  <conditionalFormatting sqref="K14:K19">
    <cfRule type="expression" dxfId="92" priority="14">
      <formula>K14&gt;800</formula>
    </cfRule>
  </conditionalFormatting>
  <conditionalFormatting sqref="K25">
    <cfRule type="expression" dxfId="91" priority="47">
      <formula>K25&lt;&gt;""</formula>
    </cfRule>
  </conditionalFormatting>
  <conditionalFormatting sqref="K26:K34">
    <cfRule type="expression" dxfId="90" priority="19">
      <formula>K26&lt;&gt;""</formula>
    </cfRule>
  </conditionalFormatting>
  <conditionalFormatting sqref="K39:K40">
    <cfRule type="expression" dxfId="89" priority="37">
      <formula>K39&gt;800</formula>
    </cfRule>
  </conditionalFormatting>
  <conditionalFormatting sqref="K49">
    <cfRule type="expression" dxfId="87" priority="7">
      <formula>#REF!&lt;&gt;0</formula>
    </cfRule>
  </conditionalFormatting>
  <conditionalFormatting sqref="K50:K51">
    <cfRule type="expression" dxfId="86" priority="9">
      <formula>#REF!&lt;&gt;0</formula>
    </cfRule>
  </conditionalFormatting>
  <conditionalFormatting sqref="L14:L19">
    <cfRule type="expression" dxfId="84" priority="44">
      <formula>K14&gt;800</formula>
    </cfRule>
    <cfRule type="expression" dxfId="83" priority="93">
      <formula>AND(C14&lt;&gt;"",L14&lt;&gt;0,LEFT(C14,3)&lt;&gt;"Bsp")</formula>
    </cfRule>
  </conditionalFormatting>
  <conditionalFormatting sqref="L25:L29">
    <cfRule type="expression" dxfId="82" priority="89">
      <formula>AND(C25&lt;&gt;"",L25&lt;&gt;0,LEFT(C25,3)&lt;&gt;"Bsp")</formula>
    </cfRule>
  </conditionalFormatting>
  <conditionalFormatting sqref="L30:L33">
    <cfRule type="expression" dxfId="81" priority="29">
      <formula>AND(C30&lt;&gt;"",L30&lt;&gt;0,LEFT(C30,3)&lt;&gt;"Bsp")</formula>
    </cfRule>
  </conditionalFormatting>
  <conditionalFormatting sqref="L34">
    <cfRule type="expression" dxfId="80" priority="85">
      <formula>AND(C34&lt;&gt;"",L34&lt;&gt;0,LEFT(C34,3)&lt;&gt;"Bsp")</formula>
    </cfRule>
  </conditionalFormatting>
  <conditionalFormatting sqref="L39:L40">
    <cfRule type="expression" dxfId="79" priority="149">
      <formula>AND(C39&lt;&gt;"",L39&lt;&gt;0,LEFT(C39,3)&lt;&gt;"Bsp")</formula>
    </cfRule>
  </conditionalFormatting>
  <conditionalFormatting sqref="L49">
    <cfRule type="expression" dxfId="78" priority="4">
      <formula>$L$49&lt;&gt;$L$20</formula>
    </cfRule>
  </conditionalFormatting>
  <conditionalFormatting sqref="L50">
    <cfRule type="expression" dxfId="77" priority="3">
      <formula>$L$50&lt;&gt;$L$35</formula>
    </cfRule>
  </conditionalFormatting>
  <conditionalFormatting sqref="L51">
    <cfRule type="expression" dxfId="76" priority="2">
      <formula>$L$51&lt;&gt;$L$41</formula>
    </cfRule>
  </conditionalFormatting>
  <dataValidations count="4">
    <dataValidation type="decimal" operator="greaterThan" allowBlank="1" showInputMessage="1" showErrorMessage="1" sqref="F49:G51" xr:uid="{00000000-0002-0000-0F00-000000000000}">
      <formula1>0</formula1>
    </dataValidation>
    <dataValidation type="decimal" operator="greaterThanOrEqual" allowBlank="1" showInputMessage="1" showErrorMessage="1" errorTitle="Hinweis" error="Die Höhe der Ausgaben ist zu niedrig. Bitte tragen Sie diese Ausgabe in die Position 0838 (Gegenstände &lt; 800 €) ein. " sqref="K40" xr:uid="{00000000-0002-0000-0F00-000001000000}">
      <formula1>800</formula1>
    </dataValidation>
    <dataValidation type="decimal" operator="lessThanOrEqual" allowBlank="1" showErrorMessage="1" errorTitle="Achtung:" error="Eingabe überschreitet maximal möglichen Stückpreis." sqref="K14" xr:uid="{00000000-0002-0000-0F00-000002000000}">
      <formula1>800</formula1>
    </dataValidation>
    <dataValidation type="decimal" operator="greaterThan" allowBlank="1" showInputMessage="1" showErrorMessage="1" errorTitle="Hinweis" error="Die Höhe der Ausgaben ist zu niedrig. Bitte tragen Sie diese Ausgabe in die Position 0838 (Gegenstände &lt; 800 €) ein. " sqref="K39" xr:uid="{00000000-0002-0000-0F00-000003000000}">
      <formula1>800</formula1>
    </dataValidation>
  </dataValidations>
  <printOptions horizontalCentered="1"/>
  <pageMargins left="0.39370078740157483" right="0.19685039370078741" top="0.19685039370078741" bottom="0.19685039370078741" header="0" footer="0"/>
  <pageSetup paperSize="9" scale="7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481" r:id="rId5" name="Check Box 1">
              <controlPr defaultSize="0" autoFill="0" autoLine="0" autoPict="0">
                <anchor moveWithCells="1">
                  <from>
                    <xdr:col>2</xdr:col>
                    <xdr:colOff>47625</xdr:colOff>
                    <xdr:row>44</xdr:row>
                    <xdr:rowOff>38100</xdr:rowOff>
                  </from>
                  <to>
                    <xdr:col>2</xdr:col>
                    <xdr:colOff>295275</xdr:colOff>
                    <xdr:row>44</xdr:row>
                    <xdr:rowOff>247650</xdr:rowOff>
                  </to>
                </anchor>
              </controlPr>
            </control>
          </mc:Choice>
        </mc:AlternateContent>
        <mc:AlternateContent xmlns:mc="http://schemas.openxmlformats.org/markup-compatibility/2006">
          <mc:Choice Requires="x14">
            <control shapeId="20482" r:id="rId6" name="Check Box 2">
              <controlPr defaultSize="0" autoFill="0" autoLine="0" autoPict="0">
                <anchor moveWithCells="1">
                  <from>
                    <xdr:col>1</xdr:col>
                    <xdr:colOff>142875</xdr:colOff>
                    <xdr:row>3</xdr:row>
                    <xdr:rowOff>142875</xdr:rowOff>
                  </from>
                  <to>
                    <xdr:col>4</xdr:col>
                    <xdr:colOff>600075</xdr:colOff>
                    <xdr:row>4</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9" id="{8C0FCF99-4F54-413C-99E0-4A80809FBE8A}">
            <xm:f>menu!$U$4=FALSE</xm:f>
            <x14:dxf>
              <font>
                <color theme="0"/>
              </font>
              <fill>
                <patternFill>
                  <fgColor theme="0"/>
                  <bgColor theme="0"/>
                </patternFill>
              </fill>
              <border>
                <left/>
                <right/>
                <top/>
                <bottom/>
                <vertical/>
                <horizontal/>
              </border>
            </x14:dxf>
          </x14:cfRule>
          <xm:sqref>C53</xm:sqref>
        </x14:conditionalFormatting>
        <x14:conditionalFormatting xmlns:xm="http://schemas.microsoft.com/office/excel/2006/main">
          <x14:cfRule type="expression" priority="27" id="{6A497543-7C65-4F68-BFA1-A4E3D89F604B}">
            <xm:f>menu!$U$9=FALSE</xm:f>
            <x14:dxf>
              <font>
                <color theme="0"/>
              </font>
              <fill>
                <patternFill>
                  <fgColor theme="0"/>
                  <bgColor theme="0"/>
                </patternFill>
              </fill>
              <border>
                <left/>
                <right/>
                <top/>
                <bottom/>
                <vertical/>
                <horizontal/>
              </border>
            </x14:dxf>
          </x14:cfRule>
          <xm:sqref>C30:I33 L30:M33</xm:sqref>
        </x14:conditionalFormatting>
        <x14:conditionalFormatting xmlns:xm="http://schemas.microsoft.com/office/excel/2006/main">
          <x14:cfRule type="expression" priority="42" id="{E5998333-9272-4CD5-8D1F-C2E0BFA8FC70}">
            <xm:f>menu!$U$9=FALSE</xm:f>
            <x14:dxf>
              <font>
                <color theme="0"/>
              </font>
              <fill>
                <patternFill>
                  <fgColor theme="0"/>
                  <bgColor theme="0"/>
                </patternFill>
              </fill>
              <border>
                <left/>
                <right/>
                <top/>
                <bottom/>
                <vertical/>
                <horizontal/>
              </border>
            </x14:dxf>
          </x14:cfRule>
          <xm:sqref>C9:L10</xm:sqref>
        </x14:conditionalFormatting>
        <x14:conditionalFormatting xmlns:xm="http://schemas.microsoft.com/office/excel/2006/main">
          <x14:cfRule type="expression" priority="15" id="{74815375-5812-4CA2-896F-BE537ADDA408}">
            <xm:f>menu!$U$9=FALSE</xm:f>
            <x14:dxf>
              <font>
                <color theme="0"/>
              </font>
              <fill>
                <patternFill>
                  <fgColor theme="0"/>
                  <bgColor theme="0"/>
                </patternFill>
              </fill>
              <border>
                <left/>
                <right/>
                <top/>
                <bottom/>
                <vertical/>
                <horizontal/>
              </border>
            </x14:dxf>
          </x14:cfRule>
          <xm:sqref>C22:L22</xm:sqref>
        </x14:conditionalFormatting>
        <x14:conditionalFormatting xmlns:xm="http://schemas.microsoft.com/office/excel/2006/main">
          <x14:cfRule type="expression" priority="17" id="{E887F458-733D-4E98-98F9-D77BD3FBA10A}">
            <xm:f>menu!$U$9=FALSE</xm:f>
            <x14:dxf>
              <font>
                <color theme="0"/>
              </font>
              <fill>
                <patternFill>
                  <fgColor theme="0"/>
                  <bgColor theme="0"/>
                </patternFill>
              </fill>
              <border>
                <left/>
                <right/>
                <top/>
                <bottom/>
                <vertical/>
                <horizontal/>
              </border>
            </x14:dxf>
          </x14:cfRule>
          <xm:sqref>C43:L43</xm:sqref>
        </x14:conditionalFormatting>
        <x14:conditionalFormatting xmlns:xm="http://schemas.microsoft.com/office/excel/2006/main">
          <x14:cfRule type="expression" priority="178" id="{D5D1CB8B-D288-40E3-9263-9EDE56FED819}">
            <xm:f>menu!$B$56=TRUE</xm:f>
            <x14:dxf>
              <fill>
                <patternFill>
                  <bgColor rgb="FFEBF1DE"/>
                </patternFill>
              </fill>
            </x14:dxf>
          </x14:cfRule>
          <xm:sqref>C45:L45</xm:sqref>
        </x14:conditionalFormatting>
        <x14:conditionalFormatting xmlns:xm="http://schemas.microsoft.com/office/excel/2006/main">
          <x14:cfRule type="expression" priority="36" id="{3658D011-925B-43FC-A0DF-F58BFD4BB3CC}">
            <xm:f>menu!$U$9=FALSE</xm:f>
            <x14:dxf>
              <font>
                <color theme="0"/>
              </font>
              <fill>
                <patternFill>
                  <fgColor theme="0"/>
                  <bgColor theme="0"/>
                </patternFill>
              </fill>
              <border>
                <left/>
                <right/>
                <top/>
                <bottom/>
                <vertical/>
                <horizontal/>
              </border>
            </x14:dxf>
          </x14:cfRule>
          <xm:sqref>C7:M47 C48:J51 H3:M6 C6:F6 C52:M54</xm:sqref>
        </x14:conditionalFormatting>
        <x14:conditionalFormatting xmlns:xm="http://schemas.microsoft.com/office/excel/2006/main">
          <x14:cfRule type="expression" priority="51" id="{7A24AC3C-1F41-497D-8D9B-5694B2B748CC}">
            <xm:f>$F$6&gt;menu!$C$166</xm:f>
            <x14:dxf>
              <font>
                <color rgb="FFFF0000"/>
              </font>
              <fill>
                <patternFill patternType="none">
                  <bgColor auto="1"/>
                </patternFill>
              </fill>
            </x14:dxf>
          </x14:cfRule>
          <xm:sqref>F6</xm:sqref>
        </x14:conditionalFormatting>
        <x14:conditionalFormatting xmlns:xm="http://schemas.microsoft.com/office/excel/2006/main">
          <x14:cfRule type="iconSet" priority="12" id="{3793FCB7-9E58-493F-9FEA-5ADE8ED063DD}">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13" id="{987E0449-FE36-4E21-8B86-31D8473AB732}">
            <xm:f>menu!$U$7=FALSE</xm:f>
            <x14:dxf>
              <font>
                <color theme="0"/>
              </font>
              <fill>
                <patternFill>
                  <fgColor theme="0"/>
                  <bgColor theme="0"/>
                </patternFill>
              </fill>
              <border>
                <left/>
                <right/>
                <top/>
                <bottom/>
                <vertical/>
                <horizontal/>
              </border>
            </x14:dxf>
          </x14:cfRule>
          <xm:sqref>G6</xm:sqref>
        </x14:conditionalFormatting>
        <x14:conditionalFormatting xmlns:xm="http://schemas.microsoft.com/office/excel/2006/main">
          <x14:cfRule type="expression" priority="18" id="{9416518D-3632-457C-80FB-53E5B4FF6587}">
            <xm:f>menu!$U$9=FALSE</xm:f>
            <x14:dxf>
              <font>
                <color theme="0"/>
              </font>
              <fill>
                <patternFill>
                  <fgColor theme="0"/>
                  <bgColor theme="0"/>
                </patternFill>
              </fill>
              <border>
                <left/>
                <right/>
                <top/>
                <bottom/>
                <vertical/>
                <horizontal/>
              </border>
            </x14:dxf>
          </x14:cfRule>
          <xm:sqref>J26:K34</xm:sqref>
        </x14:conditionalFormatting>
        <x14:conditionalFormatting xmlns:xm="http://schemas.microsoft.com/office/excel/2006/main">
          <x14:cfRule type="expression" priority="1" id="{6B68D6F4-A3E5-4EDD-8058-1B781018ACE1}">
            <xm:f>Personal!$L$48=0</xm:f>
            <x14:dxf>
              <font>
                <color theme="0"/>
              </font>
              <fill>
                <patternFill>
                  <bgColor theme="0"/>
                </patternFill>
              </fill>
            </x14:dxf>
          </x14:cfRule>
          <xm:sqref>K48:K51</xm:sqref>
        </x14:conditionalFormatting>
        <x14:conditionalFormatting xmlns:xm="http://schemas.microsoft.com/office/excel/2006/main">
          <x14:cfRule type="expression" priority="5" id="{169EE780-20A7-4694-AE96-5CD6A0399716}">
            <xm:f>menu!$U$9=FALSE</xm:f>
            <x14:dxf>
              <font>
                <color theme="0"/>
              </font>
              <fill>
                <patternFill>
                  <fgColor theme="0"/>
                  <bgColor theme="0"/>
                </patternFill>
              </fill>
              <border>
                <left/>
                <right/>
                <top/>
                <bottom/>
                <vertical/>
                <horizontal/>
              </border>
            </x14:dxf>
          </x14:cfRule>
          <xm:sqref>K48:M51</xm:sqref>
        </x14:conditionalFormatting>
        <x14:conditionalFormatting xmlns:xm="http://schemas.microsoft.com/office/excel/2006/main">
          <x14:cfRule type="iconSet" priority="73" id="{723BA3A4-4DBB-486D-BF5A-F9591A937239}">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M14:M19</xm:sqref>
        </x14:conditionalFormatting>
        <x14:conditionalFormatting xmlns:xm="http://schemas.microsoft.com/office/excel/2006/main">
          <x14:cfRule type="iconSet" priority="72" id="{0B476962-4E54-49B6-84E1-2BC8DEFDC447}">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M18</xm:sqref>
        </x14:conditionalFormatting>
        <x14:conditionalFormatting xmlns:xm="http://schemas.microsoft.com/office/excel/2006/main">
          <x14:cfRule type="iconSet" priority="71" id="{1574FFFA-2C91-41BF-AB14-C6A8C656924E}">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M19</xm:sqref>
        </x14:conditionalFormatting>
        <x14:conditionalFormatting xmlns:xm="http://schemas.microsoft.com/office/excel/2006/main">
          <x14:cfRule type="iconSet" priority="70" id="{E2D13DFE-33FE-445F-ABFC-179E77021EAB}">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M25:M29 M34</xm:sqref>
        </x14:conditionalFormatting>
        <x14:conditionalFormatting xmlns:xm="http://schemas.microsoft.com/office/excel/2006/main">
          <x14:cfRule type="iconSet" priority="67" id="{C5606F9A-365A-4A94-AC23-6423F2911100}">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M29</xm:sqref>
        </x14:conditionalFormatting>
        <x14:conditionalFormatting xmlns:xm="http://schemas.microsoft.com/office/excel/2006/main">
          <x14:cfRule type="iconSet" priority="28" id="{CAE1C43B-FED7-46F7-A409-AF13FB5844B9}">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M30:M33</xm:sqref>
        </x14:conditionalFormatting>
        <x14:conditionalFormatting xmlns:xm="http://schemas.microsoft.com/office/excel/2006/main">
          <x14:cfRule type="iconSet" priority="66" id="{2D4A311B-3936-4DAD-B043-2466E83FBF4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M34</xm:sqref>
        </x14:conditionalFormatting>
        <x14:conditionalFormatting xmlns:xm="http://schemas.microsoft.com/office/excel/2006/main">
          <x14:cfRule type="iconSet" priority="1824" id="{32BE4EBD-B22A-4725-A64D-E8EE0878F301}">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M39:M40</xm:sqref>
        </x14:conditionalFormatting>
        <x14:conditionalFormatting xmlns:xm="http://schemas.microsoft.com/office/excel/2006/main">
          <x14:cfRule type="iconSet" priority="62" id="{07ECF648-A1C3-4BC2-A0E9-B820793A5E3E}">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M45</xm:sqref>
        </x14:conditionalFormatting>
        <x14:conditionalFormatting xmlns:xm="http://schemas.microsoft.com/office/excel/2006/main">
          <x14:cfRule type="iconSet" priority="59" id="{A7E05098-D00E-4F34-A10E-096B69C1AB9A}">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M48</xm:sqref>
        </x14:conditionalFormatting>
        <x14:conditionalFormatting xmlns:xm="http://schemas.microsoft.com/office/excel/2006/main">
          <x14:cfRule type="expression" priority="54" id="{6BE7A4AE-D65E-4A6C-913D-D3A56D845AA3}">
            <xm:f>menu!$U$6=FALSE</xm:f>
            <x14:dxf>
              <font>
                <color theme="0"/>
              </font>
              <fill>
                <patternFill>
                  <fgColor theme="0"/>
                  <bgColor theme="0"/>
                </patternFill>
              </fill>
              <border>
                <left/>
                <right/>
                <top/>
                <bottom/>
                <vertical/>
                <horizontal/>
              </border>
            </x14:dxf>
          </x14:cfRule>
          <xm:sqref>M48:M51</xm:sqref>
        </x14:conditionalFormatting>
        <x14:conditionalFormatting xmlns:xm="http://schemas.microsoft.com/office/excel/2006/main">
          <x14:cfRule type="iconSet" priority="57" id="{3C58FAFE-E888-437B-9A36-11D173447E12}">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M49</xm:sqref>
        </x14:conditionalFormatting>
        <x14:conditionalFormatting xmlns:xm="http://schemas.microsoft.com/office/excel/2006/main">
          <x14:cfRule type="iconSet" priority="55" id="{CB0050F0-6805-40ED-8076-44D308ECF78D}">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M50:M51</xm:sqref>
        </x14:conditionalFormatting>
        <x14:conditionalFormatting xmlns:xm="http://schemas.microsoft.com/office/excel/2006/main">
          <x14:cfRule type="iconSet" priority="53" id="{5C2F766C-E9C5-4C37-B63E-5F62D17BED8E}">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M51</xm:sqref>
        </x14:conditionalFormatting>
      </x14:conditionalFormattings>
    </ext>
    <ext xmlns:x14="http://schemas.microsoft.com/office/spreadsheetml/2009/9/main" uri="{CCE6A557-97BC-4b89-ADB6-D9C93CAAB3DF}">
      <x14:dataValidations xmlns:xm="http://schemas.microsoft.com/office/excel/2006/main" count="6">
        <x14:dataValidation type="custom" operator="greaterThan" allowBlank="1" showInputMessage="1" showErrorMessage="1" error="Ausgaben können nur für Jahre eingegeben werden, in denen ein Klimaschutzmanager eingestellt ist. " xr:uid="{00000000-0002-0000-0F00-000004000000}">
          <x14:formula1>
            <xm:f>Personal!G48&gt;0</xm:f>
          </x14:formula1>
          <xm:sqref>H49 K49</xm:sqref>
        </x14:dataValidation>
        <x14:dataValidation type="custom" allowBlank="1" showInputMessage="1" showErrorMessage="1" error="Ausgaben können nur für Jahre eingegeben werden, in denen ein Klimaschutzmanager eingestellt ist. " xr:uid="{00000000-0002-0000-0F00-000005000000}">
          <x14:formula1>
            <xm:f>Personal!H48&gt;0</xm:f>
          </x14:formula1>
          <xm:sqref>I49:J49</xm:sqref>
        </x14:dataValidation>
        <x14:dataValidation type="custom" allowBlank="1" showInputMessage="1" showErrorMessage="1" error="Ausgaben können nur für Jahre eingegeben werden, in denen ein Klimaschutzmanager eingestellt ist. " xr:uid="{00000000-0002-0000-0F00-000006000000}">
          <x14:formula1>
            <xm:f>Personal!H48&gt;0</xm:f>
          </x14:formula1>
          <xm:sqref>I50:J50</xm:sqref>
        </x14:dataValidation>
        <x14:dataValidation type="custom" allowBlank="1" showInputMessage="1" showErrorMessage="1" error="Ausgaben können nur für Jahre eingegeben werden, in denen ein Klimaschutzmanager eingestellt ist. " xr:uid="{00000000-0002-0000-0F00-000007000000}">
          <x14:formula1>
            <xm:f>Personal!H48&gt;0</xm:f>
          </x14:formula1>
          <xm:sqref>I51:J51</xm:sqref>
        </x14:dataValidation>
        <x14:dataValidation type="custom" operator="greaterThan" allowBlank="1" showInputMessage="1" showErrorMessage="1" error="Ausgaben können nur für Jahre eingegeben werden, in denen ein Klimaschutzmanager eingestellt ist. " xr:uid="{00000000-0002-0000-0F00-000008000000}">
          <x14:formula1>
            <xm:f>Personal!G48&gt;0</xm:f>
          </x14:formula1>
          <xm:sqref>H50 K50</xm:sqref>
        </x14:dataValidation>
        <x14:dataValidation type="custom" operator="greaterThan" allowBlank="1" showInputMessage="1" showErrorMessage="1" error="Ausgaben können nur für Jahre eingegeben werden, in denen ein Klimaschutzmanager eingestellt ist. " xr:uid="{00000000-0002-0000-0F00-000009000000}">
          <x14:formula1>
            <xm:f>Personal!G48&gt;0</xm:f>
          </x14:formula1>
          <xm:sqref>H51 K51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9">
    <tabColor rgb="FFFCF2F7"/>
    <pageSetUpPr fitToPage="1"/>
  </sheetPr>
  <dimension ref="A1:AC100"/>
  <sheetViews>
    <sheetView showGridLines="0" showRowColHeaders="0" showRuler="0" zoomScaleNormal="100" zoomScaleSheetLayoutView="100" workbookViewId="0">
      <selection activeCell="F14" sqref="F14"/>
    </sheetView>
  </sheetViews>
  <sheetFormatPr baseColWidth="10" defaultColWidth="11.42578125" defaultRowHeight="12" x14ac:dyDescent="0.2"/>
  <cols>
    <col min="1" max="2" width="2.28515625" style="62" customWidth="1"/>
    <col min="3" max="3" width="6" style="62" customWidth="1"/>
    <col min="4" max="4" width="4.42578125" style="62" customWidth="1"/>
    <col min="5" max="5" width="17.7109375" style="62" customWidth="1"/>
    <col min="6" max="6" width="14.42578125" style="62" customWidth="1"/>
    <col min="7" max="7" width="14.5703125" style="62" customWidth="1"/>
    <col min="8" max="8" width="14.140625" style="62" customWidth="1"/>
    <col min="9" max="9" width="4.7109375" style="62" customWidth="1"/>
    <col min="10" max="10" width="9.7109375" style="62" customWidth="1"/>
    <col min="11" max="11" width="18.7109375" style="62" customWidth="1"/>
    <col min="12" max="12" width="16.140625" style="62" customWidth="1"/>
    <col min="13" max="13" width="3.28515625" style="62" customWidth="1"/>
    <col min="14" max="14" width="2.28515625" style="62" customWidth="1"/>
    <col min="15"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O2" s="395"/>
      <c r="P2" s="395"/>
      <c r="Q2" s="395"/>
      <c r="R2" s="395"/>
      <c r="S2" s="395"/>
      <c r="T2" s="395"/>
      <c r="U2" s="395"/>
      <c r="V2" s="395"/>
      <c r="W2" s="395"/>
      <c r="X2" s="395"/>
      <c r="Y2" s="395"/>
      <c r="Z2" s="395"/>
      <c r="AA2" s="395"/>
      <c r="AB2" s="395"/>
      <c r="AC2" s="395"/>
    </row>
    <row r="3" spans="1:29" ht="17.25" customHeight="1" x14ac:dyDescent="0.2">
      <c r="A3" s="395"/>
      <c r="C3" s="688" t="s">
        <v>95</v>
      </c>
      <c r="D3" s="688"/>
      <c r="E3" s="688"/>
      <c r="F3" s="688"/>
      <c r="G3" s="688"/>
      <c r="H3" s="80"/>
      <c r="I3" s="63"/>
      <c r="J3" s="64" t="s">
        <v>58</v>
      </c>
      <c r="K3" s="81"/>
      <c r="L3" s="81"/>
      <c r="O3" s="395"/>
      <c r="P3" s="395"/>
      <c r="Q3" s="395"/>
      <c r="R3" s="395"/>
      <c r="S3" s="395"/>
      <c r="T3" s="395"/>
      <c r="U3" s="395"/>
      <c r="V3" s="395"/>
      <c r="W3" s="395"/>
      <c r="X3" s="395"/>
      <c r="Y3" s="395"/>
      <c r="Z3" s="395"/>
      <c r="AA3" s="395"/>
      <c r="AB3" s="395"/>
      <c r="AC3" s="395"/>
    </row>
    <row r="4" spans="1:29" ht="17.25" customHeight="1" x14ac:dyDescent="0.2">
      <c r="A4" s="395"/>
      <c r="C4" s="688"/>
      <c r="D4" s="688"/>
      <c r="E4" s="688"/>
      <c r="F4" s="688"/>
      <c r="G4" s="688"/>
      <c r="H4" s="80"/>
      <c r="I4" s="133"/>
      <c r="J4" s="65" t="s">
        <v>57</v>
      </c>
      <c r="K4" s="81"/>
      <c r="L4" s="81"/>
      <c r="O4" s="395"/>
      <c r="P4" s="395"/>
      <c r="Q4" s="395"/>
      <c r="R4" s="395"/>
      <c r="S4" s="395"/>
      <c r="T4" s="395"/>
      <c r="U4" s="395"/>
      <c r="V4" s="395"/>
      <c r="W4" s="395"/>
      <c r="X4" s="395"/>
      <c r="Y4" s="395"/>
      <c r="Z4" s="395"/>
      <c r="AA4" s="395"/>
      <c r="AB4" s="395"/>
      <c r="AC4" s="395"/>
    </row>
    <row r="5" spans="1:29" ht="17.25" customHeight="1" x14ac:dyDescent="0.2">
      <c r="A5" s="395"/>
      <c r="I5" s="66"/>
      <c r="J5" s="65" t="s">
        <v>56</v>
      </c>
      <c r="O5" s="395"/>
      <c r="P5" s="395"/>
      <c r="Q5" s="395"/>
      <c r="R5" s="395"/>
      <c r="S5" s="395"/>
      <c r="T5" s="395"/>
      <c r="U5" s="395"/>
      <c r="V5" s="395"/>
      <c r="W5" s="395"/>
      <c r="X5" s="395"/>
      <c r="Y5" s="395"/>
      <c r="Z5" s="395"/>
      <c r="AA5" s="395"/>
      <c r="AB5" s="395"/>
      <c r="AC5" s="395"/>
    </row>
    <row r="6" spans="1:29" ht="17.25" customHeight="1" x14ac:dyDescent="0.2">
      <c r="A6" s="395"/>
      <c r="I6" s="67"/>
      <c r="J6" s="65" t="s">
        <v>43</v>
      </c>
      <c r="O6" s="395"/>
      <c r="P6" s="395"/>
      <c r="Q6" s="395"/>
      <c r="R6" s="395"/>
      <c r="S6" s="395"/>
      <c r="T6" s="395"/>
      <c r="U6" s="395"/>
      <c r="V6" s="395"/>
      <c r="W6" s="395"/>
      <c r="X6" s="395"/>
      <c r="Y6" s="395"/>
      <c r="Z6" s="395"/>
      <c r="AA6" s="395"/>
      <c r="AB6" s="395"/>
      <c r="AC6" s="395"/>
    </row>
    <row r="7" spans="1:29" ht="17.25" customHeight="1" x14ac:dyDescent="0.2">
      <c r="A7" s="395"/>
      <c r="I7" s="68"/>
      <c r="J7" s="65" t="s">
        <v>44</v>
      </c>
      <c r="O7" s="395"/>
      <c r="P7" s="395"/>
      <c r="Q7" s="395"/>
      <c r="R7" s="395"/>
      <c r="S7" s="395"/>
      <c r="T7" s="395"/>
      <c r="U7" s="395"/>
      <c r="V7" s="395"/>
      <c r="W7" s="395"/>
      <c r="X7" s="395"/>
      <c r="Y7" s="395"/>
      <c r="Z7" s="395"/>
      <c r="AA7" s="395"/>
      <c r="AB7" s="395"/>
      <c r="AC7" s="395"/>
    </row>
    <row r="8" spans="1:29" ht="5.25" customHeight="1" x14ac:dyDescent="0.2">
      <c r="A8" s="395"/>
      <c r="I8" s="137"/>
      <c r="J8" s="183"/>
      <c r="O8" s="395"/>
      <c r="P8" s="395"/>
      <c r="Q8" s="395"/>
      <c r="R8" s="395"/>
      <c r="S8" s="395"/>
      <c r="T8" s="395"/>
      <c r="U8" s="395"/>
      <c r="V8" s="395"/>
      <c r="W8" s="395"/>
      <c r="X8" s="395"/>
      <c r="Y8" s="395"/>
      <c r="Z8" s="395"/>
      <c r="AA8" s="395"/>
      <c r="AB8" s="395"/>
      <c r="AC8" s="395"/>
    </row>
    <row r="9" spans="1:29" ht="12" customHeight="1" x14ac:dyDescent="0.2">
      <c r="A9" s="395"/>
      <c r="C9" s="870" t="s">
        <v>9</v>
      </c>
      <c r="D9" s="871"/>
      <c r="E9" s="871"/>
      <c r="F9" s="871"/>
      <c r="G9" s="871"/>
      <c r="H9" s="871"/>
      <c r="I9" s="871"/>
      <c r="J9" s="871"/>
      <c r="K9" s="871"/>
      <c r="L9" s="872"/>
      <c r="O9" s="395"/>
      <c r="P9" s="395"/>
      <c r="Q9" s="395"/>
      <c r="R9" s="395"/>
      <c r="S9" s="395"/>
      <c r="T9" s="395"/>
      <c r="U9" s="395"/>
      <c r="V9" s="395"/>
      <c r="W9" s="395"/>
      <c r="X9" s="395"/>
      <c r="Y9" s="395"/>
      <c r="Z9" s="395"/>
      <c r="AA9" s="395"/>
      <c r="AB9" s="395"/>
      <c r="AC9" s="395"/>
    </row>
    <row r="10" spans="1:29" ht="14.25" customHeight="1" x14ac:dyDescent="0.2">
      <c r="A10" s="395"/>
      <c r="C10" s="541" t="s">
        <v>682</v>
      </c>
      <c r="D10" s="865"/>
      <c r="E10" s="865"/>
      <c r="F10" s="865"/>
      <c r="G10" s="865"/>
      <c r="H10" s="865"/>
      <c r="I10" s="865"/>
      <c r="J10" s="865"/>
      <c r="K10" s="865"/>
      <c r="L10" s="866"/>
      <c r="O10" s="395"/>
      <c r="P10" s="395"/>
      <c r="Q10" s="395"/>
      <c r="R10" s="395"/>
      <c r="S10" s="395"/>
      <c r="T10" s="395"/>
      <c r="U10" s="395"/>
      <c r="V10" s="395"/>
      <c r="W10" s="395"/>
      <c r="X10" s="395"/>
      <c r="Y10" s="395"/>
      <c r="Z10" s="395"/>
      <c r="AA10" s="395"/>
      <c r="AB10" s="395"/>
      <c r="AC10" s="395"/>
    </row>
    <row r="11" spans="1:29" ht="6" customHeight="1" x14ac:dyDescent="0.2">
      <c r="A11" s="395"/>
      <c r="O11" s="395"/>
      <c r="P11" s="395"/>
      <c r="Q11" s="395"/>
      <c r="R11" s="395"/>
      <c r="S11" s="395"/>
      <c r="T11" s="395"/>
      <c r="U11" s="395"/>
      <c r="V11" s="395"/>
      <c r="W11" s="395"/>
      <c r="X11" s="395"/>
      <c r="Y11" s="395"/>
      <c r="Z11" s="395"/>
      <c r="AA11" s="395"/>
      <c r="AB11" s="395"/>
      <c r="AC11" s="395"/>
    </row>
    <row r="12" spans="1:29" ht="15" customHeight="1" thickBot="1" x14ac:dyDescent="0.25">
      <c r="A12" s="395"/>
      <c r="C12" s="862" t="s">
        <v>176</v>
      </c>
      <c r="D12" s="862"/>
      <c r="E12" s="780"/>
      <c r="F12" s="780"/>
      <c r="G12" s="780"/>
      <c r="H12" s="780"/>
      <c r="I12" s="780"/>
      <c r="J12" s="780"/>
      <c r="K12" s="780"/>
      <c r="L12" s="780"/>
      <c r="O12" s="395"/>
      <c r="P12" s="395"/>
      <c r="Q12" s="395"/>
      <c r="R12" s="395"/>
      <c r="S12" s="395"/>
      <c r="T12" s="395"/>
      <c r="U12" s="395"/>
      <c r="V12" s="395"/>
      <c r="W12" s="395"/>
      <c r="X12" s="395"/>
      <c r="Y12" s="395"/>
      <c r="Z12" s="395"/>
      <c r="AA12" s="395"/>
      <c r="AB12" s="395"/>
      <c r="AC12" s="395"/>
    </row>
    <row r="13" spans="1:29" ht="30" customHeight="1" x14ac:dyDescent="0.2">
      <c r="A13" s="395"/>
      <c r="F13" s="172" t="s">
        <v>17</v>
      </c>
      <c r="G13" s="176" t="s">
        <v>18</v>
      </c>
      <c r="H13" s="863" t="s">
        <v>10</v>
      </c>
      <c r="I13" s="864"/>
      <c r="J13" s="173"/>
      <c r="K13" s="174"/>
      <c r="L13" s="175"/>
      <c r="M13" s="89"/>
      <c r="N13" s="89"/>
      <c r="O13" s="427"/>
      <c r="P13" s="427"/>
      <c r="Q13" s="395"/>
      <c r="R13" s="395"/>
      <c r="S13" s="395"/>
      <c r="T13" s="395"/>
      <c r="U13" s="395"/>
      <c r="V13" s="395"/>
      <c r="W13" s="395"/>
      <c r="X13" s="395"/>
      <c r="Y13" s="395"/>
      <c r="Z13" s="395"/>
      <c r="AA13" s="395"/>
      <c r="AB13" s="395"/>
      <c r="AC13" s="395"/>
    </row>
    <row r="14" spans="1:29" ht="30.75" customHeight="1" thickBot="1" x14ac:dyDescent="0.25">
      <c r="A14" s="395"/>
      <c r="F14" s="177"/>
      <c r="G14" s="171"/>
      <c r="H14" s="860">
        <f>G14*F14</f>
        <v>0</v>
      </c>
      <c r="I14" s="861"/>
      <c r="J14" s="56">
        <f>IF(H14&gt;10000,1,IF(G14&gt;1200,0.5,0))</f>
        <v>0</v>
      </c>
      <c r="K14" s="300" t="s">
        <v>466</v>
      </c>
      <c r="M14" s="7"/>
      <c r="N14" s="72"/>
      <c r="O14" s="395"/>
      <c r="P14" s="395"/>
      <c r="Q14" s="395"/>
      <c r="R14" s="395"/>
      <c r="S14" s="395"/>
      <c r="T14" s="395"/>
      <c r="U14" s="395"/>
      <c r="V14" s="395"/>
      <c r="W14" s="395"/>
      <c r="X14" s="395"/>
      <c r="Y14" s="395"/>
      <c r="Z14" s="395"/>
      <c r="AA14" s="395"/>
      <c r="AB14" s="395"/>
      <c r="AC14" s="395"/>
    </row>
    <row r="15" spans="1:29" ht="6" customHeight="1" x14ac:dyDescent="0.2">
      <c r="A15" s="395"/>
      <c r="C15" s="170"/>
      <c r="D15" s="142"/>
      <c r="E15" s="874"/>
      <c r="F15" s="874"/>
      <c r="G15" s="874"/>
      <c r="H15" s="143"/>
      <c r="I15" s="143"/>
      <c r="J15" s="143"/>
      <c r="K15" s="144"/>
      <c r="L15" s="134"/>
      <c r="O15" s="395"/>
      <c r="P15" s="395"/>
      <c r="Q15" s="395"/>
      <c r="R15" s="395"/>
      <c r="S15" s="395"/>
      <c r="T15" s="395"/>
      <c r="U15" s="395"/>
      <c r="V15" s="395"/>
      <c r="W15" s="395"/>
      <c r="X15" s="395"/>
      <c r="Y15" s="395"/>
      <c r="Z15" s="395"/>
      <c r="AA15" s="395"/>
      <c r="AB15" s="395"/>
      <c r="AC15" s="395"/>
    </row>
    <row r="16" spans="1:29" ht="27.75" customHeight="1" x14ac:dyDescent="0.2">
      <c r="A16" s="395"/>
      <c r="C16" s="873" t="str">
        <f>IF(G14&gt;1000,Texte!I10,"")</f>
        <v/>
      </c>
      <c r="D16" s="873"/>
      <c r="E16" s="873"/>
      <c r="F16" s="873"/>
      <c r="G16" s="873"/>
      <c r="H16" s="873"/>
      <c r="I16" s="873"/>
      <c r="J16" s="873"/>
      <c r="K16" s="873"/>
      <c r="L16" s="302" t="s">
        <v>166</v>
      </c>
      <c r="O16" s="395"/>
      <c r="P16" s="395"/>
      <c r="Q16" s="395"/>
      <c r="R16" s="395"/>
      <c r="S16" s="395"/>
      <c r="T16" s="395"/>
      <c r="U16" s="395"/>
      <c r="V16" s="395"/>
      <c r="W16" s="395"/>
      <c r="X16" s="395"/>
      <c r="Y16" s="395"/>
      <c r="Z16" s="395"/>
      <c r="AA16" s="395"/>
      <c r="AB16" s="395"/>
      <c r="AC16" s="395"/>
    </row>
    <row r="17" spans="1:29" ht="6" customHeight="1" x14ac:dyDescent="0.2">
      <c r="A17" s="395"/>
      <c r="E17" s="72"/>
      <c r="F17" s="72"/>
      <c r="G17" s="72"/>
      <c r="H17" s="72"/>
      <c r="I17" s="72"/>
      <c r="J17" s="72"/>
      <c r="K17" s="92"/>
      <c r="L17" s="93"/>
      <c r="O17" s="395"/>
      <c r="P17" s="395"/>
      <c r="Q17" s="395"/>
      <c r="R17" s="395"/>
      <c r="S17" s="395"/>
      <c r="T17" s="395"/>
      <c r="U17" s="395"/>
      <c r="V17" s="395"/>
      <c r="W17" s="395"/>
      <c r="X17" s="395"/>
      <c r="Y17" s="395"/>
      <c r="Z17" s="395"/>
      <c r="AA17" s="395"/>
      <c r="AB17" s="395"/>
      <c r="AC17" s="395"/>
    </row>
    <row r="18" spans="1:29" ht="198.75" customHeight="1" x14ac:dyDescent="0.2">
      <c r="A18" s="395"/>
      <c r="B18" s="94"/>
      <c r="C18" s="867" t="s">
        <v>695</v>
      </c>
      <c r="D18" s="868"/>
      <c r="E18" s="868"/>
      <c r="F18" s="868"/>
      <c r="G18" s="868"/>
      <c r="H18" s="868"/>
      <c r="I18" s="868"/>
      <c r="J18" s="868"/>
      <c r="K18" s="868"/>
      <c r="L18" s="869"/>
      <c r="O18" s="395"/>
      <c r="P18" s="395"/>
      <c r="Q18" s="395"/>
      <c r="R18" s="395"/>
      <c r="S18" s="395"/>
      <c r="T18" s="395"/>
      <c r="U18" s="395"/>
      <c r="V18" s="395"/>
      <c r="W18" s="395"/>
      <c r="X18" s="395"/>
      <c r="Y18" s="395"/>
      <c r="Z18" s="395"/>
      <c r="AA18" s="395"/>
      <c r="AB18" s="395"/>
      <c r="AC18" s="395"/>
    </row>
    <row r="19" spans="1:29" ht="6.75" customHeight="1" x14ac:dyDescent="0.2">
      <c r="A19" s="395"/>
      <c r="C19" s="79"/>
      <c r="D19" s="79"/>
      <c r="E19" s="79"/>
      <c r="F19" s="79"/>
      <c r="G19" s="79"/>
      <c r="H19" s="79"/>
      <c r="I19" s="79"/>
      <c r="J19" s="79"/>
      <c r="K19" s="79"/>
      <c r="L19" s="93"/>
      <c r="O19" s="395"/>
      <c r="P19" s="395"/>
      <c r="Q19" s="395"/>
      <c r="R19" s="395"/>
      <c r="S19" s="395"/>
      <c r="T19" s="395"/>
      <c r="U19" s="395"/>
      <c r="V19" s="395"/>
      <c r="W19" s="395"/>
      <c r="X19" s="395"/>
      <c r="Y19" s="395"/>
      <c r="Z19" s="395"/>
      <c r="AA19" s="395"/>
      <c r="AB19" s="395"/>
      <c r="AC19" s="395"/>
    </row>
    <row r="20" spans="1:29" ht="12.75" thickBot="1" x14ac:dyDescent="0.25">
      <c r="A20" s="395"/>
      <c r="C20" s="754" t="s">
        <v>83</v>
      </c>
      <c r="D20" s="754"/>
      <c r="E20" s="754"/>
      <c r="F20" s="754"/>
      <c r="G20" s="754"/>
      <c r="H20" s="754"/>
      <c r="I20" s="754"/>
      <c r="J20" s="754"/>
      <c r="K20" s="754"/>
      <c r="L20" s="754"/>
      <c r="M20" s="95"/>
      <c r="N20" s="95"/>
      <c r="O20" s="429"/>
      <c r="P20" s="429"/>
      <c r="Q20" s="395"/>
      <c r="R20" s="395"/>
      <c r="S20" s="395"/>
      <c r="T20" s="395"/>
      <c r="U20" s="395"/>
      <c r="V20" s="395"/>
      <c r="W20" s="395"/>
      <c r="X20" s="395"/>
      <c r="Y20" s="395"/>
      <c r="Z20" s="395"/>
      <c r="AA20" s="395"/>
      <c r="AB20" s="395"/>
      <c r="AC20" s="395"/>
    </row>
    <row r="21" spans="1:29" ht="15" customHeight="1" x14ac:dyDescent="0.2">
      <c r="A21" s="395"/>
      <c r="C21" s="755" t="s">
        <v>16</v>
      </c>
      <c r="D21" s="756"/>
      <c r="E21" s="73" t="s">
        <v>30</v>
      </c>
      <c r="F21" s="74" t="str">
        <f>Personal!E47</f>
        <v>Projektjahr 1</v>
      </c>
      <c r="G21" s="75" t="str">
        <f>Personal!F47</f>
        <v>Projektjahr 2</v>
      </c>
      <c r="H21" s="75" t="str">
        <f>Personal!G47</f>
        <v>Projektjahr 3</v>
      </c>
      <c r="I21" s="757" t="str">
        <f>Personal!H47</f>
        <v>Projektjahr 4</v>
      </c>
      <c r="J21" s="758"/>
      <c r="K21" s="75" t="str">
        <f>Personal!L47</f>
        <v>Projektjahr 5</v>
      </c>
      <c r="L21" s="76" t="s">
        <v>6</v>
      </c>
      <c r="O21" s="395"/>
      <c r="P21" s="395"/>
      <c r="Q21" s="395"/>
      <c r="R21" s="395"/>
      <c r="S21" s="395"/>
      <c r="T21" s="395"/>
      <c r="U21" s="395"/>
      <c r="V21" s="395"/>
      <c r="W21" s="395"/>
      <c r="X21" s="395"/>
      <c r="Y21" s="395"/>
      <c r="Z21" s="395"/>
      <c r="AA21" s="395"/>
      <c r="AB21" s="395"/>
      <c r="AC21" s="395"/>
    </row>
    <row r="22" spans="1:29" ht="27.75" customHeight="1" thickBot="1" x14ac:dyDescent="0.25">
      <c r="A22" s="395"/>
      <c r="C22" s="759" t="s">
        <v>87</v>
      </c>
      <c r="D22" s="760"/>
      <c r="E22" s="77" t="str">
        <f>LEFT(C12,33)</f>
        <v>Ausgaben für Prozessunterstützung</v>
      </c>
      <c r="F22" s="59"/>
      <c r="G22" s="61"/>
      <c r="H22" s="61"/>
      <c r="I22" s="761"/>
      <c r="J22" s="762"/>
      <c r="K22" s="61"/>
      <c r="L22" s="60">
        <f>SUM(F22:K22)</f>
        <v>0</v>
      </c>
      <c r="M22" s="7">
        <f>IF(H14 &lt;&gt; L22,1,0)</f>
        <v>0</v>
      </c>
      <c r="O22" s="395"/>
      <c r="P22" s="395"/>
      <c r="Q22" s="395"/>
      <c r="R22" s="395"/>
      <c r="S22" s="395"/>
      <c r="T22" s="395"/>
      <c r="U22" s="395"/>
      <c r="V22" s="395"/>
      <c r="W22" s="395"/>
      <c r="X22" s="395"/>
      <c r="Y22" s="395"/>
      <c r="Z22" s="395"/>
      <c r="AA22" s="395"/>
      <c r="AB22" s="395"/>
      <c r="AC22" s="395"/>
    </row>
    <row r="23" spans="1:29" ht="6" customHeight="1" x14ac:dyDescent="0.2">
      <c r="A23" s="395"/>
      <c r="O23" s="395"/>
      <c r="P23" s="395"/>
      <c r="Q23" s="395"/>
      <c r="R23" s="395"/>
      <c r="S23" s="395"/>
      <c r="T23" s="395"/>
      <c r="U23" s="395"/>
      <c r="V23" s="395"/>
      <c r="W23" s="395"/>
      <c r="X23" s="395"/>
      <c r="Y23" s="395"/>
      <c r="Z23" s="395"/>
      <c r="AA23" s="395"/>
      <c r="AB23" s="395"/>
      <c r="AC23" s="395"/>
    </row>
    <row r="24" spans="1:29" ht="12.75" customHeight="1" x14ac:dyDescent="0.2">
      <c r="A24" s="395"/>
      <c r="C24" s="763" t="s">
        <v>169</v>
      </c>
      <c r="D24" s="763"/>
      <c r="E24" s="763"/>
      <c r="F24" s="763"/>
      <c r="G24" s="763"/>
      <c r="H24" s="763"/>
      <c r="I24" s="763"/>
      <c r="J24" s="763"/>
      <c r="K24" s="763"/>
      <c r="L24" s="763"/>
      <c r="M24" s="763"/>
      <c r="O24" s="395"/>
      <c r="P24" s="395"/>
      <c r="Q24" s="395"/>
      <c r="R24" s="395"/>
      <c r="S24" s="395"/>
      <c r="T24" s="395"/>
      <c r="U24" s="395"/>
      <c r="V24" s="395"/>
      <c r="W24" s="395"/>
      <c r="X24" s="395"/>
      <c r="Y24" s="395"/>
      <c r="Z24" s="395"/>
      <c r="AA24" s="395"/>
      <c r="AB24" s="395"/>
      <c r="AC24" s="395"/>
    </row>
    <row r="25" spans="1:29" ht="17.25" customHeight="1" x14ac:dyDescent="0.2">
      <c r="A25" s="395"/>
      <c r="C25" s="752" t="str">
        <f ca="1">Basisdaten!C41</f>
        <v>Vorhabenbeschreibung - 4.1.7) Klimaschutzkoordination - Vers. 10/2025</v>
      </c>
      <c r="D25" s="753"/>
      <c r="E25" s="753"/>
      <c r="F25" s="753"/>
      <c r="G25" s="753"/>
      <c r="H25" s="753"/>
      <c r="I25" s="753"/>
      <c r="J25" s="753"/>
      <c r="K25" s="753"/>
      <c r="L25" s="753"/>
      <c r="O25" s="395"/>
      <c r="P25" s="395"/>
      <c r="Q25" s="395"/>
      <c r="R25" s="395"/>
      <c r="S25" s="395"/>
      <c r="T25" s="395"/>
      <c r="U25" s="395"/>
      <c r="V25" s="395"/>
      <c r="W25" s="395"/>
      <c r="X25" s="395"/>
      <c r="Y25" s="395"/>
      <c r="Z25" s="395"/>
      <c r="AA25" s="395"/>
      <c r="AB25" s="395"/>
      <c r="AC25" s="395"/>
    </row>
    <row r="26" spans="1:29" x14ac:dyDescent="0.2">
      <c r="A26" s="395"/>
      <c r="O26" s="395"/>
      <c r="P26" s="395"/>
      <c r="Q26" s="395"/>
      <c r="R26" s="395"/>
      <c r="S26" s="395"/>
      <c r="T26" s="395"/>
      <c r="U26" s="395"/>
      <c r="V26" s="395"/>
      <c r="W26" s="395"/>
      <c r="X26" s="395"/>
      <c r="Y26" s="395"/>
      <c r="Z26" s="395"/>
      <c r="AA26" s="395"/>
      <c r="AB26" s="395"/>
      <c r="AC26" s="395"/>
    </row>
    <row r="27" spans="1:29" x14ac:dyDescent="0.2">
      <c r="A27" s="395"/>
      <c r="B27" s="395"/>
      <c r="C27" s="395"/>
      <c r="D27" s="395"/>
      <c r="E27" s="395"/>
      <c r="F27" s="395"/>
      <c r="G27" s="395"/>
      <c r="H27" s="395"/>
      <c r="I27" s="395"/>
      <c r="J27" s="395"/>
      <c r="K27" s="395"/>
      <c r="L27" s="395"/>
      <c r="M27" s="395"/>
      <c r="N27" s="395"/>
      <c r="O27" s="395"/>
      <c r="P27" s="395"/>
      <c r="Q27" s="395"/>
      <c r="R27" s="395"/>
      <c r="S27" s="395"/>
      <c r="T27" s="395"/>
      <c r="U27" s="395"/>
      <c r="V27" s="395"/>
      <c r="W27" s="395"/>
      <c r="X27" s="395"/>
      <c r="Y27" s="395"/>
      <c r="Z27" s="395"/>
      <c r="AA27" s="395"/>
      <c r="AB27" s="395"/>
      <c r="AC27" s="395"/>
    </row>
    <row r="28" spans="1:29" x14ac:dyDescent="0.2">
      <c r="A28" s="395"/>
      <c r="B28" s="395"/>
      <c r="C28" s="395"/>
      <c r="D28" s="395"/>
      <c r="E28" s="395"/>
      <c r="F28" s="395"/>
      <c r="G28" s="395"/>
      <c r="H28" s="395"/>
      <c r="I28" s="395"/>
      <c r="J28" s="395"/>
      <c r="K28" s="395"/>
      <c r="L28" s="395"/>
      <c r="M28" s="395"/>
      <c r="N28" s="395"/>
      <c r="O28" s="395"/>
      <c r="P28" s="395"/>
      <c r="Q28" s="395"/>
      <c r="R28" s="395"/>
      <c r="S28" s="395"/>
      <c r="T28" s="395"/>
      <c r="U28" s="395"/>
      <c r="V28" s="395"/>
      <c r="W28" s="395"/>
      <c r="X28" s="395"/>
      <c r="Y28" s="395"/>
      <c r="Z28" s="395"/>
      <c r="AA28" s="395"/>
      <c r="AB28" s="395"/>
      <c r="AC28" s="395"/>
    </row>
    <row r="29" spans="1:29" x14ac:dyDescent="0.2">
      <c r="A29" s="395"/>
      <c r="B29" s="395"/>
      <c r="C29" s="395"/>
      <c r="D29" s="395"/>
      <c r="E29" s="395"/>
      <c r="F29" s="395"/>
      <c r="G29" s="395"/>
      <c r="H29" s="395"/>
      <c r="I29" s="395"/>
      <c r="J29" s="395"/>
      <c r="K29" s="395"/>
      <c r="L29" s="395"/>
      <c r="M29" s="395"/>
      <c r="N29" s="395"/>
      <c r="O29" s="395"/>
      <c r="P29" s="395"/>
      <c r="Q29" s="395"/>
      <c r="R29" s="395"/>
      <c r="S29" s="395"/>
      <c r="T29" s="395"/>
      <c r="U29" s="395"/>
      <c r="V29" s="395"/>
      <c r="W29" s="395"/>
      <c r="X29" s="395"/>
      <c r="Y29" s="395"/>
      <c r="Z29" s="395"/>
      <c r="AA29" s="395"/>
      <c r="AB29" s="395"/>
      <c r="AC29" s="395"/>
    </row>
    <row r="30" spans="1:29" x14ac:dyDescent="0.2">
      <c r="A30" s="395"/>
      <c r="B30" s="395"/>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row>
    <row r="31" spans="1:29" x14ac:dyDescent="0.2">
      <c r="A31" s="395"/>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row>
    <row r="32" spans="1:29" x14ac:dyDescent="0.2">
      <c r="A32" s="395"/>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row>
    <row r="33" spans="1:29" x14ac:dyDescent="0.2">
      <c r="A33" s="395"/>
      <c r="B33" s="395"/>
      <c r="C33" s="395"/>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row>
    <row r="34" spans="1:29" x14ac:dyDescent="0.2">
      <c r="A34" s="395"/>
      <c r="B34" s="395"/>
      <c r="C34" s="395"/>
      <c r="D34" s="395"/>
      <c r="E34" s="395"/>
      <c r="F34" s="395"/>
      <c r="G34" s="395"/>
      <c r="H34" s="395"/>
      <c r="I34" s="395"/>
      <c r="J34" s="395"/>
      <c r="K34" s="395"/>
      <c r="L34" s="395"/>
      <c r="M34" s="395"/>
      <c r="N34" s="395"/>
      <c r="O34" s="395"/>
      <c r="P34" s="395"/>
      <c r="Q34" s="395"/>
      <c r="R34" s="395"/>
      <c r="S34" s="395"/>
      <c r="T34" s="395"/>
      <c r="U34" s="395"/>
      <c r="V34" s="395"/>
      <c r="W34" s="395"/>
      <c r="X34" s="395"/>
      <c r="Y34" s="395"/>
      <c r="Z34" s="395"/>
      <c r="AA34" s="395"/>
      <c r="AB34" s="395"/>
      <c r="AC34" s="395"/>
    </row>
    <row r="35" spans="1:29" x14ac:dyDescent="0.2">
      <c r="A35" s="395"/>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row>
    <row r="36" spans="1:29" x14ac:dyDescent="0.2">
      <c r="A36" s="395"/>
      <c r="B36" s="395"/>
      <c r="C36" s="395"/>
      <c r="D36" s="395"/>
      <c r="E36" s="395"/>
      <c r="F36" s="395"/>
      <c r="G36" s="395"/>
      <c r="H36" s="395"/>
      <c r="I36" s="395"/>
      <c r="J36" s="395"/>
      <c r="K36" s="395"/>
      <c r="L36" s="395"/>
      <c r="M36" s="395"/>
      <c r="N36" s="395"/>
      <c r="O36" s="395"/>
      <c r="P36" s="395"/>
      <c r="Q36" s="395"/>
      <c r="R36" s="395"/>
      <c r="S36" s="395"/>
      <c r="T36" s="395"/>
      <c r="U36" s="395"/>
      <c r="V36" s="395"/>
      <c r="W36" s="395"/>
      <c r="X36" s="395"/>
      <c r="Y36" s="395"/>
      <c r="Z36" s="395"/>
      <c r="AA36" s="395"/>
      <c r="AB36" s="395"/>
      <c r="AC36" s="395"/>
    </row>
    <row r="37" spans="1:29" x14ac:dyDescent="0.2">
      <c r="A37" s="395"/>
      <c r="B37" s="395"/>
      <c r="C37" s="395"/>
      <c r="D37" s="395"/>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row>
    <row r="38" spans="1:29" x14ac:dyDescent="0.2">
      <c r="A38" s="395"/>
      <c r="B38" s="395"/>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row>
    <row r="39" spans="1:29" x14ac:dyDescent="0.2">
      <c r="A39" s="395"/>
      <c r="B39" s="395"/>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row>
    <row r="40" spans="1:29" x14ac:dyDescent="0.2">
      <c r="A40" s="395"/>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row>
    <row r="41" spans="1:29" x14ac:dyDescent="0.2">
      <c r="A41" s="395"/>
      <c r="B41" s="395"/>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row>
    <row r="42" spans="1:29" x14ac:dyDescent="0.2">
      <c r="A42" s="395"/>
      <c r="B42" s="395"/>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row>
    <row r="43" spans="1:29" x14ac:dyDescent="0.2">
      <c r="A43" s="395"/>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row>
    <row r="44" spans="1:29" x14ac:dyDescent="0.2">
      <c r="A44" s="395"/>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row>
    <row r="45" spans="1:29" x14ac:dyDescent="0.2">
      <c r="A45" s="395"/>
      <c r="B45" s="395"/>
      <c r="C45" s="395"/>
      <c r="D45" s="395"/>
      <c r="E45" s="395"/>
      <c r="F45" s="395"/>
      <c r="G45" s="395"/>
      <c r="H45" s="395"/>
      <c r="I45" s="395"/>
      <c r="J45" s="395"/>
      <c r="K45" s="395"/>
      <c r="L45" s="395"/>
      <c r="M45" s="395"/>
      <c r="N45" s="395"/>
      <c r="O45" s="395"/>
      <c r="P45" s="395"/>
      <c r="Q45" s="395"/>
      <c r="R45" s="395"/>
      <c r="S45" s="395"/>
      <c r="T45" s="395"/>
      <c r="U45" s="395"/>
      <c r="V45" s="395"/>
      <c r="W45" s="395"/>
      <c r="X45" s="395"/>
      <c r="Y45" s="395"/>
      <c r="Z45" s="395"/>
      <c r="AA45" s="395"/>
      <c r="AB45" s="395"/>
      <c r="AC45" s="395"/>
    </row>
    <row r="46" spans="1:29" x14ac:dyDescent="0.2">
      <c r="A46" s="395"/>
      <c r="B46" s="395"/>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row r="47" spans="1:29" x14ac:dyDescent="0.2">
      <c r="A47" s="395"/>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row>
    <row r="48" spans="1:29" x14ac:dyDescent="0.2">
      <c r="A48" s="395"/>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row>
    <row r="49" spans="1:29" x14ac:dyDescent="0.2">
      <c r="A49" s="395"/>
      <c r="B49" s="395"/>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row>
    <row r="50" spans="1:29" x14ac:dyDescent="0.2">
      <c r="A50" s="395"/>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row>
    <row r="51" spans="1:29" x14ac:dyDescent="0.2">
      <c r="A51" s="395"/>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1:29" x14ac:dyDescent="0.2">
      <c r="A52" s="395"/>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row>
    <row r="53" spans="1:29" x14ac:dyDescent="0.2">
      <c r="A53" s="395"/>
      <c r="B53" s="395"/>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row>
    <row r="54" spans="1:29" x14ac:dyDescent="0.2">
      <c r="A54" s="395"/>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row>
    <row r="55" spans="1:29" x14ac:dyDescent="0.2">
      <c r="A55" s="395"/>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row>
    <row r="56" spans="1:29" x14ac:dyDescent="0.2">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1:29" x14ac:dyDescent="0.2">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1:29" x14ac:dyDescent="0.2">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1:29" x14ac:dyDescent="0.2">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row>
    <row r="60" spans="1:29" x14ac:dyDescent="0.2">
      <c r="A60" s="395"/>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row>
    <row r="61" spans="1:29" x14ac:dyDescent="0.2">
      <c r="A61" s="395"/>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row>
    <row r="62" spans="1:29" x14ac:dyDescent="0.2">
      <c r="A62" s="39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row>
    <row r="63" spans="1:29" x14ac:dyDescent="0.2">
      <c r="A63" s="395"/>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row>
    <row r="64" spans="1:29" x14ac:dyDescent="0.2">
      <c r="A64" s="395"/>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row>
    <row r="65" spans="1:29" x14ac:dyDescent="0.2">
      <c r="A65" s="395"/>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row>
    <row r="66" spans="1:29" x14ac:dyDescent="0.2">
      <c r="A66" s="395"/>
      <c r="B66" s="395"/>
      <c r="C66" s="395"/>
      <c r="D66" s="395"/>
      <c r="E66" s="395"/>
      <c r="F66" s="395"/>
      <c r="G66" s="395"/>
      <c r="H66" s="395"/>
      <c r="I66" s="395"/>
      <c r="J66" s="395"/>
      <c r="K66" s="395"/>
      <c r="L66" s="395"/>
      <c r="M66" s="395"/>
      <c r="N66" s="395"/>
      <c r="O66" s="395"/>
      <c r="P66" s="395"/>
      <c r="Q66" s="395"/>
      <c r="R66" s="395"/>
      <c r="S66" s="395"/>
      <c r="T66" s="395"/>
      <c r="U66" s="395"/>
      <c r="V66" s="395"/>
      <c r="W66" s="395"/>
      <c r="X66" s="395"/>
      <c r="Y66" s="395"/>
      <c r="Z66" s="395"/>
      <c r="AA66" s="395"/>
      <c r="AB66" s="395"/>
      <c r="AC66" s="395"/>
    </row>
    <row r="67" spans="1:29" x14ac:dyDescent="0.2">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c r="Y67" s="395"/>
      <c r="Z67" s="395"/>
      <c r="AA67" s="395"/>
      <c r="AB67" s="395"/>
      <c r="AC67" s="395"/>
    </row>
    <row r="68" spans="1:29"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x14ac:dyDescent="0.2">
      <c r="A69" s="395"/>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row>
    <row r="70" spans="1:29" x14ac:dyDescent="0.2">
      <c r="A70" s="395"/>
      <c r="B70" s="395"/>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row>
    <row r="71" spans="1:29" x14ac:dyDescent="0.2">
      <c r="A71" s="395"/>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row>
    <row r="72" spans="1:29" x14ac:dyDescent="0.2">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row>
    <row r="73" spans="1:29" x14ac:dyDescent="0.2">
      <c r="A73" s="395"/>
      <c r="B73" s="395"/>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row>
    <row r="74" spans="1:29" x14ac:dyDescent="0.2">
      <c r="A74" s="395"/>
      <c r="B74" s="395"/>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row>
    <row r="75" spans="1:29" x14ac:dyDescent="0.2">
      <c r="A75" s="395"/>
      <c r="B75" s="395"/>
      <c r="C75" s="395"/>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row>
    <row r="77" spans="1:29" x14ac:dyDescent="0.2">
      <c r="A77" s="395"/>
      <c r="B77" s="395"/>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row>
    <row r="78" spans="1:29" x14ac:dyDescent="0.2">
      <c r="A78" s="395"/>
      <c r="B78" s="395"/>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row>
    <row r="79" spans="1:29" x14ac:dyDescent="0.2">
      <c r="A79" s="395"/>
      <c r="B79" s="395"/>
      <c r="C79" s="395"/>
      <c r="D79" s="395"/>
      <c r="E79" s="395"/>
      <c r="F79" s="395"/>
      <c r="G79" s="395"/>
      <c r="H79" s="395"/>
      <c r="I79" s="395"/>
      <c r="J79" s="395"/>
      <c r="K79" s="395"/>
      <c r="L79" s="395"/>
      <c r="M79" s="395"/>
      <c r="N79" s="395"/>
      <c r="O79" s="395"/>
      <c r="P79" s="395"/>
      <c r="Q79" s="395"/>
      <c r="R79" s="395"/>
      <c r="S79" s="395"/>
      <c r="T79" s="395"/>
      <c r="U79" s="395"/>
      <c r="V79" s="395"/>
      <c r="W79" s="395"/>
      <c r="X79" s="395"/>
      <c r="Y79" s="395"/>
      <c r="Z79" s="395"/>
      <c r="AA79" s="395"/>
      <c r="AB79" s="395"/>
      <c r="AC79" s="395"/>
    </row>
    <row r="80" spans="1:29" x14ac:dyDescent="0.2">
      <c r="A80" s="395"/>
      <c r="B80" s="395"/>
      <c r="C80" s="395"/>
      <c r="D80" s="395"/>
      <c r="E80" s="395"/>
      <c r="F80" s="395"/>
      <c r="G80" s="395"/>
      <c r="H80" s="395"/>
      <c r="I80" s="395"/>
      <c r="J80" s="395"/>
      <c r="K80" s="395"/>
      <c r="L80" s="395"/>
      <c r="M80" s="395"/>
      <c r="N80" s="395"/>
      <c r="O80" s="395"/>
      <c r="P80" s="395"/>
      <c r="Q80" s="395"/>
      <c r="R80" s="395"/>
      <c r="S80" s="395"/>
      <c r="T80" s="395"/>
      <c r="U80" s="395"/>
      <c r="V80" s="395"/>
      <c r="W80" s="395"/>
      <c r="X80" s="395"/>
      <c r="Y80" s="395"/>
      <c r="Z80" s="395"/>
      <c r="AA80" s="395"/>
      <c r="AB80" s="395"/>
      <c r="AC80" s="395"/>
    </row>
    <row r="81" spans="1:29" x14ac:dyDescent="0.2">
      <c r="A81" s="395"/>
      <c r="B81" s="395"/>
      <c r="C81" s="395"/>
      <c r="D81" s="395"/>
      <c r="E81" s="395"/>
      <c r="F81" s="395"/>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row>
    <row r="82" spans="1:29" x14ac:dyDescent="0.2">
      <c r="A82" s="395"/>
      <c r="B82" s="395"/>
      <c r="C82" s="395"/>
      <c r="D82" s="395"/>
      <c r="E82" s="395"/>
      <c r="F82" s="395"/>
      <c r="G82" s="395"/>
      <c r="H82" s="395"/>
      <c r="I82" s="395"/>
      <c r="J82" s="395"/>
      <c r="K82" s="395"/>
      <c r="L82" s="395"/>
      <c r="M82" s="395"/>
      <c r="N82" s="395"/>
      <c r="O82" s="395"/>
      <c r="P82" s="395"/>
      <c r="Q82" s="395"/>
      <c r="R82" s="395"/>
      <c r="S82" s="395"/>
      <c r="T82" s="395"/>
      <c r="U82" s="395"/>
      <c r="V82" s="395"/>
      <c r="W82" s="395"/>
      <c r="X82" s="395"/>
      <c r="Y82" s="395"/>
      <c r="Z82" s="395"/>
      <c r="AA82" s="395"/>
      <c r="AB82" s="395"/>
      <c r="AC82" s="395"/>
    </row>
    <row r="83" spans="1:29" x14ac:dyDescent="0.2">
      <c r="A83" s="395"/>
      <c r="B83" s="395"/>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row>
    <row r="84" spans="1:29" x14ac:dyDescent="0.2">
      <c r="A84" s="395"/>
      <c r="B84" s="395"/>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row>
    <row r="85" spans="1:29" x14ac:dyDescent="0.2">
      <c r="A85" s="395"/>
      <c r="B85" s="395"/>
      <c r="C85" s="395"/>
      <c r="D85" s="395"/>
      <c r="E85" s="395"/>
      <c r="F85" s="395"/>
      <c r="G85" s="395"/>
      <c r="H85" s="395"/>
      <c r="I85" s="395"/>
      <c r="J85" s="395"/>
      <c r="K85" s="395"/>
      <c r="L85" s="395"/>
      <c r="M85" s="395"/>
      <c r="N85" s="395"/>
      <c r="O85" s="395"/>
      <c r="P85" s="395"/>
      <c r="Q85" s="395"/>
      <c r="R85" s="395"/>
      <c r="S85" s="395"/>
      <c r="T85" s="395"/>
      <c r="U85" s="395"/>
      <c r="V85" s="395"/>
      <c r="W85" s="395"/>
      <c r="X85" s="395"/>
      <c r="Y85" s="395"/>
      <c r="Z85" s="395"/>
      <c r="AA85" s="395"/>
      <c r="AB85" s="395"/>
      <c r="AC85" s="395"/>
    </row>
    <row r="86" spans="1:29" x14ac:dyDescent="0.2">
      <c r="A86" s="395"/>
      <c r="B86" s="395"/>
      <c r="C86" s="395"/>
      <c r="D86" s="395"/>
      <c r="E86" s="395"/>
      <c r="F86" s="395"/>
      <c r="G86" s="395"/>
      <c r="H86" s="395"/>
      <c r="I86" s="395"/>
      <c r="J86" s="395"/>
      <c r="K86" s="395"/>
      <c r="L86" s="395"/>
      <c r="M86" s="395"/>
      <c r="N86" s="395"/>
      <c r="O86" s="395"/>
      <c r="P86" s="395"/>
      <c r="Q86" s="395"/>
      <c r="R86" s="395"/>
      <c r="S86" s="395"/>
      <c r="T86" s="395"/>
      <c r="U86" s="395"/>
      <c r="V86" s="395"/>
      <c r="W86" s="395"/>
      <c r="X86" s="395"/>
      <c r="Y86" s="395"/>
      <c r="Z86" s="395"/>
      <c r="AA86" s="395"/>
      <c r="AB86" s="395"/>
      <c r="AC86" s="395"/>
    </row>
    <row r="87" spans="1:29" x14ac:dyDescent="0.2">
      <c r="A87" s="395"/>
      <c r="B87" s="395"/>
      <c r="C87" s="395"/>
      <c r="D87" s="395"/>
      <c r="E87" s="395"/>
      <c r="F87" s="395"/>
      <c r="G87" s="395"/>
      <c r="H87" s="395"/>
      <c r="I87" s="395"/>
      <c r="J87" s="395"/>
      <c r="K87" s="395"/>
      <c r="L87" s="395"/>
      <c r="M87" s="395"/>
      <c r="N87" s="395"/>
      <c r="O87" s="395"/>
      <c r="P87" s="395"/>
      <c r="Q87" s="395"/>
      <c r="R87" s="395"/>
      <c r="S87" s="395"/>
      <c r="T87" s="395"/>
      <c r="U87" s="395"/>
      <c r="V87" s="395"/>
      <c r="W87" s="395"/>
      <c r="X87" s="395"/>
      <c r="Y87" s="395"/>
      <c r="Z87" s="395"/>
      <c r="AA87" s="395"/>
      <c r="AB87" s="395"/>
      <c r="AC87" s="395"/>
    </row>
    <row r="88" spans="1:29" x14ac:dyDescent="0.2">
      <c r="A88" s="395"/>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c r="AC88" s="395"/>
    </row>
    <row r="89" spans="1:29" x14ac:dyDescent="0.2">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c r="AC89" s="395"/>
    </row>
    <row r="90" spans="1:29" x14ac:dyDescent="0.2">
      <c r="A90" s="395"/>
      <c r="B90" s="395"/>
      <c r="C90" s="395"/>
      <c r="D90" s="395"/>
      <c r="E90" s="395"/>
      <c r="F90" s="395"/>
      <c r="G90" s="395"/>
      <c r="H90" s="395"/>
      <c r="I90" s="395"/>
      <c r="J90" s="395"/>
      <c r="K90" s="395"/>
      <c r="L90" s="395"/>
      <c r="M90" s="395"/>
      <c r="N90" s="395"/>
      <c r="O90" s="395"/>
      <c r="P90" s="395"/>
      <c r="Q90" s="395"/>
      <c r="R90" s="395"/>
      <c r="S90" s="395"/>
      <c r="T90" s="395"/>
      <c r="U90" s="395"/>
      <c r="V90" s="395"/>
      <c r="W90" s="395"/>
      <c r="X90" s="395"/>
      <c r="Y90" s="395"/>
      <c r="Z90" s="395"/>
      <c r="AA90" s="395"/>
      <c r="AB90" s="395"/>
      <c r="AC90" s="395"/>
    </row>
    <row r="91" spans="1:29" x14ac:dyDescent="0.2">
      <c r="A91" s="395"/>
      <c r="B91" s="395"/>
      <c r="C91" s="395"/>
      <c r="D91" s="395"/>
      <c r="E91" s="395"/>
      <c r="F91" s="395"/>
      <c r="G91" s="395"/>
      <c r="H91" s="395"/>
      <c r="I91" s="395"/>
      <c r="J91" s="395"/>
      <c r="K91" s="395"/>
      <c r="L91" s="395"/>
      <c r="M91" s="395"/>
      <c r="N91" s="395"/>
      <c r="O91" s="395"/>
      <c r="P91" s="395"/>
      <c r="Q91" s="395"/>
      <c r="R91" s="395"/>
      <c r="S91" s="395"/>
      <c r="T91" s="395"/>
      <c r="U91" s="395"/>
      <c r="V91" s="395"/>
      <c r="W91" s="395"/>
      <c r="X91" s="395"/>
      <c r="Y91" s="395"/>
      <c r="Z91" s="395"/>
      <c r="AA91" s="395"/>
      <c r="AB91" s="395"/>
      <c r="AC91" s="395"/>
    </row>
    <row r="92" spans="1:29" x14ac:dyDescent="0.2">
      <c r="A92" s="395"/>
      <c r="B92" s="395"/>
      <c r="C92" s="395"/>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row>
    <row r="93" spans="1:29" x14ac:dyDescent="0.2">
      <c r="A93" s="395"/>
      <c r="B93" s="395"/>
      <c r="C93" s="395"/>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row>
    <row r="94" spans="1:29" x14ac:dyDescent="0.2">
      <c r="A94" s="395"/>
      <c r="B94" s="395"/>
      <c r="C94" s="395"/>
      <c r="D94" s="395"/>
      <c r="E94" s="395"/>
      <c r="F94" s="395"/>
      <c r="G94" s="395"/>
      <c r="H94" s="395"/>
      <c r="I94" s="395"/>
      <c r="J94" s="395"/>
      <c r="K94" s="395"/>
      <c r="L94" s="395"/>
      <c r="M94" s="395"/>
      <c r="N94" s="395"/>
      <c r="O94" s="395"/>
      <c r="P94" s="395"/>
      <c r="Q94" s="395"/>
      <c r="R94" s="395"/>
      <c r="S94" s="395"/>
      <c r="T94" s="395"/>
      <c r="U94" s="395"/>
      <c r="V94" s="395"/>
      <c r="W94" s="395"/>
      <c r="X94" s="395"/>
      <c r="Y94" s="395"/>
      <c r="Z94" s="395"/>
      <c r="AA94" s="395"/>
      <c r="AB94" s="395"/>
      <c r="AC94" s="395"/>
    </row>
    <row r="95" spans="1:29" x14ac:dyDescent="0.2">
      <c r="A95" s="395"/>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row>
    <row r="96" spans="1:29" x14ac:dyDescent="0.2">
      <c r="A96" s="395"/>
      <c r="B96" s="395"/>
      <c r="C96" s="395"/>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row>
    <row r="97" spans="1:29" x14ac:dyDescent="0.2">
      <c r="A97" s="395"/>
      <c r="B97" s="395"/>
      <c r="C97" s="395"/>
      <c r="D97" s="395"/>
      <c r="E97" s="395"/>
      <c r="F97" s="395"/>
      <c r="G97" s="395"/>
      <c r="H97" s="395"/>
      <c r="I97" s="395"/>
      <c r="J97" s="395"/>
      <c r="K97" s="395"/>
      <c r="L97" s="395"/>
      <c r="M97" s="395"/>
      <c r="N97" s="395"/>
      <c r="O97" s="395"/>
      <c r="P97" s="395"/>
      <c r="Q97" s="395"/>
      <c r="R97" s="395"/>
      <c r="S97" s="395"/>
      <c r="T97" s="395"/>
      <c r="U97" s="395"/>
      <c r="V97" s="395"/>
      <c r="W97" s="395"/>
      <c r="X97" s="395"/>
      <c r="Y97" s="395"/>
      <c r="Z97" s="395"/>
      <c r="AA97" s="395"/>
      <c r="AB97" s="395"/>
      <c r="AC97" s="395"/>
    </row>
    <row r="98" spans="1:29" x14ac:dyDescent="0.2">
      <c r="A98" s="395"/>
      <c r="B98" s="395"/>
      <c r="C98" s="395"/>
      <c r="D98" s="395"/>
      <c r="E98" s="395"/>
      <c r="F98" s="395"/>
      <c r="G98" s="395"/>
      <c r="H98" s="395"/>
      <c r="I98" s="395"/>
      <c r="J98" s="395"/>
      <c r="K98" s="395"/>
      <c r="L98" s="395"/>
      <c r="M98" s="395"/>
      <c r="N98" s="395"/>
      <c r="O98" s="395"/>
      <c r="P98" s="395"/>
      <c r="Q98" s="395"/>
      <c r="R98" s="395"/>
      <c r="S98" s="395"/>
      <c r="T98" s="395"/>
      <c r="U98" s="395"/>
      <c r="V98" s="395"/>
      <c r="W98" s="395"/>
      <c r="X98" s="395"/>
      <c r="Y98" s="395"/>
      <c r="Z98" s="395"/>
      <c r="AA98" s="395"/>
      <c r="AB98" s="395"/>
      <c r="AC98" s="395"/>
    </row>
    <row r="99" spans="1:29" x14ac:dyDescent="0.2">
      <c r="A99" s="395"/>
      <c r="B99" s="395"/>
      <c r="C99" s="395"/>
      <c r="D99" s="395"/>
      <c r="E99" s="395"/>
      <c r="F99" s="395"/>
      <c r="G99" s="395"/>
      <c r="H99" s="395"/>
      <c r="I99" s="395"/>
      <c r="J99" s="395"/>
      <c r="K99" s="395"/>
      <c r="L99" s="395"/>
      <c r="M99" s="395"/>
      <c r="N99" s="395"/>
      <c r="O99" s="395"/>
      <c r="P99" s="395"/>
      <c r="Q99" s="395"/>
      <c r="R99" s="395"/>
      <c r="S99" s="395"/>
      <c r="T99" s="395"/>
      <c r="U99" s="395"/>
      <c r="V99" s="395"/>
      <c r="W99" s="395"/>
      <c r="X99" s="395"/>
      <c r="Y99" s="395"/>
      <c r="Z99" s="395"/>
      <c r="AA99" s="395"/>
      <c r="AB99" s="395"/>
      <c r="AC99" s="395"/>
    </row>
    <row r="100" spans="1:29" x14ac:dyDescent="0.2">
      <c r="A100" s="395"/>
      <c r="B100" s="395"/>
      <c r="C100" s="395"/>
      <c r="D100" s="395"/>
      <c r="E100" s="395"/>
      <c r="F100" s="395"/>
      <c r="G100" s="395"/>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t="s">
        <v>203</v>
      </c>
    </row>
  </sheetData>
  <sheetProtection password="C730" sheet="1" selectLockedCells="1"/>
  <customSheetViews>
    <customSheetView guid="{68ABA936-E0C3-4F62-AA1D-4FD1F5462098}" showPageBreaks="1" showGridLines="0" showRowCol="0" fitToPage="1" printArea="1" view="pageBreakPreview">
      <selection activeCell="G23" sqref="G23"/>
      <pageMargins left="0.39370078740157483" right="0.39370078740157483" top="0.39370078740157483" bottom="0.39370078740157483" header="0" footer="0"/>
      <printOptions horizontalCentered="1"/>
      <pageSetup paperSize="9" scale="74" orientation="portrait" r:id="rId1"/>
    </customSheetView>
  </customSheetViews>
  <mergeCells count="16">
    <mergeCell ref="C25:L25"/>
    <mergeCell ref="E15:G15"/>
    <mergeCell ref="C22:D22"/>
    <mergeCell ref="I22:J22"/>
    <mergeCell ref="C20:L20"/>
    <mergeCell ref="C21:D21"/>
    <mergeCell ref="I21:J21"/>
    <mergeCell ref="H14:I14"/>
    <mergeCell ref="C24:M24"/>
    <mergeCell ref="C3:G4"/>
    <mergeCell ref="C12:L12"/>
    <mergeCell ref="H13:I13"/>
    <mergeCell ref="C10:L10"/>
    <mergeCell ref="C18:L18"/>
    <mergeCell ref="C9:L9"/>
    <mergeCell ref="C16:K16"/>
  </mergeCells>
  <conditionalFormatting sqref="F14">
    <cfRule type="expression" dxfId="72" priority="1709">
      <formula>$F$14&gt;0</formula>
    </cfRule>
  </conditionalFormatting>
  <conditionalFormatting sqref="F14:I14">
    <cfRule type="expression" dxfId="71" priority="4">
      <formula>$H$14 &gt; 10000</formula>
    </cfRule>
  </conditionalFormatting>
  <conditionalFormatting sqref="F22:J22">
    <cfRule type="expression" dxfId="70" priority="2235">
      <formula>#REF!&lt;&gt;0</formula>
    </cfRule>
    <cfRule type="expression" dxfId="69" priority="2236">
      <formula>AND(#REF!=0,$L$22&lt;&gt;0)</formula>
    </cfRule>
  </conditionalFormatting>
  <conditionalFormatting sqref="F22:K22">
    <cfRule type="expression" dxfId="68" priority="9">
      <formula>AND($L$22=$H$14,$L$22&lt;&gt;0)</formula>
    </cfRule>
  </conditionalFormatting>
  <conditionalFormatting sqref="G14">
    <cfRule type="expression" dxfId="67" priority="1710">
      <formula>$G$14&gt;0</formula>
    </cfRule>
  </conditionalFormatting>
  <conditionalFormatting sqref="H14:I14">
    <cfRule type="expression" dxfId="66" priority="5">
      <formula>H14 &gt; 0</formula>
    </cfRule>
  </conditionalFormatting>
  <conditionalFormatting sqref="K14 L16">
    <cfRule type="expression" dxfId="65" priority="10">
      <formula>$G$14&lt;1000</formula>
    </cfRule>
  </conditionalFormatting>
  <conditionalFormatting sqref="K22">
    <cfRule type="expression" dxfId="63" priority="8">
      <formula>#REF!&lt;&gt;0</formula>
    </cfRule>
  </conditionalFormatting>
  <conditionalFormatting sqref="L22">
    <cfRule type="expression" dxfId="61" priority="2">
      <formula xml:space="preserve"> L22 &gt; 0</formula>
    </cfRule>
    <cfRule type="expression" dxfId="60" priority="6">
      <formula>$L$22&lt;&gt;$H$14</formula>
    </cfRule>
  </conditionalFormatting>
  <dataValidations count="4">
    <dataValidation operator="greaterThan" allowBlank="1" showInputMessage="1" showErrorMessage="1" sqref="H14" xr:uid="{00000000-0002-0000-1000-000000000000}"/>
    <dataValidation type="decimal" operator="greaterThan" allowBlank="1" showInputMessage="1" showErrorMessage="1" sqref="F22:G22" xr:uid="{00000000-0002-0000-1000-000001000000}">
      <formula1>0</formula1>
    </dataValidation>
    <dataValidation type="decimal" errorStyle="information" operator="lessThan" allowBlank="1" showInputMessage="1" showErrorMessage="1" errorTitle="Hinweis:" error="Die Höhe des Tagessatzes scheint vergleichsweise hoch zu sein. Bitte erläutern Sie dies im Tabellenbaltt &quot;Anmerkungen&quot;." sqref="G14" xr:uid="{00000000-0002-0000-1000-000002000000}">
      <formula1>1200</formula1>
    </dataValidation>
    <dataValidation type="decimal" allowBlank="1" showInputMessage="1" errorTitle="Hinweis:" error="Zuwendungsfähig sind maximal 10 Tage pro Vorhaben." sqref="F14" xr:uid="{00000000-0002-0000-1000-000003000000}">
      <formula1>0</formula1>
      <formula2>10</formula2>
    </dataValidation>
  </dataValidations>
  <hyperlinks>
    <hyperlink ref="L16" location="Anmerkungen!A1" display="Anmerkungen" xr:uid="{00000000-0004-0000-1000-000000000000}"/>
  </hyperlinks>
  <printOptions horizontalCentered="1"/>
  <pageMargins left="0.39370078740157483" right="0.19685039370078741" top="0.19685039370078741" bottom="0.19685039370078741" header="0" footer="0"/>
  <pageSetup paperSize="9" scale="76"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2533" r:id="rId5" name="Check Box 5">
              <controlPr defaultSize="0" autoFill="0" autoLine="0" autoPict="0">
                <anchor moveWithCells="1">
                  <from>
                    <xdr:col>2</xdr:col>
                    <xdr:colOff>9525</xdr:colOff>
                    <xdr:row>3</xdr:row>
                    <xdr:rowOff>161925</xdr:rowOff>
                  </from>
                  <to>
                    <xdr:col>4</xdr:col>
                    <xdr:colOff>990600</xdr:colOff>
                    <xdr:row>4</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9" id="{CADAFC17-4D2B-41A9-901E-E68B216413F1}">
            <xm:f>menu!$U$4=FALSE</xm:f>
            <x14:dxf>
              <font>
                <color theme="0"/>
              </font>
              <fill>
                <patternFill>
                  <fgColor theme="0"/>
                  <bgColor theme="0"/>
                </patternFill>
              </fill>
              <border>
                <left/>
                <right/>
                <top/>
                <bottom/>
                <vertical/>
                <horizontal/>
              </border>
            </x14:dxf>
          </x14:cfRule>
          <xm:sqref>C24</xm:sqref>
        </x14:conditionalFormatting>
        <x14:conditionalFormatting xmlns:xm="http://schemas.microsoft.com/office/excel/2006/main">
          <x14:cfRule type="expression" priority="11" id="{5A0D6AFE-C6B6-4526-ADEC-35BD6C00A047}">
            <xm:f>menu!$U$10=FALSE</xm:f>
            <x14:dxf>
              <font>
                <color theme="0"/>
              </font>
              <fill>
                <patternFill>
                  <fgColor theme="0"/>
                  <bgColor theme="0"/>
                </patternFill>
              </fill>
              <border>
                <left/>
                <right/>
                <top/>
                <bottom/>
                <vertical/>
                <horizontal/>
              </border>
            </x14:dxf>
          </x14:cfRule>
          <xm:sqref>C21:J22 C14:K14 I3:M8 C9:M13 M14 C15:M15 C16 L16:M16 C17:M20 C23:M25</xm:sqref>
        </x14:conditionalFormatting>
        <x14:conditionalFormatting xmlns:xm="http://schemas.microsoft.com/office/excel/2006/main">
          <x14:cfRule type="iconSet" priority="12" id="{47B9B340-F4D9-44B9-9C7A-D84A75E5C58B}">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J14</xm:sqref>
        </x14:conditionalFormatting>
        <x14:conditionalFormatting xmlns:xm="http://schemas.microsoft.com/office/excel/2006/main">
          <x14:cfRule type="expression" priority="1" id="{A930442D-7DCF-4CC5-8E33-189B781D5B7E}">
            <xm:f>Personal!$L$48=0</xm:f>
            <x14:dxf>
              <font>
                <color theme="0"/>
              </font>
              <fill>
                <patternFill>
                  <bgColor theme="0"/>
                </patternFill>
              </fill>
            </x14:dxf>
          </x14:cfRule>
          <xm:sqref>K21:K22</xm:sqref>
        </x14:conditionalFormatting>
        <x14:conditionalFormatting xmlns:xm="http://schemas.microsoft.com/office/excel/2006/main">
          <x14:cfRule type="expression" priority="7" id="{E4937CB3-1EF8-4EC1-8CE2-528488A34E39}">
            <xm:f>menu!$U$10=FALSE</xm:f>
            <x14:dxf>
              <font>
                <color theme="0"/>
              </font>
              <fill>
                <patternFill>
                  <fgColor theme="0"/>
                  <bgColor theme="0"/>
                </patternFill>
              </fill>
              <border>
                <left/>
                <right/>
                <top/>
                <bottom/>
                <vertical/>
                <horizontal/>
              </border>
            </x14:dxf>
          </x14:cfRule>
          <xm:sqref>K21:M22</xm:sqref>
        </x14:conditionalFormatting>
        <x14:conditionalFormatting xmlns:xm="http://schemas.microsoft.com/office/excel/2006/main">
          <x14:cfRule type="iconSet" priority="287" id="{520DBFE7-A1A1-49C6-AF06-BB7356527187}">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M14</xm:sqref>
        </x14:conditionalFormatting>
        <x14:conditionalFormatting xmlns:xm="http://schemas.microsoft.com/office/excel/2006/main">
          <x14:cfRule type="iconSet" priority="281" id="{5727A195-C115-4601-97AB-FD1616EE507C}">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282" id="{D363F4F4-323A-4711-BE34-AB804EE2ABC4}">
            <xm:f>menu!$U$6=FALSE</xm:f>
            <x14:dxf>
              <font>
                <color theme="0"/>
              </font>
              <fill>
                <patternFill>
                  <fgColor theme="0"/>
                  <bgColor theme="0"/>
                </patternFill>
              </fill>
              <border>
                <left/>
                <right/>
                <top/>
                <bottom/>
                <vertical/>
                <horizontal/>
              </border>
            </x14:dxf>
          </x14:cfRule>
          <xm:sqref>M22</xm:sqref>
        </x14:conditionalFormatting>
      </x14:conditionalFormattings>
    </ext>
    <ext xmlns:x14="http://schemas.microsoft.com/office/spreadsheetml/2009/9/main" uri="{CCE6A557-97BC-4b89-ADB6-D9C93CAAB3DF}">
      <x14:dataValidations xmlns:xm="http://schemas.microsoft.com/office/excel/2006/main" count="2">
        <x14:dataValidation type="custom" operator="greaterThan" allowBlank="1" showInputMessage="1" showErrorMessage="1" error="Ausgaben können nur für Jahre eingegeben werden, in denen ein Klimaschutzmanager eingestellt ist. " xr:uid="{00000000-0002-0000-1000-000004000000}">
          <x14:formula1>
            <xm:f>Personal!G48&gt;0</xm:f>
          </x14:formula1>
          <xm:sqref>H22 K22</xm:sqref>
        </x14:dataValidation>
        <x14:dataValidation type="custom" allowBlank="1" showInputMessage="1" showErrorMessage="1" error="Ausgaben können nur für Jahre eingegeben werden, in denen ein Klimaschutzmanager eingestellt ist. " xr:uid="{00000000-0002-0000-1000-000005000000}">
          <x14:formula1>
            <xm:f>Personal!H48&gt;0</xm:f>
          </x14:formula1>
          <xm:sqref>I22:J22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5">
    <tabColor rgb="FFFCF2F7"/>
    <pageSetUpPr fitToPage="1"/>
  </sheetPr>
  <dimension ref="A1:AC100"/>
  <sheetViews>
    <sheetView showGridLines="0" showRowColHeaders="0" topLeftCell="A7" zoomScaleNormal="100" zoomScaleSheetLayoutView="100" workbookViewId="0">
      <selection activeCell="G13" sqref="G13"/>
    </sheetView>
  </sheetViews>
  <sheetFormatPr baseColWidth="10" defaultColWidth="11.42578125" defaultRowHeight="12" x14ac:dyDescent="0.2"/>
  <cols>
    <col min="1" max="2" width="2.28515625" style="1" customWidth="1"/>
    <col min="3" max="3" width="5.7109375" style="1" customWidth="1"/>
    <col min="4" max="4" width="5.140625" style="1" customWidth="1"/>
    <col min="5" max="5" width="11" style="1" customWidth="1"/>
    <col min="6" max="6" width="13.42578125" style="1" customWidth="1"/>
    <col min="7" max="7" width="13.28515625" style="1" customWidth="1"/>
    <col min="8" max="8" width="7.7109375" style="1" customWidth="1"/>
    <col min="9" max="9" width="6.85546875" style="1" customWidth="1"/>
    <col min="10" max="10" width="4.5703125" style="1" customWidth="1"/>
    <col min="11" max="11" width="11.7109375" style="1" customWidth="1"/>
    <col min="12" max="12" width="14.140625" style="1" customWidth="1"/>
    <col min="13" max="13" width="4.5703125" style="1" customWidth="1"/>
    <col min="14" max="14" width="3.140625" style="1" customWidth="1"/>
    <col min="15" max="15" width="7" style="1" customWidth="1"/>
    <col min="16" max="16" width="4.5703125" style="1" customWidth="1"/>
    <col min="17" max="17" width="17.7109375" style="1" customWidth="1"/>
    <col min="18" max="18" width="3.28515625" style="1" customWidth="1"/>
    <col min="19" max="19" width="2.140625" style="1" customWidth="1"/>
    <col min="20" max="20" width="15.85546875" style="1" bestFit="1" customWidth="1"/>
    <col min="21" max="26" width="11.42578125" style="1"/>
    <col min="27" max="27" width="31.85546875" style="1" customWidth="1"/>
    <col min="28" max="28" width="11.42578125" style="1"/>
    <col min="29" max="29" width="30.28515625" style="1" customWidth="1"/>
    <col min="30" max="16384" width="11.42578125" style="1"/>
  </cols>
  <sheetData>
    <row r="1" spans="1:29"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row>
    <row r="2" spans="1:29" x14ac:dyDescent="0.2">
      <c r="A2" s="386"/>
      <c r="B2" s="62"/>
      <c r="C2" s="62"/>
      <c r="D2" s="62"/>
      <c r="E2" s="62"/>
      <c r="F2" s="62"/>
      <c r="G2" s="62"/>
      <c r="H2" s="62"/>
      <c r="I2" s="62"/>
      <c r="J2" s="62"/>
      <c r="K2" s="62"/>
      <c r="L2" s="62"/>
      <c r="M2" s="62"/>
      <c r="N2" s="62"/>
      <c r="O2" s="62"/>
      <c r="P2" s="62"/>
      <c r="Q2" s="395"/>
      <c r="R2" s="395"/>
      <c r="S2" s="395"/>
      <c r="T2" s="386"/>
      <c r="U2" s="386"/>
      <c r="V2" s="386"/>
      <c r="W2" s="386"/>
      <c r="X2" s="386"/>
      <c r="Y2" s="386"/>
      <c r="Z2" s="386"/>
      <c r="AA2" s="386"/>
      <c r="AB2" s="386"/>
      <c r="AC2" s="386"/>
    </row>
    <row r="3" spans="1:29" ht="17.25" customHeight="1" x14ac:dyDescent="0.2">
      <c r="A3" s="386"/>
      <c r="B3" s="62"/>
      <c r="C3" s="688" t="s">
        <v>304</v>
      </c>
      <c r="D3" s="688"/>
      <c r="E3" s="688"/>
      <c r="F3" s="688"/>
      <c r="G3" s="688"/>
      <c r="H3" s="80"/>
      <c r="I3" s="80"/>
      <c r="J3" s="63"/>
      <c r="K3" s="64" t="s">
        <v>58</v>
      </c>
      <c r="L3" s="62"/>
      <c r="P3" s="62"/>
      <c r="Q3" s="395"/>
      <c r="R3" s="395"/>
      <c r="S3" s="395"/>
      <c r="T3" s="386"/>
      <c r="U3" s="386"/>
      <c r="V3" s="386"/>
      <c r="W3" s="386"/>
      <c r="X3" s="386"/>
      <c r="Y3" s="386"/>
      <c r="Z3" s="386"/>
      <c r="AA3" s="386"/>
      <c r="AB3" s="386"/>
      <c r="AC3" s="386"/>
    </row>
    <row r="4" spans="1:29" ht="17.25" customHeight="1" x14ac:dyDescent="0.2">
      <c r="A4" s="386"/>
      <c r="B4" s="62"/>
      <c r="C4" s="688"/>
      <c r="D4" s="688"/>
      <c r="E4" s="688"/>
      <c r="F4" s="688"/>
      <c r="G4" s="688"/>
      <c r="H4" s="80"/>
      <c r="I4" s="80"/>
      <c r="J4" s="133"/>
      <c r="K4" s="65" t="s">
        <v>57</v>
      </c>
      <c r="L4" s="62"/>
      <c r="P4" s="62"/>
      <c r="Q4" s="395"/>
      <c r="R4" s="395"/>
      <c r="S4" s="395"/>
      <c r="T4" s="386"/>
      <c r="U4" s="386"/>
      <c r="V4" s="386"/>
      <c r="W4" s="386"/>
      <c r="X4" s="386"/>
      <c r="Y4" s="386"/>
      <c r="Z4" s="386"/>
      <c r="AA4" s="386"/>
      <c r="AB4" s="386"/>
      <c r="AC4" s="386"/>
    </row>
    <row r="5" spans="1:29" ht="17.25" customHeight="1" x14ac:dyDescent="0.2">
      <c r="A5" s="386"/>
      <c r="B5" s="62"/>
      <c r="C5" s="62"/>
      <c r="D5" s="62"/>
      <c r="E5" s="62"/>
      <c r="F5" s="62"/>
      <c r="G5" s="62"/>
      <c r="H5" s="62"/>
      <c r="I5" s="62"/>
      <c r="J5" s="66"/>
      <c r="K5" s="65" t="s">
        <v>56</v>
      </c>
      <c r="L5" s="62"/>
      <c r="P5" s="62"/>
      <c r="Q5" s="395"/>
      <c r="R5" s="395"/>
      <c r="S5" s="395"/>
      <c r="T5" s="386"/>
      <c r="U5" s="386"/>
      <c r="V5" s="386"/>
      <c r="W5" s="386"/>
      <c r="X5" s="386"/>
      <c r="Y5" s="386"/>
      <c r="Z5" s="386"/>
      <c r="AA5" s="386"/>
      <c r="AB5" s="386"/>
      <c r="AC5" s="386"/>
    </row>
    <row r="6" spans="1:29" ht="17.25" customHeight="1" x14ac:dyDescent="0.2">
      <c r="A6" s="386"/>
      <c r="B6" s="62"/>
      <c r="C6" s="95" t="s">
        <v>544</v>
      </c>
      <c r="D6" s="62"/>
      <c r="E6" s="62"/>
      <c r="F6" s="62"/>
      <c r="G6" s="135">
        <f>SUM(F43:L43)</f>
        <v>0</v>
      </c>
      <c r="H6" s="6"/>
      <c r="I6" s="6"/>
      <c r="J6" s="67"/>
      <c r="K6" s="65" t="s">
        <v>43</v>
      </c>
      <c r="L6" s="62"/>
      <c r="P6" s="62"/>
      <c r="Q6" s="395"/>
      <c r="R6" s="395"/>
      <c r="S6" s="395"/>
      <c r="T6" s="386"/>
      <c r="U6" s="386"/>
      <c r="V6" s="386"/>
      <c r="W6" s="386"/>
      <c r="X6" s="386"/>
      <c r="Y6" s="386"/>
      <c r="Z6" s="386"/>
      <c r="AA6" s="386"/>
      <c r="AB6" s="386"/>
      <c r="AC6" s="386"/>
    </row>
    <row r="7" spans="1:29" ht="17.25" customHeight="1" x14ac:dyDescent="0.2">
      <c r="A7" s="386"/>
      <c r="B7" s="62"/>
      <c r="C7" s="62"/>
      <c r="D7" s="62"/>
      <c r="E7" s="62"/>
      <c r="F7" s="62"/>
      <c r="G7" s="62"/>
      <c r="H7" s="62"/>
      <c r="I7" s="62"/>
      <c r="J7" s="68"/>
      <c r="K7" s="65" t="s">
        <v>44</v>
      </c>
      <c r="L7" s="62"/>
      <c r="P7" s="62"/>
      <c r="Q7" s="395"/>
      <c r="R7" s="395"/>
      <c r="S7" s="395"/>
      <c r="T7" s="386"/>
      <c r="U7" s="386"/>
      <c r="V7" s="386"/>
      <c r="W7" s="386"/>
      <c r="X7" s="386"/>
      <c r="Y7" s="386"/>
      <c r="Z7" s="386"/>
      <c r="AA7" s="386"/>
      <c r="AB7" s="386"/>
      <c r="AC7" s="386"/>
    </row>
    <row r="8" spans="1:29" ht="4.9000000000000004" customHeight="1" x14ac:dyDescent="0.2">
      <c r="A8" s="386"/>
      <c r="B8" s="62"/>
      <c r="C8" s="62"/>
      <c r="D8" s="62"/>
      <c r="E8" s="62"/>
      <c r="F8" s="62"/>
      <c r="G8" s="62"/>
      <c r="H8" s="62"/>
      <c r="I8" s="62"/>
      <c r="J8" s="62"/>
      <c r="K8" s="62"/>
      <c r="L8" s="62"/>
      <c r="M8" s="137"/>
      <c r="N8" s="65"/>
      <c r="O8" s="62"/>
      <c r="P8" s="62"/>
      <c r="Q8" s="395"/>
      <c r="R8" s="395"/>
      <c r="S8" s="395"/>
      <c r="T8" s="386"/>
      <c r="U8" s="386"/>
      <c r="V8" s="386"/>
      <c r="W8" s="386"/>
      <c r="X8" s="386"/>
      <c r="Y8" s="386"/>
      <c r="Z8" s="386"/>
      <c r="AA8" s="386"/>
      <c r="AB8" s="386"/>
      <c r="AC8" s="386"/>
    </row>
    <row r="9" spans="1:29" ht="39" customHeight="1" x14ac:dyDescent="0.2">
      <c r="A9" s="386"/>
      <c r="B9" s="62"/>
      <c r="C9" s="693" t="s">
        <v>683</v>
      </c>
      <c r="D9" s="694"/>
      <c r="E9" s="694"/>
      <c r="F9" s="694"/>
      <c r="G9" s="694"/>
      <c r="H9" s="694"/>
      <c r="I9" s="694"/>
      <c r="J9" s="694"/>
      <c r="K9" s="694"/>
      <c r="L9" s="694"/>
      <c r="M9" s="694"/>
      <c r="N9" s="694"/>
      <c r="O9" s="695"/>
      <c r="P9" s="79"/>
      <c r="Q9" s="400"/>
      <c r="R9" s="395"/>
      <c r="S9" s="395"/>
      <c r="T9" s="386"/>
      <c r="U9" s="386"/>
      <c r="V9" s="386"/>
      <c r="W9" s="386"/>
      <c r="X9" s="386"/>
      <c r="Y9" s="386"/>
      <c r="Z9" s="386"/>
      <c r="AA9" s="386"/>
      <c r="AB9" s="386"/>
      <c r="AC9" s="386"/>
    </row>
    <row r="10" spans="1:29" ht="4.9000000000000004" customHeight="1" x14ac:dyDescent="0.2">
      <c r="A10" s="386"/>
      <c r="B10" s="62"/>
      <c r="C10" s="62"/>
      <c r="D10" s="62"/>
      <c r="E10" s="62"/>
      <c r="F10" s="62"/>
      <c r="G10" s="62"/>
      <c r="H10" s="62"/>
      <c r="I10" s="62"/>
      <c r="J10" s="62"/>
      <c r="K10" s="62"/>
      <c r="L10" s="62"/>
      <c r="M10" s="137"/>
      <c r="N10" s="65"/>
      <c r="O10" s="62"/>
      <c r="P10" s="62"/>
      <c r="Q10" s="395"/>
      <c r="R10" s="395"/>
      <c r="S10" s="395"/>
      <c r="T10" s="386"/>
      <c r="U10" s="386"/>
      <c r="V10" s="386"/>
      <c r="W10" s="386"/>
      <c r="X10" s="386"/>
      <c r="Y10" s="386"/>
      <c r="Z10" s="386"/>
      <c r="AA10" s="386"/>
      <c r="AB10" s="386"/>
      <c r="AC10" s="386"/>
    </row>
    <row r="11" spans="1:29" ht="15" customHeight="1" thickBot="1" x14ac:dyDescent="0.25">
      <c r="A11" s="386"/>
      <c r="B11" s="62"/>
      <c r="C11" s="277" t="s">
        <v>171</v>
      </c>
      <c r="D11" s="277"/>
      <c r="E11" s="277"/>
      <c r="F11" s="277"/>
      <c r="G11" s="62"/>
      <c r="H11" s="62"/>
      <c r="I11" s="62"/>
      <c r="J11" s="62"/>
      <c r="K11" s="62"/>
      <c r="L11" s="62"/>
      <c r="M11" s="62"/>
      <c r="N11" s="62"/>
      <c r="O11" s="62"/>
      <c r="P11" s="62"/>
      <c r="Q11" s="395"/>
      <c r="R11" s="395"/>
      <c r="S11" s="395"/>
      <c r="T11" s="386"/>
      <c r="U11" s="386"/>
      <c r="V11" s="386"/>
      <c r="W11" s="386"/>
      <c r="X11" s="386"/>
      <c r="Y11" s="386"/>
      <c r="Z11" s="386"/>
      <c r="AA11" s="386"/>
      <c r="AB11" s="386"/>
      <c r="AC11" s="386"/>
    </row>
    <row r="12" spans="1:29" s="9" customFormat="1" ht="48" customHeight="1" x14ac:dyDescent="0.25">
      <c r="A12" s="437"/>
      <c r="B12" s="99"/>
      <c r="C12" s="896" t="s">
        <v>198</v>
      </c>
      <c r="D12" s="758"/>
      <c r="E12" s="889"/>
      <c r="F12" s="74" t="s">
        <v>27</v>
      </c>
      <c r="G12" s="75" t="s">
        <v>237</v>
      </c>
      <c r="H12" s="757" t="s">
        <v>275</v>
      </c>
      <c r="I12" s="889"/>
      <c r="J12" s="757" t="s">
        <v>276</v>
      </c>
      <c r="K12" s="889"/>
      <c r="L12" s="910" t="s">
        <v>82</v>
      </c>
      <c r="M12" s="910"/>
      <c r="N12" s="910"/>
      <c r="O12" s="911"/>
      <c r="P12" s="100"/>
      <c r="Q12" s="437"/>
      <c r="R12" s="437"/>
      <c r="S12" s="438"/>
      <c r="T12" s="437"/>
      <c r="U12" s="437"/>
      <c r="V12" s="437"/>
      <c r="W12" s="437"/>
      <c r="X12" s="437"/>
      <c r="Y12" s="437"/>
      <c r="Z12" s="437"/>
      <c r="AA12" s="437"/>
      <c r="AB12" s="437"/>
      <c r="AC12" s="437"/>
    </row>
    <row r="13" spans="1:29" ht="27" customHeight="1" x14ac:dyDescent="0.2">
      <c r="A13" s="386"/>
      <c r="B13" s="69"/>
      <c r="C13" s="893" t="s">
        <v>62</v>
      </c>
      <c r="D13" s="894"/>
      <c r="E13" s="895"/>
      <c r="F13" s="43" t="s">
        <v>62</v>
      </c>
      <c r="G13" s="181"/>
      <c r="H13" s="897"/>
      <c r="I13" s="898"/>
      <c r="J13" s="897"/>
      <c r="K13" s="898"/>
      <c r="L13" s="905">
        <f>(J13+H13)*G13</f>
        <v>0</v>
      </c>
      <c r="M13" s="905"/>
      <c r="N13" s="905"/>
      <c r="O13" s="906"/>
      <c r="P13" s="6">
        <f>IF(OR(AND(L13&gt;0,OR(C13="bitte auswählen",F13="bitte auswählen",G13="",H13="")),$L$29&gt;5000),1,0)</f>
        <v>0</v>
      </c>
      <c r="Q13" s="386"/>
      <c r="R13" s="386"/>
      <c r="S13" s="395"/>
      <c r="T13" s="386"/>
      <c r="U13" s="386"/>
      <c r="V13" s="386"/>
      <c r="W13" s="386"/>
      <c r="X13" s="386"/>
      <c r="Y13" s="386"/>
      <c r="Z13" s="386"/>
      <c r="AA13" s="386"/>
      <c r="AB13" s="386"/>
      <c r="AC13" s="386"/>
    </row>
    <row r="14" spans="1:29" ht="27" customHeight="1" x14ac:dyDescent="0.2">
      <c r="A14" s="386"/>
      <c r="B14" s="69"/>
      <c r="C14" s="893" t="s">
        <v>62</v>
      </c>
      <c r="D14" s="894"/>
      <c r="E14" s="895"/>
      <c r="F14" s="43" t="s">
        <v>62</v>
      </c>
      <c r="G14" s="181"/>
      <c r="H14" s="897"/>
      <c r="I14" s="898"/>
      <c r="J14" s="897"/>
      <c r="K14" s="898"/>
      <c r="L14" s="905">
        <f t="shared" ref="L14:L28" si="0">(J14+H14)*G14</f>
        <v>0</v>
      </c>
      <c r="M14" s="905"/>
      <c r="N14" s="905"/>
      <c r="O14" s="906"/>
      <c r="P14" s="6">
        <f t="shared" ref="P14:P28" si="1">IF(OR(AND(L14&gt;0,OR(C14="bitte auswählen",F14="bitte auswählen",G14="",H14="")),$L$29&gt;5000),1,0)</f>
        <v>0</v>
      </c>
      <c r="Q14" s="386"/>
      <c r="R14" s="386"/>
      <c r="S14" s="395"/>
      <c r="T14" s="386"/>
      <c r="U14" s="386"/>
      <c r="V14" s="386"/>
      <c r="W14" s="386"/>
      <c r="X14" s="386"/>
      <c r="Y14" s="386"/>
      <c r="Z14" s="386"/>
      <c r="AA14" s="386"/>
      <c r="AB14" s="386"/>
      <c r="AC14" s="386"/>
    </row>
    <row r="15" spans="1:29" ht="27" customHeight="1" x14ac:dyDescent="0.2">
      <c r="A15" s="386"/>
      <c r="B15" s="69"/>
      <c r="C15" s="893" t="s">
        <v>62</v>
      </c>
      <c r="D15" s="894"/>
      <c r="E15" s="895"/>
      <c r="F15" s="43" t="s">
        <v>62</v>
      </c>
      <c r="G15" s="181"/>
      <c r="H15" s="897"/>
      <c r="I15" s="898"/>
      <c r="J15" s="897"/>
      <c r="K15" s="898"/>
      <c r="L15" s="905">
        <f t="shared" si="0"/>
        <v>0</v>
      </c>
      <c r="M15" s="905"/>
      <c r="N15" s="905"/>
      <c r="O15" s="906"/>
      <c r="P15" s="6">
        <f t="shared" si="1"/>
        <v>0</v>
      </c>
      <c r="Q15" s="386"/>
      <c r="R15" s="386"/>
      <c r="S15" s="395"/>
      <c r="T15" s="386"/>
      <c r="U15" s="386"/>
      <c r="V15" s="386"/>
      <c r="W15" s="386"/>
      <c r="X15" s="386"/>
      <c r="Y15" s="386"/>
      <c r="Z15" s="386"/>
      <c r="AA15" s="386"/>
      <c r="AB15" s="386"/>
      <c r="AC15" s="386"/>
    </row>
    <row r="16" spans="1:29" ht="27" customHeight="1" x14ac:dyDescent="0.2">
      <c r="A16" s="386"/>
      <c r="B16" s="69"/>
      <c r="C16" s="893" t="s">
        <v>62</v>
      </c>
      <c r="D16" s="894"/>
      <c r="E16" s="895"/>
      <c r="F16" s="43" t="s">
        <v>62</v>
      </c>
      <c r="G16" s="181"/>
      <c r="H16" s="897"/>
      <c r="I16" s="898"/>
      <c r="J16" s="897"/>
      <c r="K16" s="898"/>
      <c r="L16" s="905">
        <f t="shared" si="0"/>
        <v>0</v>
      </c>
      <c r="M16" s="905"/>
      <c r="N16" s="905"/>
      <c r="O16" s="906"/>
      <c r="P16" s="6">
        <f t="shared" si="1"/>
        <v>0</v>
      </c>
      <c r="Q16" s="386"/>
      <c r="R16" s="386"/>
      <c r="S16" s="395"/>
      <c r="T16" s="386"/>
      <c r="U16" s="386"/>
      <c r="V16" s="386"/>
      <c r="W16" s="386"/>
      <c r="X16" s="386"/>
      <c r="Y16" s="386"/>
      <c r="Z16" s="386"/>
      <c r="AA16" s="386"/>
      <c r="AB16" s="386"/>
      <c r="AC16" s="386"/>
    </row>
    <row r="17" spans="1:29" ht="27" customHeight="1" x14ac:dyDescent="0.2">
      <c r="A17" s="386"/>
      <c r="B17" s="69"/>
      <c r="C17" s="893" t="s">
        <v>62</v>
      </c>
      <c r="D17" s="894"/>
      <c r="E17" s="895"/>
      <c r="F17" s="43" t="s">
        <v>62</v>
      </c>
      <c r="G17" s="181"/>
      <c r="H17" s="897"/>
      <c r="I17" s="898"/>
      <c r="J17" s="897"/>
      <c r="K17" s="898"/>
      <c r="L17" s="905">
        <f t="shared" si="0"/>
        <v>0</v>
      </c>
      <c r="M17" s="905"/>
      <c r="N17" s="905"/>
      <c r="O17" s="906"/>
      <c r="P17" s="6">
        <f t="shared" si="1"/>
        <v>0</v>
      </c>
      <c r="Q17" s="386"/>
      <c r="R17" s="386"/>
      <c r="S17" s="395"/>
      <c r="T17" s="386"/>
      <c r="U17" s="386"/>
      <c r="V17" s="386"/>
      <c r="W17" s="386"/>
      <c r="X17" s="386"/>
      <c r="Y17" s="386"/>
      <c r="Z17" s="386"/>
      <c r="AA17" s="386"/>
      <c r="AB17" s="386"/>
      <c r="AC17" s="386"/>
    </row>
    <row r="18" spans="1:29" ht="27" customHeight="1" x14ac:dyDescent="0.2">
      <c r="A18" s="386"/>
      <c r="B18" s="69"/>
      <c r="C18" s="893" t="s">
        <v>62</v>
      </c>
      <c r="D18" s="894"/>
      <c r="E18" s="895"/>
      <c r="F18" s="43" t="s">
        <v>62</v>
      </c>
      <c r="G18" s="181"/>
      <c r="H18" s="897"/>
      <c r="I18" s="898"/>
      <c r="J18" s="897"/>
      <c r="K18" s="898"/>
      <c r="L18" s="905">
        <f t="shared" si="0"/>
        <v>0</v>
      </c>
      <c r="M18" s="905"/>
      <c r="N18" s="905"/>
      <c r="O18" s="906"/>
      <c r="P18" s="6">
        <f t="shared" si="1"/>
        <v>0</v>
      </c>
      <c r="Q18" s="386"/>
      <c r="R18" s="386"/>
      <c r="S18" s="395"/>
      <c r="T18" s="386"/>
      <c r="U18" s="386"/>
      <c r="V18" s="386"/>
      <c r="W18" s="386"/>
      <c r="X18" s="386"/>
      <c r="Y18" s="386"/>
      <c r="Z18" s="386"/>
      <c r="AA18" s="386"/>
      <c r="AB18" s="386"/>
      <c r="AC18" s="386"/>
    </row>
    <row r="19" spans="1:29" ht="27" customHeight="1" x14ac:dyDescent="0.2">
      <c r="A19" s="386"/>
      <c r="B19" s="69"/>
      <c r="C19" s="893" t="s">
        <v>62</v>
      </c>
      <c r="D19" s="894"/>
      <c r="E19" s="895"/>
      <c r="F19" s="43" t="s">
        <v>62</v>
      </c>
      <c r="G19" s="181"/>
      <c r="H19" s="897"/>
      <c r="I19" s="898"/>
      <c r="J19" s="897"/>
      <c r="K19" s="898"/>
      <c r="L19" s="905">
        <f t="shared" si="0"/>
        <v>0</v>
      </c>
      <c r="M19" s="905"/>
      <c r="N19" s="905"/>
      <c r="O19" s="906"/>
      <c r="P19" s="6">
        <f t="shared" si="1"/>
        <v>0</v>
      </c>
      <c r="Q19" s="386"/>
      <c r="R19" s="386"/>
      <c r="S19" s="395"/>
      <c r="T19" s="386"/>
      <c r="U19" s="386"/>
      <c r="V19" s="386"/>
      <c r="W19" s="386"/>
      <c r="X19" s="386"/>
      <c r="Y19" s="386"/>
      <c r="Z19" s="386"/>
      <c r="AA19" s="386"/>
      <c r="AB19" s="386"/>
      <c r="AC19" s="386"/>
    </row>
    <row r="20" spans="1:29" ht="27" customHeight="1" x14ac:dyDescent="0.2">
      <c r="A20" s="386"/>
      <c r="B20" s="69"/>
      <c r="C20" s="893" t="s">
        <v>62</v>
      </c>
      <c r="D20" s="894"/>
      <c r="E20" s="895"/>
      <c r="F20" s="43" t="s">
        <v>62</v>
      </c>
      <c r="G20" s="181"/>
      <c r="H20" s="897"/>
      <c r="I20" s="898"/>
      <c r="J20" s="897"/>
      <c r="K20" s="898"/>
      <c r="L20" s="905">
        <f t="shared" si="0"/>
        <v>0</v>
      </c>
      <c r="M20" s="905"/>
      <c r="N20" s="905"/>
      <c r="O20" s="906"/>
      <c r="P20" s="6">
        <f t="shared" si="1"/>
        <v>0</v>
      </c>
      <c r="Q20" s="386"/>
      <c r="R20" s="386"/>
      <c r="S20" s="395"/>
      <c r="T20" s="386"/>
      <c r="U20" s="386"/>
      <c r="V20" s="386"/>
      <c r="W20" s="386"/>
      <c r="X20" s="386"/>
      <c r="Y20" s="386"/>
      <c r="Z20" s="386"/>
      <c r="AA20" s="386"/>
      <c r="AB20" s="386"/>
      <c r="AC20" s="386"/>
    </row>
    <row r="21" spans="1:29" ht="27" customHeight="1" x14ac:dyDescent="0.2">
      <c r="A21" s="386"/>
      <c r="B21" s="69"/>
      <c r="C21" s="893" t="s">
        <v>62</v>
      </c>
      <c r="D21" s="894"/>
      <c r="E21" s="895"/>
      <c r="F21" s="43" t="s">
        <v>62</v>
      </c>
      <c r="G21" s="181"/>
      <c r="H21" s="897"/>
      <c r="I21" s="898"/>
      <c r="J21" s="897"/>
      <c r="K21" s="898"/>
      <c r="L21" s="905">
        <f t="shared" si="0"/>
        <v>0</v>
      </c>
      <c r="M21" s="905"/>
      <c r="N21" s="905"/>
      <c r="O21" s="906"/>
      <c r="P21" s="6">
        <f t="shared" si="1"/>
        <v>0</v>
      </c>
      <c r="Q21" s="386"/>
      <c r="R21" s="386"/>
      <c r="S21" s="395"/>
      <c r="T21" s="386"/>
      <c r="U21" s="386"/>
      <c r="V21" s="386"/>
      <c r="W21" s="386"/>
      <c r="X21" s="386"/>
      <c r="Y21" s="386"/>
      <c r="Z21" s="386"/>
      <c r="AA21" s="386"/>
      <c r="AB21" s="386"/>
      <c r="AC21" s="386"/>
    </row>
    <row r="22" spans="1:29" ht="27" customHeight="1" x14ac:dyDescent="0.2">
      <c r="A22" s="386"/>
      <c r="B22" s="69"/>
      <c r="C22" s="893" t="s">
        <v>62</v>
      </c>
      <c r="D22" s="894"/>
      <c r="E22" s="895"/>
      <c r="F22" s="43" t="s">
        <v>62</v>
      </c>
      <c r="G22" s="181"/>
      <c r="H22" s="897"/>
      <c r="I22" s="898"/>
      <c r="J22" s="897"/>
      <c r="K22" s="898"/>
      <c r="L22" s="905">
        <f t="shared" si="0"/>
        <v>0</v>
      </c>
      <c r="M22" s="905"/>
      <c r="N22" s="905"/>
      <c r="O22" s="906"/>
      <c r="P22" s="6">
        <f t="shared" si="1"/>
        <v>0</v>
      </c>
      <c r="Q22" s="386"/>
      <c r="R22" s="386"/>
      <c r="S22" s="395"/>
      <c r="T22" s="386"/>
      <c r="U22" s="386"/>
      <c r="V22" s="386"/>
      <c r="W22" s="386"/>
      <c r="X22" s="386"/>
      <c r="Y22" s="386"/>
      <c r="Z22" s="386"/>
      <c r="AA22" s="386"/>
      <c r="AB22" s="386"/>
      <c r="AC22" s="386"/>
    </row>
    <row r="23" spans="1:29" ht="27" customHeight="1" x14ac:dyDescent="0.2">
      <c r="A23" s="386"/>
      <c r="B23" s="69"/>
      <c r="C23" s="893" t="s">
        <v>62</v>
      </c>
      <c r="D23" s="894"/>
      <c r="E23" s="895"/>
      <c r="F23" s="43" t="s">
        <v>62</v>
      </c>
      <c r="G23" s="181"/>
      <c r="H23" s="897"/>
      <c r="I23" s="898"/>
      <c r="J23" s="897"/>
      <c r="K23" s="898"/>
      <c r="L23" s="905">
        <f t="shared" si="0"/>
        <v>0</v>
      </c>
      <c r="M23" s="905"/>
      <c r="N23" s="905"/>
      <c r="O23" s="906"/>
      <c r="P23" s="6">
        <f t="shared" si="1"/>
        <v>0</v>
      </c>
      <c r="Q23" s="386"/>
      <c r="R23" s="386"/>
      <c r="S23" s="395"/>
      <c r="T23" s="386"/>
      <c r="U23" s="386"/>
      <c r="V23" s="386"/>
      <c r="W23" s="386"/>
      <c r="X23" s="386"/>
      <c r="Y23" s="386"/>
      <c r="Z23" s="386"/>
      <c r="AA23" s="386"/>
      <c r="AB23" s="386"/>
      <c r="AC23" s="386"/>
    </row>
    <row r="24" spans="1:29" ht="27" customHeight="1" x14ac:dyDescent="0.2">
      <c r="A24" s="386"/>
      <c r="B24" s="69"/>
      <c r="C24" s="893" t="s">
        <v>62</v>
      </c>
      <c r="D24" s="894"/>
      <c r="E24" s="895"/>
      <c r="F24" s="43" t="s">
        <v>62</v>
      </c>
      <c r="G24" s="181"/>
      <c r="H24" s="897"/>
      <c r="I24" s="898"/>
      <c r="J24" s="897"/>
      <c r="K24" s="898"/>
      <c r="L24" s="905">
        <f t="shared" si="0"/>
        <v>0</v>
      </c>
      <c r="M24" s="905"/>
      <c r="N24" s="905"/>
      <c r="O24" s="906"/>
      <c r="P24" s="6">
        <f t="shared" si="1"/>
        <v>0</v>
      </c>
      <c r="Q24" s="386"/>
      <c r="R24" s="386"/>
      <c r="S24" s="395"/>
      <c r="T24" s="386"/>
      <c r="U24" s="386"/>
      <c r="V24" s="386"/>
      <c r="W24" s="386"/>
      <c r="X24" s="386"/>
      <c r="Y24" s="386"/>
      <c r="Z24" s="386"/>
      <c r="AA24" s="386"/>
      <c r="AB24" s="386"/>
      <c r="AC24" s="386"/>
    </row>
    <row r="25" spans="1:29" ht="27" customHeight="1" x14ac:dyDescent="0.2">
      <c r="A25" s="386"/>
      <c r="B25" s="69"/>
      <c r="C25" s="893" t="s">
        <v>62</v>
      </c>
      <c r="D25" s="894"/>
      <c r="E25" s="895"/>
      <c r="F25" s="43" t="s">
        <v>62</v>
      </c>
      <c r="G25" s="181"/>
      <c r="H25" s="897"/>
      <c r="I25" s="898"/>
      <c r="J25" s="897"/>
      <c r="K25" s="898"/>
      <c r="L25" s="905">
        <f t="shared" si="0"/>
        <v>0</v>
      </c>
      <c r="M25" s="905"/>
      <c r="N25" s="905"/>
      <c r="O25" s="906"/>
      <c r="P25" s="6">
        <f t="shared" si="1"/>
        <v>0</v>
      </c>
      <c r="Q25" s="386"/>
      <c r="R25" s="386"/>
      <c r="S25" s="395"/>
      <c r="T25" s="386"/>
      <c r="U25" s="386"/>
      <c r="V25" s="386"/>
      <c r="W25" s="386"/>
      <c r="X25" s="386"/>
      <c r="Y25" s="386"/>
      <c r="Z25" s="386"/>
      <c r="AA25" s="386"/>
      <c r="AB25" s="386"/>
      <c r="AC25" s="386"/>
    </row>
    <row r="26" spans="1:29" ht="27" customHeight="1" x14ac:dyDescent="0.2">
      <c r="A26" s="386"/>
      <c r="B26" s="69"/>
      <c r="C26" s="893" t="s">
        <v>62</v>
      </c>
      <c r="D26" s="894"/>
      <c r="E26" s="895"/>
      <c r="F26" s="43" t="s">
        <v>62</v>
      </c>
      <c r="G26" s="181"/>
      <c r="H26" s="897"/>
      <c r="I26" s="898"/>
      <c r="J26" s="897"/>
      <c r="K26" s="898"/>
      <c r="L26" s="905">
        <f t="shared" si="0"/>
        <v>0</v>
      </c>
      <c r="M26" s="905"/>
      <c r="N26" s="905"/>
      <c r="O26" s="906"/>
      <c r="P26" s="6">
        <f t="shared" si="1"/>
        <v>0</v>
      </c>
      <c r="Q26" s="386"/>
      <c r="R26" s="386"/>
      <c r="S26" s="395"/>
      <c r="T26" s="386"/>
      <c r="U26" s="386"/>
      <c r="V26" s="386"/>
      <c r="W26" s="386"/>
      <c r="X26" s="386"/>
      <c r="Y26" s="386"/>
      <c r="Z26" s="386"/>
      <c r="AA26" s="386"/>
      <c r="AB26" s="386"/>
      <c r="AC26" s="386"/>
    </row>
    <row r="27" spans="1:29" ht="27" customHeight="1" x14ac:dyDescent="0.2">
      <c r="A27" s="386"/>
      <c r="B27" s="69"/>
      <c r="C27" s="893" t="s">
        <v>62</v>
      </c>
      <c r="D27" s="894"/>
      <c r="E27" s="895"/>
      <c r="F27" s="43" t="s">
        <v>62</v>
      </c>
      <c r="G27" s="181"/>
      <c r="H27" s="897"/>
      <c r="I27" s="898"/>
      <c r="J27" s="897"/>
      <c r="K27" s="898"/>
      <c r="L27" s="905">
        <f t="shared" si="0"/>
        <v>0</v>
      </c>
      <c r="M27" s="905"/>
      <c r="N27" s="905"/>
      <c r="O27" s="906"/>
      <c r="P27" s="6">
        <f t="shared" si="1"/>
        <v>0</v>
      </c>
      <c r="Q27" s="386"/>
      <c r="R27" s="386"/>
      <c r="S27" s="395"/>
      <c r="T27" s="386"/>
      <c r="U27" s="386"/>
      <c r="V27" s="386"/>
      <c r="W27" s="386"/>
      <c r="X27" s="386"/>
      <c r="Y27" s="386"/>
      <c r="Z27" s="386"/>
      <c r="AA27" s="386"/>
      <c r="AB27" s="386"/>
      <c r="AC27" s="386"/>
    </row>
    <row r="28" spans="1:29" ht="27" customHeight="1" thickBot="1" x14ac:dyDescent="0.25">
      <c r="A28" s="386"/>
      <c r="B28" s="69"/>
      <c r="C28" s="902" t="s">
        <v>62</v>
      </c>
      <c r="D28" s="903"/>
      <c r="E28" s="904"/>
      <c r="F28" s="375" t="s">
        <v>62</v>
      </c>
      <c r="G28" s="181"/>
      <c r="H28" s="899"/>
      <c r="I28" s="900"/>
      <c r="J28" s="899"/>
      <c r="K28" s="900"/>
      <c r="L28" s="905">
        <f t="shared" si="0"/>
        <v>0</v>
      </c>
      <c r="M28" s="905"/>
      <c r="N28" s="905"/>
      <c r="O28" s="906"/>
      <c r="P28" s="6">
        <f t="shared" si="1"/>
        <v>0</v>
      </c>
      <c r="Q28" s="386"/>
      <c r="R28" s="386"/>
      <c r="S28" s="395"/>
      <c r="T28" s="386"/>
      <c r="U28" s="386"/>
      <c r="V28" s="386"/>
      <c r="W28" s="386"/>
      <c r="X28" s="386"/>
      <c r="Y28" s="386"/>
      <c r="Z28" s="386"/>
      <c r="AA28" s="386"/>
      <c r="AB28" s="386"/>
      <c r="AC28" s="386"/>
    </row>
    <row r="29" spans="1:29" ht="15.75" customHeight="1" thickBot="1" x14ac:dyDescent="0.25">
      <c r="A29" s="386"/>
      <c r="B29" s="62"/>
      <c r="C29" s="101"/>
      <c r="D29" s="101"/>
      <c r="E29" s="101"/>
      <c r="F29" s="327"/>
      <c r="G29" s="901"/>
      <c r="H29" s="901"/>
      <c r="I29" s="376"/>
      <c r="J29" s="376"/>
      <c r="K29" s="374" t="s">
        <v>15</v>
      </c>
      <c r="L29" s="907">
        <f>SUM(L13:L28)</f>
        <v>0</v>
      </c>
      <c r="M29" s="908"/>
      <c r="N29" s="908"/>
      <c r="O29" s="909"/>
      <c r="P29" s="62"/>
      <c r="Q29" s="386"/>
      <c r="R29" s="386"/>
      <c r="S29" s="395"/>
      <c r="T29" s="386"/>
      <c r="U29" s="386"/>
      <c r="V29" s="386"/>
      <c r="W29" s="386"/>
      <c r="X29" s="386"/>
      <c r="Y29" s="386"/>
      <c r="Z29" s="386"/>
      <c r="AA29" s="386"/>
      <c r="AB29" s="386"/>
      <c r="AC29" s="386"/>
    </row>
    <row r="30" spans="1:29" ht="5.25" customHeight="1" x14ac:dyDescent="0.2">
      <c r="A30" s="386"/>
      <c r="B30" s="62"/>
      <c r="C30" s="62"/>
      <c r="D30" s="62"/>
      <c r="E30" s="62"/>
      <c r="F30" s="62"/>
      <c r="G30" s="62"/>
      <c r="H30" s="62"/>
      <c r="I30" s="62"/>
      <c r="J30" s="62"/>
      <c r="K30" s="62"/>
      <c r="L30" s="62"/>
      <c r="M30" s="62"/>
      <c r="N30" s="62"/>
      <c r="O30" s="62"/>
      <c r="P30" s="62"/>
      <c r="Q30" s="395"/>
      <c r="R30" s="395"/>
      <c r="S30" s="395"/>
      <c r="T30" s="386"/>
      <c r="U30" s="386"/>
      <c r="V30" s="386"/>
      <c r="W30" s="386"/>
      <c r="X30" s="386"/>
      <c r="Y30" s="386"/>
      <c r="Z30" s="386"/>
      <c r="AA30" s="386"/>
      <c r="AB30" s="386"/>
      <c r="AC30" s="386"/>
    </row>
    <row r="31" spans="1:29" ht="40.5" customHeight="1" thickBot="1" x14ac:dyDescent="0.25">
      <c r="A31" s="386"/>
      <c r="B31" s="62"/>
      <c r="C31" s="916" t="s">
        <v>272</v>
      </c>
      <c r="D31" s="917"/>
      <c r="E31" s="917"/>
      <c r="F31" s="917"/>
      <c r="G31" s="917"/>
      <c r="H31" s="917"/>
      <c r="I31" s="917"/>
      <c r="J31" s="917"/>
      <c r="K31" s="917"/>
      <c r="L31" s="917"/>
      <c r="M31" s="917"/>
      <c r="N31" s="377"/>
      <c r="O31" s="378"/>
      <c r="P31" s="78"/>
      <c r="Q31" s="439"/>
      <c r="R31" s="395"/>
      <c r="S31" s="395"/>
      <c r="T31" s="386"/>
      <c r="U31" s="386"/>
      <c r="V31" s="386"/>
      <c r="W31" s="386"/>
      <c r="X31" s="386"/>
      <c r="Y31" s="386"/>
      <c r="Z31" s="386"/>
      <c r="AA31" s="386"/>
      <c r="AB31" s="386"/>
      <c r="AC31" s="386"/>
    </row>
    <row r="32" spans="1:29" ht="21" customHeight="1" thickBot="1" x14ac:dyDescent="0.25">
      <c r="A32" s="386"/>
      <c r="B32" s="62"/>
      <c r="C32" s="202"/>
      <c r="D32" s="912" t="s">
        <v>634</v>
      </c>
      <c r="E32" s="912"/>
      <c r="F32" s="912"/>
      <c r="G32" s="931" t="s">
        <v>62</v>
      </c>
      <c r="H32" s="931"/>
      <c r="I32" s="912" t="s">
        <v>273</v>
      </c>
      <c r="J32" s="912"/>
      <c r="K32" s="912"/>
      <c r="L32" s="913"/>
      <c r="M32" s="914"/>
      <c r="N32" s="914"/>
      <c r="O32" s="915"/>
      <c r="P32" s="109">
        <f>IF(menu!$U$6=TRUE,IF(AND(L32="",menu!A6=TRUE),1,0),0)</f>
        <v>0</v>
      </c>
      <c r="Q32" s="386"/>
      <c r="R32" s="386"/>
      <c r="S32" s="395"/>
      <c r="T32" s="386"/>
      <c r="U32" s="386"/>
      <c r="V32" s="386"/>
      <c r="W32" s="386"/>
      <c r="X32" s="386"/>
      <c r="Y32" s="386"/>
      <c r="Z32" s="386"/>
      <c r="AA32" s="386"/>
      <c r="AB32" s="386"/>
      <c r="AC32" s="386"/>
    </row>
    <row r="33" spans="1:29" ht="6" customHeight="1" thickBot="1" x14ac:dyDescent="0.25">
      <c r="A33" s="386"/>
      <c r="B33" s="62"/>
      <c r="C33" s="62"/>
      <c r="D33" s="62"/>
      <c r="E33" s="62"/>
      <c r="F33" s="62"/>
      <c r="G33" s="62"/>
      <c r="H33" s="62"/>
      <c r="I33" s="62"/>
      <c r="J33" s="62"/>
      <c r="K33" s="62"/>
      <c r="L33" s="62"/>
      <c r="M33" s="62"/>
      <c r="N33" s="62"/>
      <c r="O33" s="62"/>
      <c r="P33" s="62"/>
      <c r="Q33" s="395"/>
      <c r="R33" s="393"/>
      <c r="S33" s="395"/>
      <c r="T33" s="386"/>
      <c r="U33" s="386"/>
      <c r="V33" s="386"/>
      <c r="W33" s="386"/>
      <c r="X33" s="386"/>
      <c r="Y33" s="386"/>
      <c r="Z33" s="386"/>
      <c r="AA33" s="386"/>
      <c r="AB33" s="386"/>
      <c r="AC33" s="386"/>
    </row>
    <row r="34" spans="1:29" ht="12" customHeight="1" x14ac:dyDescent="0.2">
      <c r="A34" s="386"/>
      <c r="B34" s="62"/>
      <c r="C34" s="922" t="s">
        <v>240</v>
      </c>
      <c r="D34" s="923"/>
      <c r="E34" s="923"/>
      <c r="F34" s="923"/>
      <c r="G34" s="923"/>
      <c r="H34" s="923"/>
      <c r="I34" s="923"/>
      <c r="J34" s="923"/>
      <c r="K34" s="923"/>
      <c r="L34" s="923"/>
      <c r="M34" s="923"/>
      <c r="N34" s="923"/>
      <c r="O34" s="924"/>
      <c r="P34" s="79"/>
      <c r="Q34" s="400"/>
      <c r="R34" s="395"/>
      <c r="S34" s="395"/>
      <c r="T34" s="386"/>
      <c r="U34" s="386"/>
      <c r="V34" s="386"/>
      <c r="W34" s="386"/>
      <c r="X34" s="386"/>
      <c r="Y34" s="386"/>
      <c r="Z34" s="386"/>
      <c r="AA34" s="386"/>
      <c r="AB34" s="386"/>
      <c r="AC34" s="386"/>
    </row>
    <row r="35" spans="1:29" ht="9" customHeight="1" x14ac:dyDescent="0.2">
      <c r="A35" s="386"/>
      <c r="B35" s="62"/>
      <c r="C35" s="925"/>
      <c r="D35" s="926"/>
      <c r="E35" s="926"/>
      <c r="F35" s="926"/>
      <c r="G35" s="926"/>
      <c r="H35" s="926"/>
      <c r="I35" s="926"/>
      <c r="J35" s="926"/>
      <c r="K35" s="926"/>
      <c r="L35" s="926"/>
      <c r="M35" s="926"/>
      <c r="N35" s="926"/>
      <c r="O35" s="927"/>
      <c r="P35" s="79"/>
      <c r="Q35" s="400"/>
      <c r="R35" s="440"/>
      <c r="S35" s="440"/>
      <c r="T35" s="386"/>
      <c r="U35" s="386"/>
      <c r="V35" s="386"/>
      <c r="W35" s="386"/>
      <c r="X35" s="386"/>
      <c r="Y35" s="386"/>
      <c r="Z35" s="386"/>
      <c r="AA35" s="386"/>
      <c r="AB35" s="386"/>
      <c r="AC35" s="386"/>
    </row>
    <row r="36" spans="1:29" ht="7.5" customHeight="1" x14ac:dyDescent="0.2">
      <c r="A36" s="386"/>
      <c r="B36" s="62"/>
      <c r="C36" s="928"/>
      <c r="D36" s="929"/>
      <c r="E36" s="929"/>
      <c r="F36" s="929"/>
      <c r="G36" s="929"/>
      <c r="H36" s="929"/>
      <c r="I36" s="929"/>
      <c r="J36" s="929"/>
      <c r="K36" s="929"/>
      <c r="L36" s="929"/>
      <c r="M36" s="929"/>
      <c r="N36" s="929"/>
      <c r="O36" s="930"/>
      <c r="P36" s="79"/>
      <c r="Q36" s="400"/>
      <c r="R36" s="440"/>
      <c r="S36" s="440"/>
      <c r="T36" s="386"/>
      <c r="U36" s="386"/>
      <c r="V36" s="386"/>
      <c r="W36" s="386"/>
      <c r="X36" s="386"/>
      <c r="Y36" s="386"/>
      <c r="Z36" s="386"/>
      <c r="AA36" s="386"/>
      <c r="AB36" s="386"/>
      <c r="AC36" s="386"/>
    </row>
    <row r="37" spans="1:29" ht="15" customHeight="1" x14ac:dyDescent="0.2">
      <c r="A37" s="386"/>
      <c r="B37" s="62"/>
      <c r="C37" s="876"/>
      <c r="D37" s="883" t="s">
        <v>13</v>
      </c>
      <c r="E37" s="883"/>
      <c r="F37" s="883"/>
      <c r="G37" s="918" t="s">
        <v>14</v>
      </c>
      <c r="H37" s="918"/>
      <c r="I37" s="918"/>
      <c r="J37" s="328"/>
      <c r="K37" s="918" t="s">
        <v>141</v>
      </c>
      <c r="L37" s="918"/>
      <c r="M37" s="918"/>
      <c r="N37" s="918"/>
      <c r="O37" s="920"/>
      <c r="P37" s="878">
        <f>IF(menu!$U$6=TRUE,IF(OR(AND(L29&gt;0,menu!H4=0),AND(L29&gt;0,menu!H4=3,F40="")),1,0),0)</f>
        <v>0</v>
      </c>
      <c r="Q37" s="386"/>
      <c r="R37" s="386"/>
      <c r="S37" s="395"/>
      <c r="T37" s="386"/>
      <c r="U37" s="386"/>
      <c r="V37" s="386"/>
      <c r="W37" s="386"/>
      <c r="X37" s="386"/>
      <c r="Y37" s="386"/>
      <c r="Z37" s="386"/>
      <c r="AA37" s="386"/>
      <c r="AB37" s="386"/>
      <c r="AC37" s="386"/>
    </row>
    <row r="38" spans="1:29" ht="15.75" customHeight="1" thickBot="1" x14ac:dyDescent="0.25">
      <c r="A38" s="386"/>
      <c r="B38" s="62"/>
      <c r="C38" s="877"/>
      <c r="D38" s="884"/>
      <c r="E38" s="884"/>
      <c r="F38" s="884"/>
      <c r="G38" s="919"/>
      <c r="H38" s="919"/>
      <c r="I38" s="919"/>
      <c r="J38" s="329"/>
      <c r="K38" s="919"/>
      <c r="L38" s="919"/>
      <c r="M38" s="919"/>
      <c r="N38" s="919"/>
      <c r="O38" s="921"/>
      <c r="P38" s="878"/>
      <c r="Q38" s="386"/>
      <c r="R38" s="386"/>
      <c r="S38" s="395"/>
      <c r="T38" s="386"/>
      <c r="U38" s="386"/>
      <c r="V38" s="386"/>
      <c r="W38" s="386"/>
      <c r="X38" s="386"/>
      <c r="Y38" s="386"/>
      <c r="Z38" s="386"/>
      <c r="AA38" s="386"/>
      <c r="AB38" s="386"/>
      <c r="AC38" s="386"/>
    </row>
    <row r="39" spans="1:29" ht="6" customHeight="1" thickBot="1" x14ac:dyDescent="0.25">
      <c r="A39" s="386"/>
      <c r="B39" s="62"/>
      <c r="L39" s="62"/>
      <c r="M39" s="62"/>
      <c r="N39" s="62"/>
      <c r="O39" s="62"/>
      <c r="P39" s="62"/>
      <c r="Q39" s="395"/>
      <c r="R39" s="395"/>
      <c r="S39" s="395"/>
      <c r="T39" s="386"/>
      <c r="U39" s="386"/>
      <c r="V39" s="386"/>
      <c r="W39" s="386"/>
      <c r="X39" s="386"/>
      <c r="Y39" s="386"/>
      <c r="Z39" s="386"/>
      <c r="AA39" s="386"/>
      <c r="AB39" s="386"/>
      <c r="AC39" s="386"/>
    </row>
    <row r="40" spans="1:29" ht="26.25" customHeight="1" thickBot="1" x14ac:dyDescent="0.25">
      <c r="A40" s="386"/>
      <c r="B40" s="62"/>
      <c r="C40" s="885" t="s">
        <v>71</v>
      </c>
      <c r="D40" s="886"/>
      <c r="E40" s="886"/>
      <c r="F40" s="879"/>
      <c r="G40" s="880"/>
      <c r="H40" s="880"/>
      <c r="I40" s="880"/>
      <c r="J40" s="880"/>
      <c r="K40" s="880"/>
      <c r="L40" s="880"/>
      <c r="M40" s="880"/>
      <c r="N40" s="880"/>
      <c r="O40" s="881"/>
      <c r="P40" s="89"/>
      <c r="Q40" s="427"/>
      <c r="R40" s="875"/>
      <c r="S40" s="395"/>
      <c r="T40" s="386"/>
      <c r="U40" s="386"/>
      <c r="V40" s="386"/>
      <c r="W40" s="386"/>
      <c r="X40" s="386"/>
      <c r="Y40" s="386"/>
      <c r="Z40" s="386"/>
      <c r="AA40" s="386"/>
      <c r="AB40" s="386"/>
      <c r="AC40" s="386"/>
    </row>
    <row r="41" spans="1:29" ht="18.75" customHeight="1" thickBot="1" x14ac:dyDescent="0.25">
      <c r="A41" s="386"/>
      <c r="B41" s="62"/>
      <c r="C41" s="204" t="s">
        <v>283</v>
      </c>
      <c r="D41" s="103"/>
      <c r="E41" s="103"/>
      <c r="F41" s="103"/>
      <c r="G41" s="103"/>
      <c r="H41" s="103"/>
      <c r="I41" s="103"/>
      <c r="J41" s="103"/>
      <c r="K41" s="103"/>
      <c r="L41" s="62"/>
      <c r="M41" s="62"/>
      <c r="N41" s="62"/>
      <c r="O41" s="62"/>
      <c r="P41" s="62"/>
      <c r="Q41" s="395"/>
      <c r="R41" s="875"/>
      <c r="S41" s="395"/>
      <c r="T41" s="386"/>
      <c r="U41" s="386"/>
      <c r="V41" s="386"/>
      <c r="W41" s="386"/>
      <c r="X41" s="386"/>
      <c r="Y41" s="386"/>
      <c r="Z41" s="386"/>
      <c r="AA41" s="386"/>
      <c r="AB41" s="386"/>
      <c r="AC41" s="386"/>
    </row>
    <row r="42" spans="1:29" ht="15" customHeight="1" x14ac:dyDescent="0.2">
      <c r="A42" s="386"/>
      <c r="B42" s="62"/>
      <c r="C42" s="851" t="s">
        <v>16</v>
      </c>
      <c r="D42" s="853"/>
      <c r="E42" s="73" t="s">
        <v>30</v>
      </c>
      <c r="F42" s="74" t="str">
        <f>Personal!E47</f>
        <v>Projektjahr 1</v>
      </c>
      <c r="G42" s="74" t="str">
        <f>Personal!F47</f>
        <v>Projektjahr 2</v>
      </c>
      <c r="H42" s="757" t="str">
        <f>Personal!G47</f>
        <v>Projektjahr 3</v>
      </c>
      <c r="I42" s="889"/>
      <c r="J42" s="757" t="str">
        <f>Personal!H47</f>
        <v>Projektjahr 4</v>
      </c>
      <c r="K42" s="889"/>
      <c r="L42" s="74" t="str">
        <f>Personal!L47</f>
        <v>Projektjahr 5</v>
      </c>
      <c r="M42" s="757" t="s">
        <v>6</v>
      </c>
      <c r="N42" s="758"/>
      <c r="O42" s="882"/>
      <c r="Q42" s="441"/>
      <c r="R42" s="395"/>
      <c r="S42" s="395"/>
      <c r="T42" s="386"/>
      <c r="U42" s="386"/>
      <c r="V42" s="386"/>
      <c r="W42" s="386"/>
      <c r="X42" s="386"/>
      <c r="Y42" s="386"/>
      <c r="Z42" s="386"/>
      <c r="AA42" s="386"/>
      <c r="AB42" s="386"/>
      <c r="AC42" s="386"/>
    </row>
    <row r="43" spans="1:29" ht="30.75" customHeight="1" thickBot="1" x14ac:dyDescent="0.25">
      <c r="A43" s="386"/>
      <c r="B43" s="62"/>
      <c r="C43" s="887" t="s">
        <v>86</v>
      </c>
      <c r="D43" s="888"/>
      <c r="E43" s="153" t="str">
        <f>LEFT(C11,20)</f>
        <v xml:space="preserve">Dienstreisen Inland </v>
      </c>
      <c r="F43" s="319"/>
      <c r="G43" s="319"/>
      <c r="H43" s="584"/>
      <c r="I43" s="585"/>
      <c r="J43" s="584"/>
      <c r="K43" s="585"/>
      <c r="L43" s="319"/>
      <c r="M43" s="890">
        <f>SUM(F43:L43)</f>
        <v>0</v>
      </c>
      <c r="N43" s="891"/>
      <c r="O43" s="892"/>
      <c r="P43" s="7">
        <f>IF(M43&lt;&gt;(L29+L32),1,0)</f>
        <v>0</v>
      </c>
      <c r="Q43" s="442"/>
      <c r="R43" s="386"/>
      <c r="S43" s="443"/>
      <c r="T43" s="386"/>
      <c r="U43" s="386"/>
      <c r="V43" s="386"/>
      <c r="W43" s="386"/>
      <c r="X43" s="386"/>
      <c r="Y43" s="386"/>
      <c r="Z43" s="386"/>
      <c r="AA43" s="386"/>
      <c r="AB43" s="386"/>
      <c r="AC43" s="386"/>
    </row>
    <row r="44" spans="1:29" ht="6" customHeight="1" x14ac:dyDescent="0.2">
      <c r="A44" s="386"/>
      <c r="B44" s="62"/>
      <c r="C44" s="102"/>
      <c r="D44" s="102"/>
      <c r="E44" s="79"/>
      <c r="F44" s="56"/>
      <c r="G44" s="56"/>
      <c r="H44" s="56"/>
      <c r="I44" s="56"/>
      <c r="J44" s="56"/>
      <c r="K44" s="56"/>
      <c r="L44" s="151"/>
      <c r="M44" s="151"/>
      <c r="N44" s="151"/>
      <c r="O44" s="151"/>
      <c r="P44" s="151"/>
      <c r="Q44" s="444"/>
      <c r="R44" s="445"/>
      <c r="S44" s="443"/>
      <c r="T44" s="386"/>
      <c r="U44" s="386"/>
      <c r="V44" s="386"/>
      <c r="W44" s="386"/>
      <c r="X44" s="386"/>
      <c r="Y44" s="386"/>
      <c r="Z44" s="386"/>
      <c r="AA44" s="386"/>
      <c r="AB44" s="386"/>
      <c r="AC44" s="386"/>
    </row>
    <row r="45" spans="1:29" ht="12.75" customHeight="1" x14ac:dyDescent="0.2">
      <c r="A45" s="386"/>
      <c r="B45" s="62"/>
      <c r="C45" s="763" t="s">
        <v>169</v>
      </c>
      <c r="D45" s="763"/>
      <c r="E45" s="763"/>
      <c r="F45" s="763"/>
      <c r="G45" s="763"/>
      <c r="H45" s="763"/>
      <c r="I45" s="763"/>
      <c r="J45" s="763"/>
      <c r="K45" s="763"/>
      <c r="L45" s="763"/>
      <c r="M45" s="763"/>
      <c r="N45" s="763"/>
      <c r="O45" s="763"/>
      <c r="P45" s="152"/>
      <c r="Q45" s="446"/>
      <c r="R45" s="446"/>
      <c r="S45" s="446"/>
      <c r="T45" s="446"/>
      <c r="U45" s="386"/>
      <c r="V45" s="386"/>
      <c r="W45" s="386"/>
      <c r="X45" s="386"/>
      <c r="Y45" s="386"/>
      <c r="Z45" s="386"/>
      <c r="AA45" s="386"/>
      <c r="AB45" s="386"/>
      <c r="AC45" s="386"/>
    </row>
    <row r="46" spans="1:29" ht="17.25" customHeight="1" x14ac:dyDescent="0.2">
      <c r="A46" s="386"/>
      <c r="B46" s="62"/>
      <c r="C46" s="752" t="str">
        <f ca="1">Basisdaten!C41</f>
        <v>Vorhabenbeschreibung - 4.1.7) Klimaschutzkoordination - Vers. 10/2025</v>
      </c>
      <c r="D46" s="752"/>
      <c r="E46" s="752"/>
      <c r="F46" s="752"/>
      <c r="G46" s="752"/>
      <c r="H46" s="752"/>
      <c r="I46" s="752"/>
      <c r="J46" s="752"/>
      <c r="K46" s="752"/>
      <c r="L46" s="752"/>
      <c r="M46" s="752"/>
      <c r="N46" s="752"/>
      <c r="O46" s="752"/>
      <c r="P46" s="379"/>
      <c r="Q46" s="447"/>
      <c r="R46" s="393"/>
      <c r="S46" s="395"/>
      <c r="T46" s="386"/>
      <c r="U46" s="386"/>
      <c r="V46" s="386"/>
      <c r="W46" s="386"/>
      <c r="X46" s="386"/>
      <c r="Y46" s="386"/>
      <c r="Z46" s="386"/>
      <c r="AA46" s="386"/>
      <c r="AB46" s="386"/>
      <c r="AC46" s="386"/>
    </row>
    <row r="47" spans="1:29" ht="5.45" customHeight="1" x14ac:dyDescent="0.2">
      <c r="A47" s="386"/>
      <c r="B47" s="62"/>
      <c r="C47" s="62"/>
      <c r="D47" s="62"/>
      <c r="E47" s="62"/>
      <c r="F47" s="62"/>
      <c r="G47" s="62"/>
      <c r="H47" s="62"/>
      <c r="I47" s="62"/>
      <c r="J47" s="62"/>
      <c r="K47" s="62"/>
      <c r="L47" s="62"/>
      <c r="M47" s="62"/>
      <c r="N47" s="62"/>
      <c r="O47" s="62"/>
      <c r="P47" s="62"/>
      <c r="Q47" s="395"/>
      <c r="R47" s="395"/>
      <c r="S47" s="395"/>
      <c r="T47" s="386"/>
      <c r="U47" s="386"/>
      <c r="V47" s="386"/>
      <c r="W47" s="386"/>
      <c r="X47" s="386"/>
      <c r="Y47" s="386"/>
      <c r="Z47" s="386"/>
      <c r="AA47" s="386"/>
      <c r="AB47" s="386"/>
      <c r="AC47" s="386"/>
    </row>
    <row r="48" spans="1:29" x14ac:dyDescent="0.2">
      <c r="A48" s="386"/>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row>
    <row r="49" spans="1:29" x14ac:dyDescent="0.2">
      <c r="A49" s="386"/>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row>
    <row r="50" spans="1:29" x14ac:dyDescent="0.2">
      <c r="A50" s="386"/>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row>
    <row r="51" spans="1:29" x14ac:dyDescent="0.2">
      <c r="A51" s="386"/>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row>
    <row r="52" spans="1:29" x14ac:dyDescent="0.2">
      <c r="A52" s="386"/>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row>
    <row r="53" spans="1:29" x14ac:dyDescent="0.2">
      <c r="A53" s="386"/>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row>
    <row r="54" spans="1:29" x14ac:dyDescent="0.2">
      <c r="A54" s="386"/>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row>
    <row r="55" spans="1:29" x14ac:dyDescent="0.2">
      <c r="A55" s="386"/>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row>
    <row r="56" spans="1:29" x14ac:dyDescent="0.2">
      <c r="A56" s="386"/>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row>
    <row r="57" spans="1:29" x14ac:dyDescent="0.2">
      <c r="A57" s="386"/>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row>
    <row r="58" spans="1:29" x14ac:dyDescent="0.2">
      <c r="A58" s="386"/>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row>
    <row r="59" spans="1:29" x14ac:dyDescent="0.2">
      <c r="A59" s="386"/>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row>
    <row r="60" spans="1:29" x14ac:dyDescent="0.2">
      <c r="A60" s="386"/>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row>
    <row r="61" spans="1:29" x14ac:dyDescent="0.2">
      <c r="A61" s="386"/>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row>
    <row r="62" spans="1:29" x14ac:dyDescent="0.2">
      <c r="A62" s="386"/>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row>
    <row r="63" spans="1:29" x14ac:dyDescent="0.2">
      <c r="A63" s="386"/>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row>
    <row r="64" spans="1:29" x14ac:dyDescent="0.2">
      <c r="A64" s="386"/>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row>
    <row r="65" spans="1:29" x14ac:dyDescent="0.2">
      <c r="A65" s="386"/>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row>
    <row r="66" spans="1:29" x14ac:dyDescent="0.2">
      <c r="A66" s="386"/>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row>
    <row r="67" spans="1:29" x14ac:dyDescent="0.2">
      <c r="A67" s="386"/>
      <c r="B67" s="386"/>
      <c r="C67" s="386"/>
      <c r="D67" s="386"/>
      <c r="E67" s="386"/>
      <c r="F67" s="386"/>
      <c r="G67" s="386"/>
      <c r="H67" s="386"/>
      <c r="I67" s="386"/>
      <c r="J67" s="386"/>
      <c r="K67" s="386"/>
      <c r="L67" s="386"/>
      <c r="M67" s="386"/>
      <c r="N67" s="386"/>
      <c r="O67" s="386"/>
      <c r="P67" s="386"/>
      <c r="Q67" s="386"/>
      <c r="R67" s="386"/>
      <c r="S67" s="386"/>
      <c r="T67" s="386"/>
      <c r="U67" s="386"/>
      <c r="V67" s="386"/>
      <c r="W67" s="386"/>
      <c r="X67" s="386"/>
      <c r="Y67" s="386"/>
      <c r="Z67" s="386"/>
      <c r="AA67" s="386"/>
      <c r="AB67" s="386"/>
      <c r="AC67" s="386"/>
    </row>
    <row r="68" spans="1:29" x14ac:dyDescent="0.2">
      <c r="A68" s="386"/>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row>
    <row r="69" spans="1:29" x14ac:dyDescent="0.2">
      <c r="A69" s="386"/>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row>
    <row r="70" spans="1:29" x14ac:dyDescent="0.2">
      <c r="A70" s="386"/>
      <c r="B70" s="386"/>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row>
    <row r="71" spans="1:29" x14ac:dyDescent="0.2">
      <c r="A71" s="386"/>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row>
    <row r="72" spans="1:29" x14ac:dyDescent="0.2">
      <c r="A72" s="386"/>
      <c r="B72" s="386"/>
      <c r="C72" s="386"/>
      <c r="D72" s="386"/>
      <c r="E72" s="386"/>
      <c r="F72" s="386"/>
      <c r="G72" s="386"/>
      <c r="H72" s="386"/>
      <c r="I72" s="386"/>
      <c r="J72" s="386"/>
      <c r="K72" s="386"/>
      <c r="L72" s="386"/>
      <c r="M72" s="386"/>
      <c r="N72" s="386"/>
      <c r="O72" s="386"/>
      <c r="P72" s="386"/>
      <c r="Q72" s="386"/>
      <c r="R72" s="386"/>
      <c r="S72" s="386"/>
      <c r="T72" s="386"/>
      <c r="U72" s="386"/>
      <c r="V72" s="386"/>
      <c r="W72" s="386"/>
      <c r="X72" s="386"/>
      <c r="Y72" s="386"/>
      <c r="Z72" s="386"/>
      <c r="AA72" s="386"/>
      <c r="AB72" s="386"/>
      <c r="AC72" s="386"/>
    </row>
    <row r="73" spans="1:29" x14ac:dyDescent="0.2">
      <c r="A73" s="386"/>
      <c r="B73" s="386"/>
      <c r="C73" s="386"/>
      <c r="D73" s="386"/>
      <c r="E73" s="386"/>
      <c r="F73" s="386"/>
      <c r="G73" s="386"/>
      <c r="H73" s="386"/>
      <c r="I73" s="386"/>
      <c r="J73" s="386"/>
      <c r="K73" s="386"/>
      <c r="L73" s="386"/>
      <c r="M73" s="386"/>
      <c r="N73" s="386"/>
      <c r="O73" s="386"/>
      <c r="P73" s="386"/>
      <c r="Q73" s="386"/>
      <c r="R73" s="386"/>
      <c r="S73" s="386"/>
      <c r="T73" s="386"/>
      <c r="U73" s="386"/>
      <c r="V73" s="386"/>
      <c r="W73" s="386"/>
      <c r="X73" s="386"/>
      <c r="Y73" s="386"/>
      <c r="Z73" s="386"/>
      <c r="AA73" s="386"/>
      <c r="AB73" s="386"/>
      <c r="AC73" s="386"/>
    </row>
    <row r="74" spans="1:29" x14ac:dyDescent="0.2">
      <c r="A74" s="386"/>
      <c r="B74" s="386"/>
      <c r="C74" s="386"/>
      <c r="D74" s="386"/>
      <c r="E74" s="386"/>
      <c r="F74" s="386"/>
      <c r="G74" s="386"/>
      <c r="H74" s="386"/>
      <c r="I74" s="386"/>
      <c r="J74" s="386"/>
      <c r="K74" s="386"/>
      <c r="L74" s="386"/>
      <c r="M74" s="386"/>
      <c r="N74" s="386"/>
      <c r="O74" s="386"/>
      <c r="P74" s="386"/>
      <c r="Q74" s="386"/>
      <c r="R74" s="386"/>
      <c r="S74" s="386"/>
      <c r="T74" s="386"/>
      <c r="U74" s="386"/>
      <c r="V74" s="386"/>
      <c r="W74" s="386"/>
      <c r="X74" s="386"/>
      <c r="Y74" s="386"/>
      <c r="Z74" s="386"/>
      <c r="AA74" s="386"/>
      <c r="AB74" s="386"/>
      <c r="AC74" s="386"/>
    </row>
    <row r="75" spans="1:29" x14ac:dyDescent="0.2">
      <c r="A75" s="386"/>
      <c r="B75" s="386"/>
      <c r="C75" s="386"/>
      <c r="D75" s="386"/>
      <c r="E75" s="386"/>
      <c r="F75" s="386"/>
      <c r="G75" s="386"/>
      <c r="H75" s="386"/>
      <c r="I75" s="386"/>
      <c r="J75" s="386"/>
      <c r="K75" s="386"/>
      <c r="L75" s="386"/>
      <c r="M75" s="386"/>
      <c r="N75" s="386"/>
      <c r="O75" s="386"/>
      <c r="P75" s="386"/>
      <c r="Q75" s="386"/>
      <c r="R75" s="386"/>
      <c r="S75" s="386"/>
      <c r="T75" s="386"/>
      <c r="U75" s="386"/>
      <c r="V75" s="386"/>
      <c r="W75" s="386"/>
      <c r="X75" s="386"/>
      <c r="Y75" s="386"/>
      <c r="Z75" s="386"/>
      <c r="AA75" s="386"/>
      <c r="AB75" s="386"/>
      <c r="AC75" s="386"/>
    </row>
    <row r="76" spans="1:29" x14ac:dyDescent="0.2">
      <c r="A76" s="386"/>
      <c r="B76" s="386"/>
      <c r="C76" s="386"/>
      <c r="D76" s="386"/>
      <c r="E76" s="386"/>
      <c r="F76" s="386"/>
      <c r="G76" s="386"/>
      <c r="H76" s="386"/>
      <c r="I76" s="386"/>
      <c r="J76" s="386"/>
      <c r="K76" s="386"/>
      <c r="L76" s="386"/>
      <c r="M76" s="386"/>
      <c r="N76" s="386"/>
      <c r="O76" s="386"/>
      <c r="P76" s="386"/>
      <c r="Q76" s="386"/>
      <c r="R76" s="386"/>
      <c r="S76" s="386"/>
      <c r="T76" s="386"/>
      <c r="U76" s="386"/>
      <c r="V76" s="386"/>
      <c r="W76" s="386"/>
      <c r="X76" s="386"/>
      <c r="Y76" s="386"/>
      <c r="Z76" s="386"/>
      <c r="AA76" s="386"/>
      <c r="AB76" s="386"/>
      <c r="AC76" s="386"/>
    </row>
    <row r="77" spans="1:29" x14ac:dyDescent="0.2">
      <c r="A77" s="386"/>
      <c r="B77" s="386"/>
      <c r="C77" s="386"/>
      <c r="D77" s="386"/>
      <c r="E77" s="386"/>
      <c r="F77" s="386"/>
      <c r="G77" s="386"/>
      <c r="H77" s="386"/>
      <c r="I77" s="386"/>
      <c r="J77" s="386"/>
      <c r="K77" s="386"/>
      <c r="L77" s="386"/>
      <c r="M77" s="386"/>
      <c r="N77" s="386"/>
      <c r="O77" s="386"/>
      <c r="P77" s="386"/>
      <c r="Q77" s="386"/>
      <c r="R77" s="386"/>
      <c r="S77" s="386"/>
      <c r="T77" s="386"/>
      <c r="U77" s="386"/>
      <c r="V77" s="386"/>
      <c r="W77" s="386"/>
      <c r="X77" s="386"/>
      <c r="Y77" s="386"/>
      <c r="Z77" s="386"/>
      <c r="AA77" s="386"/>
      <c r="AB77" s="386"/>
      <c r="AC77" s="386"/>
    </row>
    <row r="78" spans="1:29" x14ac:dyDescent="0.2">
      <c r="A78" s="386"/>
      <c r="B78" s="386"/>
      <c r="C78" s="386"/>
      <c r="D78" s="386"/>
      <c r="E78" s="386"/>
      <c r="F78" s="386"/>
      <c r="G78" s="386"/>
      <c r="H78" s="386"/>
      <c r="I78" s="386"/>
      <c r="J78" s="386"/>
      <c r="K78" s="386"/>
      <c r="L78" s="386"/>
      <c r="M78" s="386"/>
      <c r="N78" s="386"/>
      <c r="O78" s="386"/>
      <c r="P78" s="386"/>
      <c r="Q78" s="386"/>
      <c r="R78" s="386"/>
      <c r="S78" s="386"/>
      <c r="T78" s="386"/>
      <c r="U78" s="386"/>
      <c r="V78" s="386"/>
      <c r="W78" s="386"/>
      <c r="X78" s="386"/>
      <c r="Y78" s="386"/>
      <c r="Z78" s="386"/>
      <c r="AA78" s="386"/>
      <c r="AB78" s="386"/>
      <c r="AC78" s="386"/>
    </row>
    <row r="79" spans="1:29" x14ac:dyDescent="0.2">
      <c r="A79" s="386"/>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row>
    <row r="80" spans="1:29" x14ac:dyDescent="0.2">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row>
    <row r="81" spans="1:29" x14ac:dyDescent="0.2">
      <c r="A81" s="386"/>
      <c r="B81" s="386"/>
      <c r="C81" s="386"/>
      <c r="D81" s="386"/>
      <c r="E81" s="386"/>
      <c r="F81" s="386"/>
      <c r="G81" s="386"/>
      <c r="H81" s="386"/>
      <c r="I81" s="386"/>
      <c r="J81" s="386"/>
      <c r="K81" s="386"/>
      <c r="L81" s="386"/>
      <c r="M81" s="386"/>
      <c r="N81" s="386"/>
      <c r="O81" s="386"/>
      <c r="P81" s="386"/>
      <c r="Q81" s="386"/>
      <c r="R81" s="386"/>
      <c r="S81" s="386"/>
      <c r="T81" s="386"/>
      <c r="U81" s="386"/>
      <c r="V81" s="386"/>
      <c r="W81" s="386"/>
      <c r="X81" s="386"/>
      <c r="Y81" s="386"/>
      <c r="Z81" s="386"/>
      <c r="AA81" s="386"/>
      <c r="AB81" s="386"/>
      <c r="AC81" s="386"/>
    </row>
    <row r="82" spans="1:29" x14ac:dyDescent="0.2">
      <c r="A82" s="386"/>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row>
    <row r="83" spans="1:29" x14ac:dyDescent="0.2">
      <c r="A83" s="386"/>
      <c r="B83" s="386"/>
      <c r="C83" s="386"/>
      <c r="D83" s="386"/>
      <c r="E83" s="386"/>
      <c r="F83" s="386"/>
      <c r="G83" s="386"/>
      <c r="H83" s="386"/>
      <c r="I83" s="386"/>
      <c r="J83" s="386"/>
      <c r="K83" s="386"/>
      <c r="L83" s="386"/>
      <c r="M83" s="386"/>
      <c r="N83" s="386"/>
      <c r="O83" s="386"/>
      <c r="P83" s="386"/>
      <c r="Q83" s="386"/>
      <c r="R83" s="386"/>
      <c r="S83" s="386"/>
      <c r="T83" s="386"/>
      <c r="U83" s="386"/>
      <c r="V83" s="386"/>
      <c r="W83" s="386"/>
      <c r="X83" s="386"/>
      <c r="Y83" s="386"/>
      <c r="Z83" s="386"/>
      <c r="AA83" s="386"/>
      <c r="AB83" s="386"/>
      <c r="AC83" s="386"/>
    </row>
    <row r="84" spans="1:29" x14ac:dyDescent="0.2">
      <c r="A84" s="386"/>
      <c r="B84" s="386"/>
      <c r="C84" s="386"/>
      <c r="D84" s="386"/>
      <c r="E84" s="386"/>
      <c r="F84" s="386"/>
      <c r="G84" s="386"/>
      <c r="H84" s="386"/>
      <c r="I84" s="386"/>
      <c r="J84" s="386"/>
      <c r="K84" s="386"/>
      <c r="L84" s="386"/>
      <c r="M84" s="386"/>
      <c r="N84" s="386"/>
      <c r="O84" s="386"/>
      <c r="P84" s="386"/>
      <c r="Q84" s="386"/>
      <c r="R84" s="386"/>
      <c r="S84" s="386"/>
      <c r="T84" s="386"/>
      <c r="U84" s="386"/>
      <c r="V84" s="386"/>
      <c r="W84" s="386"/>
      <c r="X84" s="386"/>
      <c r="Y84" s="386"/>
      <c r="Z84" s="386"/>
      <c r="AA84" s="386"/>
      <c r="AB84" s="386"/>
      <c r="AC84" s="386"/>
    </row>
    <row r="85" spans="1:29" x14ac:dyDescent="0.2">
      <c r="A85" s="386"/>
      <c r="B85" s="386"/>
      <c r="C85" s="386"/>
      <c r="D85" s="386"/>
      <c r="E85" s="386"/>
      <c r="F85" s="386"/>
      <c r="G85" s="386"/>
      <c r="H85" s="386"/>
      <c r="I85" s="386"/>
      <c r="J85" s="386"/>
      <c r="K85" s="386"/>
      <c r="L85" s="386"/>
      <c r="M85" s="386"/>
      <c r="N85" s="386"/>
      <c r="O85" s="386"/>
      <c r="P85" s="386"/>
      <c r="Q85" s="386"/>
      <c r="R85" s="386"/>
      <c r="S85" s="386"/>
      <c r="T85" s="386"/>
      <c r="U85" s="386"/>
      <c r="V85" s="386"/>
      <c r="W85" s="386"/>
      <c r="X85" s="386"/>
      <c r="Y85" s="386"/>
      <c r="Z85" s="386"/>
      <c r="AA85" s="386"/>
      <c r="AB85" s="386"/>
      <c r="AC85" s="386"/>
    </row>
    <row r="86" spans="1:29" x14ac:dyDescent="0.2">
      <c r="A86" s="386"/>
      <c r="B86" s="386"/>
      <c r="C86" s="386"/>
      <c r="D86" s="386"/>
      <c r="E86" s="386"/>
      <c r="F86" s="386"/>
      <c r="G86" s="386"/>
      <c r="H86" s="386"/>
      <c r="I86" s="386"/>
      <c r="J86" s="386"/>
      <c r="K86" s="386"/>
      <c r="L86" s="386"/>
      <c r="M86" s="386"/>
      <c r="N86" s="386"/>
      <c r="O86" s="386"/>
      <c r="P86" s="386"/>
      <c r="Q86" s="386"/>
      <c r="R86" s="386"/>
      <c r="S86" s="386"/>
      <c r="T86" s="386"/>
      <c r="U86" s="386"/>
      <c r="V86" s="386"/>
      <c r="W86" s="386"/>
      <c r="X86" s="386"/>
      <c r="Y86" s="386"/>
      <c r="Z86" s="386"/>
      <c r="AA86" s="386"/>
      <c r="AB86" s="386"/>
      <c r="AC86" s="386"/>
    </row>
    <row r="87" spans="1:29" x14ac:dyDescent="0.2">
      <c r="A87" s="386"/>
      <c r="B87" s="386"/>
      <c r="C87" s="386"/>
      <c r="D87" s="386"/>
      <c r="E87" s="386"/>
      <c r="F87" s="386"/>
      <c r="G87" s="386"/>
      <c r="H87" s="386"/>
      <c r="I87" s="386"/>
      <c r="J87" s="386"/>
      <c r="K87" s="386"/>
      <c r="L87" s="386"/>
      <c r="M87" s="386"/>
      <c r="N87" s="386"/>
      <c r="O87" s="386"/>
      <c r="P87" s="386"/>
      <c r="Q87" s="386"/>
      <c r="R87" s="386"/>
      <c r="S87" s="386"/>
      <c r="T87" s="386"/>
      <c r="U87" s="386"/>
      <c r="V87" s="386"/>
      <c r="W87" s="386"/>
      <c r="X87" s="386"/>
      <c r="Y87" s="386"/>
      <c r="Z87" s="386"/>
      <c r="AA87" s="386"/>
      <c r="AB87" s="386"/>
      <c r="AC87" s="386"/>
    </row>
    <row r="88" spans="1:29" x14ac:dyDescent="0.2">
      <c r="A88" s="386"/>
      <c r="B88" s="386"/>
      <c r="C88" s="386"/>
      <c r="D88" s="386"/>
      <c r="E88" s="386"/>
      <c r="F88" s="386"/>
      <c r="G88" s="386"/>
      <c r="H88" s="386"/>
      <c r="I88" s="386"/>
      <c r="J88" s="386"/>
      <c r="K88" s="386"/>
      <c r="L88" s="386"/>
      <c r="M88" s="386"/>
      <c r="N88" s="386"/>
      <c r="O88" s="386"/>
      <c r="P88" s="386"/>
      <c r="Q88" s="386"/>
      <c r="R88" s="386"/>
      <c r="S88" s="386"/>
      <c r="T88" s="386"/>
      <c r="U88" s="386"/>
      <c r="V88" s="386"/>
      <c r="W88" s="386"/>
      <c r="X88" s="386"/>
      <c r="Y88" s="386"/>
      <c r="Z88" s="386"/>
      <c r="AA88" s="386"/>
      <c r="AB88" s="386"/>
      <c r="AC88" s="386"/>
    </row>
    <row r="89" spans="1:29" x14ac:dyDescent="0.2">
      <c r="A89" s="386"/>
      <c r="B89" s="386"/>
      <c r="C89" s="386"/>
      <c r="D89" s="386"/>
      <c r="E89" s="386"/>
      <c r="F89" s="386"/>
      <c r="G89" s="386"/>
      <c r="H89" s="386"/>
      <c r="I89" s="386"/>
      <c r="J89" s="386"/>
      <c r="K89" s="386"/>
      <c r="L89" s="386"/>
      <c r="M89" s="386"/>
      <c r="N89" s="386"/>
      <c r="O89" s="386"/>
      <c r="P89" s="386"/>
      <c r="Q89" s="386"/>
      <c r="R89" s="386"/>
      <c r="S89" s="386"/>
      <c r="T89" s="386"/>
      <c r="U89" s="386"/>
      <c r="V89" s="386"/>
      <c r="W89" s="386"/>
      <c r="X89" s="386"/>
      <c r="Y89" s="386"/>
      <c r="Z89" s="386"/>
      <c r="AA89" s="386"/>
      <c r="AB89" s="386"/>
      <c r="AC89" s="386"/>
    </row>
    <row r="90" spans="1:29" x14ac:dyDescent="0.2">
      <c r="A90" s="386"/>
      <c r="B90" s="386"/>
      <c r="C90" s="386"/>
      <c r="D90" s="386"/>
      <c r="E90" s="386"/>
      <c r="F90" s="386"/>
      <c r="G90" s="386"/>
      <c r="H90" s="386"/>
      <c r="I90" s="386"/>
      <c r="J90" s="386"/>
      <c r="K90" s="386"/>
      <c r="L90" s="386"/>
      <c r="M90" s="386"/>
      <c r="N90" s="386"/>
      <c r="O90" s="386"/>
      <c r="P90" s="386"/>
      <c r="Q90" s="386"/>
      <c r="R90" s="386"/>
      <c r="S90" s="386"/>
      <c r="T90" s="386"/>
      <c r="U90" s="386"/>
      <c r="V90" s="386"/>
      <c r="W90" s="386"/>
      <c r="X90" s="386"/>
      <c r="Y90" s="386"/>
      <c r="Z90" s="386"/>
      <c r="AA90" s="386"/>
      <c r="AB90" s="386"/>
      <c r="AC90" s="386"/>
    </row>
    <row r="91" spans="1:29" x14ac:dyDescent="0.2">
      <c r="A91" s="386"/>
      <c r="B91" s="386"/>
      <c r="C91" s="386"/>
      <c r="D91" s="386"/>
      <c r="E91" s="386"/>
      <c r="F91" s="386"/>
      <c r="G91" s="386"/>
      <c r="H91" s="386"/>
      <c r="I91" s="386"/>
      <c r="J91" s="386"/>
      <c r="K91" s="386"/>
      <c r="L91" s="386"/>
      <c r="M91" s="386"/>
      <c r="N91" s="386"/>
      <c r="O91" s="386"/>
      <c r="P91" s="386"/>
      <c r="Q91" s="386"/>
      <c r="R91" s="386"/>
      <c r="S91" s="386"/>
      <c r="T91" s="386"/>
      <c r="U91" s="386"/>
      <c r="V91" s="386"/>
      <c r="W91" s="386"/>
      <c r="X91" s="386"/>
      <c r="Y91" s="386"/>
      <c r="Z91" s="386"/>
      <c r="AA91" s="386"/>
      <c r="AB91" s="386"/>
      <c r="AC91" s="386"/>
    </row>
    <row r="92" spans="1:29" x14ac:dyDescent="0.2">
      <c r="A92" s="386"/>
      <c r="B92" s="386"/>
      <c r="C92" s="386"/>
      <c r="D92" s="386"/>
      <c r="E92" s="386"/>
      <c r="F92" s="386"/>
      <c r="G92" s="386"/>
      <c r="H92" s="386"/>
      <c r="I92" s="386"/>
      <c r="J92" s="386"/>
      <c r="K92" s="386"/>
      <c r="L92" s="386"/>
      <c r="M92" s="386"/>
      <c r="N92" s="386"/>
      <c r="O92" s="386"/>
      <c r="P92" s="386"/>
      <c r="Q92" s="386"/>
      <c r="R92" s="386"/>
      <c r="S92" s="386"/>
      <c r="T92" s="386"/>
      <c r="U92" s="386"/>
      <c r="V92" s="386"/>
      <c r="W92" s="386"/>
      <c r="X92" s="386"/>
      <c r="Y92" s="386"/>
      <c r="Z92" s="386"/>
      <c r="AA92" s="386"/>
      <c r="AB92" s="386"/>
      <c r="AC92" s="386"/>
    </row>
    <row r="93" spans="1:29" x14ac:dyDescent="0.2">
      <c r="A93" s="386"/>
      <c r="B93" s="386"/>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6"/>
      <c r="AA93" s="386"/>
      <c r="AB93" s="386"/>
      <c r="AC93" s="386"/>
    </row>
    <row r="94" spans="1:29" x14ac:dyDescent="0.2">
      <c r="A94" s="386"/>
      <c r="B94" s="386"/>
      <c r="C94" s="386"/>
      <c r="D94" s="386"/>
      <c r="E94" s="386"/>
      <c r="F94" s="386"/>
      <c r="G94" s="386"/>
      <c r="H94" s="386"/>
      <c r="I94" s="386"/>
      <c r="J94" s="386"/>
      <c r="K94" s="386"/>
      <c r="L94" s="386"/>
      <c r="M94" s="386"/>
      <c r="N94" s="386"/>
      <c r="O94" s="386"/>
      <c r="P94" s="386"/>
      <c r="Q94" s="386"/>
      <c r="R94" s="386"/>
      <c r="S94" s="386"/>
      <c r="T94" s="386"/>
      <c r="U94" s="386"/>
      <c r="V94" s="386"/>
      <c r="W94" s="386"/>
      <c r="X94" s="386"/>
      <c r="Y94" s="386"/>
      <c r="Z94" s="386"/>
      <c r="AA94" s="386"/>
      <c r="AB94" s="386"/>
      <c r="AC94" s="386"/>
    </row>
    <row r="95" spans="1:29" x14ac:dyDescent="0.2">
      <c r="A95" s="386"/>
      <c r="B95" s="386"/>
      <c r="C95" s="386"/>
      <c r="D95" s="386"/>
      <c r="E95" s="386"/>
      <c r="F95" s="386"/>
      <c r="G95" s="386"/>
      <c r="H95" s="386"/>
      <c r="I95" s="386"/>
      <c r="J95" s="386"/>
      <c r="K95" s="386"/>
      <c r="L95" s="386"/>
      <c r="M95" s="386"/>
      <c r="N95" s="386"/>
      <c r="O95" s="386"/>
      <c r="P95" s="386"/>
      <c r="Q95" s="386"/>
      <c r="R95" s="386"/>
      <c r="S95" s="386"/>
      <c r="T95" s="386"/>
      <c r="U95" s="386"/>
      <c r="V95" s="386"/>
      <c r="W95" s="386"/>
      <c r="X95" s="386"/>
      <c r="Y95" s="386"/>
      <c r="Z95" s="386"/>
      <c r="AA95" s="386"/>
      <c r="AB95" s="386"/>
      <c r="AC95" s="386"/>
    </row>
    <row r="96" spans="1:29" x14ac:dyDescent="0.2">
      <c r="A96" s="386"/>
      <c r="B96" s="386"/>
      <c r="C96" s="386"/>
      <c r="D96" s="386"/>
      <c r="E96" s="386"/>
      <c r="F96" s="386"/>
      <c r="G96" s="386"/>
      <c r="H96" s="386"/>
      <c r="I96" s="386"/>
      <c r="J96" s="386"/>
      <c r="K96" s="386"/>
      <c r="L96" s="386"/>
      <c r="M96" s="386"/>
      <c r="N96" s="386"/>
      <c r="O96" s="386"/>
      <c r="P96" s="386"/>
      <c r="Q96" s="386"/>
      <c r="R96" s="386"/>
      <c r="S96" s="386"/>
      <c r="T96" s="386"/>
      <c r="U96" s="386"/>
      <c r="V96" s="386"/>
      <c r="W96" s="386"/>
      <c r="X96" s="386"/>
      <c r="Y96" s="386"/>
      <c r="Z96" s="386"/>
      <c r="AA96" s="386"/>
      <c r="AB96" s="386"/>
      <c r="AC96" s="386"/>
    </row>
    <row r="97" spans="1:29" x14ac:dyDescent="0.2">
      <c r="A97" s="386"/>
      <c r="B97" s="386"/>
      <c r="C97" s="386"/>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row>
    <row r="98" spans="1:29" x14ac:dyDescent="0.2">
      <c r="A98" s="386"/>
      <c r="B98" s="386"/>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row>
    <row r="99" spans="1:29" x14ac:dyDescent="0.2">
      <c r="A99" s="386"/>
      <c r="B99" s="386"/>
      <c r="C99" s="386"/>
      <c r="D99" s="386"/>
      <c r="E99" s="386"/>
      <c r="F99" s="386"/>
      <c r="G99" s="386"/>
      <c r="H99" s="386"/>
      <c r="I99" s="386"/>
      <c r="J99" s="386"/>
      <c r="K99" s="386"/>
      <c r="L99" s="386"/>
      <c r="M99" s="386"/>
      <c r="N99" s="386"/>
      <c r="O99" s="386"/>
      <c r="P99" s="386"/>
      <c r="Q99" s="386"/>
      <c r="R99" s="386"/>
      <c r="S99" s="386"/>
      <c r="T99" s="386"/>
      <c r="U99" s="386"/>
      <c r="V99" s="386"/>
      <c r="W99" s="386"/>
      <c r="X99" s="386"/>
      <c r="Y99" s="386"/>
      <c r="Z99" s="386"/>
      <c r="AA99" s="386"/>
      <c r="AB99" s="386"/>
      <c r="AC99" s="386"/>
    </row>
    <row r="100" spans="1:29" x14ac:dyDescent="0.2">
      <c r="A100" s="386"/>
      <c r="B100" s="386"/>
      <c r="C100" s="386"/>
      <c r="D100" s="386"/>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6"/>
      <c r="AA100" s="386"/>
      <c r="AB100" s="386"/>
      <c r="AC100" s="386" t="s">
        <v>203</v>
      </c>
    </row>
  </sheetData>
  <sheetProtection password="C730" sheet="1" selectLockedCells="1"/>
  <customSheetViews>
    <customSheetView guid="{68ABA936-E0C3-4F62-AA1D-4FD1F5462098}" showPageBreaks="1" showGridLines="0" showRowCol="0" fitToPage="1" printArea="1" view="pageBreakPreview" topLeftCell="A20">
      <selection activeCell="H11" sqref="H11"/>
      <pageMargins left="0.39370078740157483" right="0.39370078740157483" top="0.39370078740157483" bottom="0.39370078740157483" header="0" footer="0"/>
      <printOptions horizontalCentered="1"/>
      <pageSetup paperSize="9" scale="72" orientation="portrait" r:id="rId1"/>
    </customSheetView>
  </customSheetViews>
  <mergeCells count="96">
    <mergeCell ref="L32:O32"/>
    <mergeCell ref="C31:M31"/>
    <mergeCell ref="G37:I38"/>
    <mergeCell ref="K37:O38"/>
    <mergeCell ref="C34:O36"/>
    <mergeCell ref="D32:F32"/>
    <mergeCell ref="G32:H32"/>
    <mergeCell ref="J23:K23"/>
    <mergeCell ref="J24:K24"/>
    <mergeCell ref="J25:K25"/>
    <mergeCell ref="J26:K26"/>
    <mergeCell ref="I32:K32"/>
    <mergeCell ref="J18:K18"/>
    <mergeCell ref="J19:K19"/>
    <mergeCell ref="J20:K20"/>
    <mergeCell ref="J21:K21"/>
    <mergeCell ref="J22:K22"/>
    <mergeCell ref="L24:O24"/>
    <mergeCell ref="L25:O25"/>
    <mergeCell ref="L26:O26"/>
    <mergeCell ref="H12:I12"/>
    <mergeCell ref="H13:I13"/>
    <mergeCell ref="H14:I14"/>
    <mergeCell ref="H15:I15"/>
    <mergeCell ref="H16:I16"/>
    <mergeCell ref="H17:I17"/>
    <mergeCell ref="H18:I18"/>
    <mergeCell ref="H19:I19"/>
    <mergeCell ref="H20:I20"/>
    <mergeCell ref="H21:I21"/>
    <mergeCell ref="H22:I22"/>
    <mergeCell ref="H23:I23"/>
    <mergeCell ref="H24:I24"/>
    <mergeCell ref="C23:E23"/>
    <mergeCell ref="L12:O12"/>
    <mergeCell ref="L13:O13"/>
    <mergeCell ref="L14:O14"/>
    <mergeCell ref="L15:O15"/>
    <mergeCell ref="L16:O16"/>
    <mergeCell ref="L17:O17"/>
    <mergeCell ref="L18:O18"/>
    <mergeCell ref="L19:O19"/>
    <mergeCell ref="L20:O20"/>
    <mergeCell ref="L21:O21"/>
    <mergeCell ref="L22:O22"/>
    <mergeCell ref="L23:O23"/>
    <mergeCell ref="J12:K12"/>
    <mergeCell ref="J13:K13"/>
    <mergeCell ref="J14:K14"/>
    <mergeCell ref="G29:H29"/>
    <mergeCell ref="C27:E27"/>
    <mergeCell ref="C28:E28"/>
    <mergeCell ref="L27:O27"/>
    <mergeCell ref="L28:O28"/>
    <mergeCell ref="L29:O29"/>
    <mergeCell ref="H27:I27"/>
    <mergeCell ref="H28:I28"/>
    <mergeCell ref="C24:E24"/>
    <mergeCell ref="C25:E25"/>
    <mergeCell ref="C26:E26"/>
    <mergeCell ref="J27:K27"/>
    <mergeCell ref="J28:K28"/>
    <mergeCell ref="H25:I25"/>
    <mergeCell ref="H26:I26"/>
    <mergeCell ref="C3:G4"/>
    <mergeCell ref="C9:O9"/>
    <mergeCell ref="C21:E21"/>
    <mergeCell ref="C22:E22"/>
    <mergeCell ref="C16:E16"/>
    <mergeCell ref="C17:E17"/>
    <mergeCell ref="C18:E18"/>
    <mergeCell ref="C19:E19"/>
    <mergeCell ref="C20:E20"/>
    <mergeCell ref="C12:E12"/>
    <mergeCell ref="C13:E13"/>
    <mergeCell ref="C14:E14"/>
    <mergeCell ref="C15:E15"/>
    <mergeCell ref="J15:K15"/>
    <mergeCell ref="J16:K16"/>
    <mergeCell ref="J17:K17"/>
    <mergeCell ref="C45:O45"/>
    <mergeCell ref="C46:O46"/>
    <mergeCell ref="D37:F38"/>
    <mergeCell ref="C40:E40"/>
    <mergeCell ref="C43:D43"/>
    <mergeCell ref="C42:D42"/>
    <mergeCell ref="H42:I42"/>
    <mergeCell ref="H43:I43"/>
    <mergeCell ref="J42:K42"/>
    <mergeCell ref="J43:K43"/>
    <mergeCell ref="M43:O43"/>
    <mergeCell ref="R40:R41"/>
    <mergeCell ref="C37:C38"/>
    <mergeCell ref="P37:P38"/>
    <mergeCell ref="F40:O40"/>
    <mergeCell ref="M42:O42"/>
  </mergeCells>
  <conditionalFormatting sqref="C13:C28">
    <cfRule type="expression" dxfId="57" priority="2091">
      <formula>AND(H13&gt;0,C13="bitte auswählen")</formula>
    </cfRule>
    <cfRule type="expression" dxfId="56" priority="2092">
      <formula>C13&lt;&gt;"bitte auswählen"</formula>
    </cfRule>
  </conditionalFormatting>
  <conditionalFormatting sqref="F13:F28">
    <cfRule type="expression" dxfId="49" priority="2105">
      <formula>AND(L13&gt;0,F13="bitte auswählen")</formula>
    </cfRule>
    <cfRule type="expression" dxfId="48" priority="2103">
      <formula>AND(#REF!&lt;&gt;"bitte auswählen",F13="bitte auswählen")</formula>
    </cfRule>
    <cfRule type="expression" dxfId="47" priority="2104">
      <formula>F13&lt;&gt;"bitte auswählen"</formula>
    </cfRule>
  </conditionalFormatting>
  <conditionalFormatting sqref="F40 P40">
    <cfRule type="expression" dxfId="46" priority="22">
      <formula>$F$40&lt;&gt;""</formula>
    </cfRule>
  </conditionalFormatting>
  <conditionalFormatting sqref="F43:L43">
    <cfRule type="expression" dxfId="45" priority="1724">
      <formula>AND($M$43=$L$29+$L$32,$M$43&gt;0)</formula>
    </cfRule>
  </conditionalFormatting>
  <conditionalFormatting sqref="G13:G28">
    <cfRule type="expression" dxfId="44" priority="2084">
      <formula>F13&lt;&gt;"bitte auswählen"</formula>
    </cfRule>
    <cfRule type="expression" dxfId="43" priority="2083">
      <formula>G13&lt;&gt;""</formula>
    </cfRule>
  </conditionalFormatting>
  <conditionalFormatting sqref="G29 K29">
    <cfRule type="expression" dxfId="42" priority="845">
      <formula>$G$29&gt;16</formula>
    </cfRule>
  </conditionalFormatting>
  <conditionalFormatting sqref="H13:H28">
    <cfRule type="expression" dxfId="39" priority="2073">
      <formula>AND(C13&lt;&gt;"bitte auswählen",H13&lt;&gt;"")</formula>
    </cfRule>
    <cfRule type="expression" dxfId="38" priority="2072">
      <formula>AND(C13="bitte auswählen",H13&lt;&gt;"")</formula>
    </cfRule>
  </conditionalFormatting>
  <conditionalFormatting sqref="J13:J28">
    <cfRule type="expression" dxfId="36" priority="2124">
      <formula>AND(D13="bitte auswählen",J13&lt;&gt;"")</formula>
    </cfRule>
    <cfRule type="expression" dxfId="35" priority="2125">
      <formula>AND(D13&lt;&gt;"bitte auswählen",J13&lt;&gt;"")</formula>
    </cfRule>
  </conditionalFormatting>
  <conditionalFormatting sqref="L43">
    <cfRule type="expression" dxfId="28" priority="5">
      <formula>AND($Q$43=0,$L$43&gt;0)</formula>
    </cfRule>
  </conditionalFormatting>
  <conditionalFormatting sqref="L29:O29">
    <cfRule type="expression" dxfId="27" priority="2">
      <formula>L29 &gt; 5000</formula>
    </cfRule>
    <cfRule type="expression" dxfId="26" priority="3">
      <formula xml:space="preserve"> L29 &gt; 0</formula>
    </cfRule>
  </conditionalFormatting>
  <conditionalFormatting sqref="M43:O43">
    <cfRule type="expression" dxfId="25" priority="4">
      <formula>$M$43&lt;&gt;$L$29+$L$32</formula>
    </cfRule>
  </conditionalFormatting>
  <conditionalFormatting sqref="Q42:Q44">
    <cfRule type="expression" dxfId="22" priority="840">
      <formula>$Q$43=0</formula>
    </cfRule>
  </conditionalFormatting>
  <dataValidations xWindow="499" yWindow="518" count="3">
    <dataValidation allowBlank="1" errorTitle="Achtung!" error="Maximale Anzahl an Dienstreisetagen überschritten!" sqref="G29 K29" xr:uid="{00000000-0002-0000-1100-000000000000}"/>
    <dataValidation allowBlank="1" showInputMessage="1" showErrorMessage="1" promptTitle="Bitte beachten Sie:" prompt="Ausgaben für Dienstwagen sind nicht zuwendungsfähig." sqref="H13:H28 J13:J28" xr:uid="{00000000-0002-0000-1100-000001000000}"/>
    <dataValidation type="whole" allowBlank="1" showInputMessage="1" showErrorMessage="1" sqref="G13:G28" xr:uid="{00000000-0002-0000-1100-000002000000}">
      <formula1>1</formula1>
      <formula2>1000</formula2>
    </dataValidation>
  </dataValidations>
  <printOptions horizontalCentered="1"/>
  <pageMargins left="0.39370078740157483" right="0.19685039370078741" top="0.19685039370078741" bottom="0.19685039370078741" header="0" footer="0"/>
  <pageSetup paperSize="9" scale="84"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80" r:id="rId5" name="Option Button 56">
              <controlPr defaultSize="0" autoFill="0" autoLine="0" autoPict="0">
                <anchor moveWithCells="1">
                  <from>
                    <xdr:col>2</xdr:col>
                    <xdr:colOff>200025</xdr:colOff>
                    <xdr:row>36</xdr:row>
                    <xdr:rowOff>66675</xdr:rowOff>
                  </from>
                  <to>
                    <xdr:col>3</xdr:col>
                    <xdr:colOff>123825</xdr:colOff>
                    <xdr:row>37</xdr:row>
                    <xdr:rowOff>95250</xdr:rowOff>
                  </to>
                </anchor>
              </controlPr>
            </control>
          </mc:Choice>
        </mc:AlternateContent>
        <mc:AlternateContent xmlns:mc="http://schemas.openxmlformats.org/markup-compatibility/2006">
          <mc:Choice Requires="x14">
            <control shapeId="1081" r:id="rId6" name="Option Button 57">
              <controlPr defaultSize="0" autoFill="0" autoLine="0" autoPict="0">
                <anchor moveWithCells="1">
                  <from>
                    <xdr:col>6</xdr:col>
                    <xdr:colOff>9525</xdr:colOff>
                    <xdr:row>36</xdr:row>
                    <xdr:rowOff>76200</xdr:rowOff>
                  </from>
                  <to>
                    <xdr:col>6</xdr:col>
                    <xdr:colOff>342900</xdr:colOff>
                    <xdr:row>37</xdr:row>
                    <xdr:rowOff>104775</xdr:rowOff>
                  </to>
                </anchor>
              </controlPr>
            </control>
          </mc:Choice>
        </mc:AlternateContent>
        <mc:AlternateContent xmlns:mc="http://schemas.openxmlformats.org/markup-compatibility/2006">
          <mc:Choice Requires="x14">
            <control shapeId="1087" r:id="rId7" name="Check Box 63">
              <controlPr defaultSize="0" autoFill="0" autoLine="0" autoPict="0">
                <anchor moveWithCells="1">
                  <from>
                    <xdr:col>1</xdr:col>
                    <xdr:colOff>142875</xdr:colOff>
                    <xdr:row>3</xdr:row>
                    <xdr:rowOff>161925</xdr:rowOff>
                  </from>
                  <to>
                    <xdr:col>4</xdr:col>
                    <xdr:colOff>600075</xdr:colOff>
                    <xdr:row>4</xdr:row>
                    <xdr:rowOff>133350</xdr:rowOff>
                  </to>
                </anchor>
              </controlPr>
            </control>
          </mc:Choice>
        </mc:AlternateContent>
        <mc:AlternateContent xmlns:mc="http://schemas.openxmlformats.org/markup-compatibility/2006">
          <mc:Choice Requires="x14">
            <control shapeId="1089" r:id="rId8" name="Option Button 65">
              <controlPr defaultSize="0" autoFill="0" autoLine="0" autoPict="0">
                <anchor moveWithCells="1">
                  <from>
                    <xdr:col>9</xdr:col>
                    <xdr:colOff>295275</xdr:colOff>
                    <xdr:row>36</xdr:row>
                    <xdr:rowOff>76200</xdr:rowOff>
                  </from>
                  <to>
                    <xdr:col>10</xdr:col>
                    <xdr:colOff>304800</xdr:colOff>
                    <xdr:row>37</xdr:row>
                    <xdr:rowOff>104775</xdr:rowOff>
                  </to>
                </anchor>
              </controlPr>
            </control>
          </mc:Choice>
        </mc:AlternateContent>
        <mc:AlternateContent xmlns:mc="http://schemas.openxmlformats.org/markup-compatibility/2006">
          <mc:Choice Requires="x14">
            <control shapeId="1095" r:id="rId9" name="Check Box 71">
              <controlPr defaultSize="0" autoFill="0" autoLine="0" autoPict="0">
                <anchor moveWithCells="1">
                  <from>
                    <xdr:col>2</xdr:col>
                    <xdr:colOff>38100</xdr:colOff>
                    <xdr:row>31</xdr:row>
                    <xdr:rowOff>28575</xdr:rowOff>
                  </from>
                  <to>
                    <xdr:col>2</xdr:col>
                    <xdr:colOff>266700</xdr:colOff>
                    <xdr:row>31</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6" id="{B41BFD4C-E61F-42E7-908F-137FA737752A}">
            <xm:f>menu!$U$10=FALSE</xm:f>
            <x14:dxf>
              <font>
                <color theme="0"/>
              </font>
              <fill>
                <patternFill>
                  <fgColor theme="0"/>
                  <bgColor theme="0"/>
                </patternFill>
              </fill>
              <border>
                <left/>
                <right/>
                <top/>
                <bottom/>
                <vertical/>
                <horizontal/>
              </border>
            </x14:dxf>
          </x14:cfRule>
          <xm:sqref>C9</xm:sqref>
        </x14:conditionalFormatting>
        <x14:conditionalFormatting xmlns:xm="http://schemas.microsoft.com/office/excel/2006/main">
          <x14:cfRule type="expression" priority="149" id="{5767B99E-325E-4418-A795-1EF6317D0E47}">
            <xm:f>menu!$H$4&gt;0</xm:f>
            <x14:dxf>
              <fill>
                <patternFill>
                  <bgColor rgb="FFEBF1DE"/>
                </patternFill>
              </fill>
            </x14:dxf>
          </x14:cfRule>
          <xm:sqref>C34</xm:sqref>
        </x14:conditionalFormatting>
        <x14:conditionalFormatting xmlns:xm="http://schemas.microsoft.com/office/excel/2006/main">
          <x14:cfRule type="expression" priority="36" id="{E235D7C8-3DFB-4358-8E86-4C78C54DF926}">
            <xm:f>menu!$U$4=FALSE</xm:f>
            <x14:dxf>
              <font>
                <color theme="0"/>
              </font>
              <fill>
                <patternFill>
                  <fgColor theme="0"/>
                  <bgColor theme="0"/>
                </patternFill>
              </fill>
              <border>
                <left/>
                <right/>
                <top/>
                <bottom/>
                <vertical/>
                <horizontal/>
              </border>
            </x14:dxf>
          </x14:cfRule>
          <xm:sqref>C45</xm:sqref>
        </x14:conditionalFormatting>
        <x14:conditionalFormatting xmlns:xm="http://schemas.microsoft.com/office/excel/2006/main">
          <x14:cfRule type="expression" priority="2115" id="{0441662A-4E2F-462B-8C2B-59F8DDF3B571}">
            <xm:f>AND(menu!$A$6=TRUE,$G$32:$H$32&lt;&gt;"bitte auswählen")</xm:f>
            <x14:dxf>
              <fill>
                <patternFill>
                  <bgColor rgb="FFEBF1DE"/>
                </patternFill>
              </fill>
            </x14:dxf>
          </x14:cfRule>
          <xm:sqref>C32:D32 G32 I32</xm:sqref>
        </x14:conditionalFormatting>
        <x14:conditionalFormatting xmlns:xm="http://schemas.microsoft.com/office/excel/2006/main">
          <x14:cfRule type="expression" priority="24" id="{7B514953-57EF-4D00-8683-01AF412FAF57}">
            <xm:f>menu!$U$6=FALSE</xm:f>
            <x14:dxf>
              <font>
                <color theme="0"/>
              </font>
              <fill>
                <patternFill>
                  <fgColor theme="0"/>
                  <bgColor theme="0"/>
                </patternFill>
              </fill>
              <border>
                <left/>
                <right/>
                <top/>
                <bottom/>
                <vertical/>
                <horizontal/>
              </border>
            </x14:dxf>
          </x14:cfRule>
          <xm:sqref>C40:E40</xm:sqref>
        </x14:conditionalFormatting>
        <x14:conditionalFormatting xmlns:xm="http://schemas.microsoft.com/office/excel/2006/main">
          <x14:cfRule type="expression" priority="39" id="{AA21C338-826C-4DC5-9C24-7185F9622684}">
            <xm:f>menu!$H$4=1</xm:f>
            <x14:dxf>
              <fill>
                <patternFill>
                  <bgColor rgb="FFEBF1DE"/>
                </patternFill>
              </fill>
            </x14:dxf>
          </x14:cfRule>
          <xm:sqref>C37:F38</xm:sqref>
        </x14:conditionalFormatting>
        <x14:conditionalFormatting xmlns:xm="http://schemas.microsoft.com/office/excel/2006/main">
          <x14:cfRule type="expression" priority="23" id="{E70B322B-6725-43BB-8B59-8CD8E7C4B508}">
            <xm:f>menu!$H$4&lt;&gt;3</xm:f>
            <x14:dxf>
              <font>
                <color theme="0"/>
              </font>
              <fill>
                <patternFill>
                  <bgColor theme="0"/>
                </patternFill>
              </fill>
              <border>
                <left/>
                <right/>
                <top/>
                <bottom/>
                <vertical/>
                <horizontal/>
              </border>
            </x14:dxf>
          </x14:cfRule>
          <xm:sqref>C40:F40 P40</xm:sqref>
        </x14:conditionalFormatting>
        <x14:conditionalFormatting xmlns:xm="http://schemas.microsoft.com/office/excel/2006/main">
          <x14:cfRule type="expression" priority="146" id="{ACD57159-BC0B-47ED-BB49-9F1685532974}">
            <xm:f>menu!$H$4=2</xm:f>
            <x14:dxf>
              <fill>
                <patternFill>
                  <bgColor rgb="FFEBF1DE"/>
                </patternFill>
              </fill>
            </x14:dxf>
          </x14:cfRule>
          <xm:sqref>G37 J37:J38</xm:sqref>
        </x14:conditionalFormatting>
        <x14:conditionalFormatting xmlns:xm="http://schemas.microsoft.com/office/excel/2006/main">
          <x14:cfRule type="expression" priority="2076" id="{FD7D0065-C554-4E18-9CDE-D0F27BF3B57E}">
            <xm:f>C13=menu!$D$12</xm:f>
            <x14:dxf>
              <fill>
                <patternFill patternType="lightDown">
                  <fgColor theme="1"/>
                  <bgColor theme="0"/>
                </patternFill>
              </fill>
            </x14:dxf>
          </x14:cfRule>
          <xm:sqref>H13:H28</xm:sqref>
        </x14:conditionalFormatting>
        <x14:conditionalFormatting xmlns:xm="http://schemas.microsoft.com/office/excel/2006/main">
          <x14:cfRule type="expression" priority="16" id="{A36C51FE-CE19-4FF3-9048-6219BAA2D6F9}">
            <xm:f>menu!$U$6=FALSE</xm:f>
            <x14:dxf>
              <border>
                <left/>
                <right/>
                <top/>
                <bottom/>
                <vertical/>
                <horizontal/>
              </border>
            </x14:dxf>
          </x14:cfRule>
          <xm:sqref>J3</xm:sqref>
        </x14:conditionalFormatting>
        <x14:conditionalFormatting xmlns:xm="http://schemas.microsoft.com/office/excel/2006/main">
          <x14:cfRule type="expression" priority="2127" id="{FD7D0065-C554-4E18-9CDE-D0F27BF3B57E}">
            <xm:f>D13=menu!$D$12</xm:f>
            <x14:dxf>
              <fill>
                <patternFill patternType="lightDown">
                  <fgColor theme="1"/>
                  <bgColor theme="0"/>
                </patternFill>
              </fill>
            </x14:dxf>
          </x14:cfRule>
          <xm:sqref>J13:J28</xm:sqref>
        </x14:conditionalFormatting>
        <x14:conditionalFormatting xmlns:xm="http://schemas.microsoft.com/office/excel/2006/main">
          <x14:cfRule type="expression" priority="17" id="{364EAF7F-92FF-492F-A12C-3D941DE93FD5}">
            <xm:f>menu!$U$6=FALSE</xm:f>
            <x14:dxf>
              <font>
                <color theme="0"/>
              </font>
            </x14:dxf>
          </x14:cfRule>
          <xm:sqref>J3:L3 P3:Q3</xm:sqref>
        </x14:conditionalFormatting>
        <x14:conditionalFormatting xmlns:xm="http://schemas.microsoft.com/office/excel/2006/main">
          <x14:cfRule type="expression" priority="40" id="{B2E027C5-248B-40EB-AFC0-ADA609EA92AA}">
            <xm:f>menu!$H$4=3</xm:f>
            <x14:dxf>
              <fill>
                <patternFill>
                  <bgColor rgb="FFEBF1DE"/>
                </patternFill>
              </fill>
            </x14:dxf>
          </x14:cfRule>
          <xm:sqref>K37</xm:sqref>
        </x14:conditionalFormatting>
        <x14:conditionalFormatting xmlns:xm="http://schemas.microsoft.com/office/excel/2006/main">
          <x14:cfRule type="expression" priority="15" id="{EA0A6F53-B3EC-4AD6-8DD6-F417A0E8B7E5}">
            <xm:f>AND(menu!$A$6=TRUE,$L$32="")</xm:f>
            <x14:dxf>
              <fill>
                <patternFill>
                  <bgColor rgb="FFE3B5A2"/>
                </patternFill>
              </fill>
            </x14:dxf>
          </x14:cfRule>
          <xm:sqref>L32</xm:sqref>
        </x14:conditionalFormatting>
        <x14:conditionalFormatting xmlns:xm="http://schemas.microsoft.com/office/excel/2006/main">
          <x14:cfRule type="expression" priority="11" id="{CBF6457C-8B27-40C1-A596-B21EEF6A7BD6}">
            <xm:f>menu!$U$6=FALSE</xm:f>
            <x14:dxf>
              <font>
                <b val="0"/>
                <i val="0"/>
                <strike val="0"/>
                <u val="none"/>
                <color theme="0"/>
              </font>
              <fill>
                <patternFill>
                  <fgColor theme="0"/>
                  <bgColor theme="0"/>
                </patternFill>
              </fill>
              <border>
                <left/>
                <right/>
                <top/>
                <bottom/>
                <vertical/>
                <horizontal/>
              </border>
            </x14:dxf>
          </x14:cfRule>
          <xm:sqref>L42:L43 C29:L29 P4:Q4 J4:L7 C5:I5 P5:R7 C7:I7 C8:R8 R9 C10:R11 C12:C28 F12:H28 J12:J28 L12:L28 P12:P29 C30:R30 C31 N31:R31 C32:D32 G32 I32 L32 P32 C33:R33 C34 P34:R36 C37:G37 J37:K37 P37:P38 C38:F38 J38 C39:R39 C40:F40 P40 R40 C41:R41 P42:R42 C42:H43 J42:J43 P43:Q43 C44:R44 C45:C46 P45:R46 C47:R47</xm:sqref>
        </x14:conditionalFormatting>
        <x14:conditionalFormatting xmlns:xm="http://schemas.microsoft.com/office/excel/2006/main">
          <x14:cfRule type="expression" priority="1" id="{AFA43F3C-4B6B-4ADA-A0A6-D2836D13C93F}">
            <xm:f>Personal!$L$48=0</xm:f>
            <x14:dxf>
              <font>
                <color theme="0"/>
              </font>
              <fill>
                <patternFill>
                  <bgColor theme="0"/>
                </patternFill>
              </fill>
            </x14:dxf>
          </x14:cfRule>
          <xm:sqref>L42:L43</xm:sqref>
        </x14:conditionalFormatting>
        <x14:conditionalFormatting xmlns:xm="http://schemas.microsoft.com/office/excel/2006/main">
          <x14:cfRule type="iconSet" priority="71" id="{28A6E87F-9A55-43AB-ACFA-E55AE09FCFD0}">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iconSet" priority="86" id="{A3EA1570-987E-4D12-A763-3192816D14C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P13:P28</xm:sqref>
        </x14:conditionalFormatting>
        <x14:conditionalFormatting xmlns:xm="http://schemas.microsoft.com/office/excel/2006/main">
          <x14:cfRule type="iconSet" priority="70" id="{FAF25291-DDB3-4DBF-B0DA-0B1B8E4E393C}">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P15</xm:sqref>
        </x14:conditionalFormatting>
        <x14:conditionalFormatting xmlns:xm="http://schemas.microsoft.com/office/excel/2006/main">
          <x14:cfRule type="iconSet" priority="69" id="{E2CD9A49-29D7-4853-B332-A8F776E94AF4}">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P16</xm:sqref>
        </x14:conditionalFormatting>
        <x14:conditionalFormatting xmlns:xm="http://schemas.microsoft.com/office/excel/2006/main">
          <x14:cfRule type="iconSet" priority="68" id="{ADEE6204-E906-45DE-881C-8844D1D48EBD}">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P17</xm:sqref>
        </x14:conditionalFormatting>
        <x14:conditionalFormatting xmlns:xm="http://schemas.microsoft.com/office/excel/2006/main">
          <x14:cfRule type="iconSet" priority="67" id="{FA8DC3D0-952A-49E7-ADC6-29E1032680B5}">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P18</xm:sqref>
        </x14:conditionalFormatting>
        <x14:conditionalFormatting xmlns:xm="http://schemas.microsoft.com/office/excel/2006/main">
          <x14:cfRule type="iconSet" priority="66" id="{25033BA8-6A4B-42F2-B018-BE2A93C5386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P19</xm:sqref>
        </x14:conditionalFormatting>
        <x14:conditionalFormatting xmlns:xm="http://schemas.microsoft.com/office/excel/2006/main">
          <x14:cfRule type="iconSet" priority="65" id="{4A9B161C-1FFF-44DE-809A-D91F40D281E8}">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P20</xm:sqref>
        </x14:conditionalFormatting>
        <x14:conditionalFormatting xmlns:xm="http://schemas.microsoft.com/office/excel/2006/main">
          <x14:cfRule type="iconSet" priority="64" id="{0AD3198F-551A-4BC1-ADBE-6F3DC302ED5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P21</xm:sqref>
        </x14:conditionalFormatting>
        <x14:conditionalFormatting xmlns:xm="http://schemas.microsoft.com/office/excel/2006/main">
          <x14:cfRule type="iconSet" priority="63" id="{61026D4C-9C26-4557-B97D-EB3488164BD3}">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P22</xm:sqref>
        </x14:conditionalFormatting>
        <x14:conditionalFormatting xmlns:xm="http://schemas.microsoft.com/office/excel/2006/main">
          <x14:cfRule type="iconSet" priority="62" id="{9515381F-F712-47CE-ADD9-F30840E2B612}">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P23</xm:sqref>
        </x14:conditionalFormatting>
        <x14:conditionalFormatting xmlns:xm="http://schemas.microsoft.com/office/excel/2006/main">
          <x14:cfRule type="iconSet" priority="61" id="{A1C3C2F5-4715-4A1A-B7E8-4590723F938B}">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P24</xm:sqref>
        </x14:conditionalFormatting>
        <x14:conditionalFormatting xmlns:xm="http://schemas.microsoft.com/office/excel/2006/main">
          <x14:cfRule type="iconSet" priority="60" id="{013C3519-F315-4578-B8AC-6780F4EE5A68}">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P25</xm:sqref>
        </x14:conditionalFormatting>
        <x14:conditionalFormatting xmlns:xm="http://schemas.microsoft.com/office/excel/2006/main">
          <x14:cfRule type="iconSet" priority="59" id="{F4B39DBC-1E34-47BD-8E5C-CAE85644AB51}">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P26</xm:sqref>
        </x14:conditionalFormatting>
        <x14:conditionalFormatting xmlns:xm="http://schemas.microsoft.com/office/excel/2006/main">
          <x14:cfRule type="iconSet" priority="58" id="{CB6103FA-D55D-43CE-9C02-82B33995768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P27</xm:sqref>
        </x14:conditionalFormatting>
        <x14:conditionalFormatting xmlns:xm="http://schemas.microsoft.com/office/excel/2006/main">
          <x14:cfRule type="iconSet" priority="57" id="{8A8F1C31-3E9A-45A7-8B71-B0C934852A00}">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P28</xm:sqref>
        </x14:conditionalFormatting>
        <x14:conditionalFormatting xmlns:xm="http://schemas.microsoft.com/office/excel/2006/main">
          <x14:cfRule type="iconSet" priority="13" id="{B2EB6FE8-705E-4740-8D2A-CCB5DF6BA9D3}">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14" id="{556A8D7A-C61B-4889-8EB4-D460B6D3DC76}">
            <xm:f>menu!$U$6=FALSE</xm:f>
            <x14:dxf>
              <font>
                <color theme="0"/>
              </font>
              <fill>
                <patternFill>
                  <fgColor theme="0"/>
                  <bgColor theme="0"/>
                </patternFill>
              </fill>
              <border>
                <left/>
                <right/>
                <top/>
                <bottom/>
                <vertical/>
                <horizontal/>
              </border>
            </x14:dxf>
          </x14:cfRule>
          <xm:sqref>P32</xm:sqref>
        </x14:conditionalFormatting>
        <x14:conditionalFormatting xmlns:xm="http://schemas.microsoft.com/office/excel/2006/main">
          <x14:cfRule type="expression" priority="47" id="{32A32252-A030-42C0-98C3-BE07E5724B3F}">
            <xm:f>menu!$U$6=FALSE</xm:f>
            <x14:dxf>
              <font>
                <color theme="0"/>
              </font>
              <fill>
                <patternFill>
                  <fgColor theme="0"/>
                  <bgColor theme="0"/>
                </patternFill>
              </fill>
              <border>
                <left/>
                <right/>
                <top/>
                <bottom/>
                <vertical/>
                <horizontal/>
              </border>
            </x14:dxf>
          </x14:cfRule>
          <xm:sqref>P37 P43 R44</xm:sqref>
        </x14:conditionalFormatting>
        <x14:conditionalFormatting xmlns:xm="http://schemas.microsoft.com/office/excel/2006/main">
          <x14:cfRule type="iconSet" priority="46" id="{C6DAD3AF-F560-40E4-BA48-A8D5FC8F8087}">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P37</xm:sqref>
        </x14:conditionalFormatting>
        <x14:conditionalFormatting xmlns:xm="http://schemas.microsoft.com/office/excel/2006/main">
          <x14:cfRule type="iconSet" priority="20" id="{976B8AED-AC44-41DA-BC4E-0B11E7E53365}">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R40</xm:sqref>
        </x14:conditionalFormatting>
        <x14:conditionalFormatting xmlns:xm="http://schemas.microsoft.com/office/excel/2006/main">
          <x14:cfRule type="expression" priority="19" id="{085B43E6-9C0C-4C62-AF59-720B0EDEC99B}">
            <xm:f>menu!$U$6=FALSE</xm:f>
            <x14:dxf>
              <font>
                <color theme="0"/>
              </font>
              <fill>
                <patternFill>
                  <fgColor theme="0"/>
                  <bgColor theme="0"/>
                </patternFill>
              </fill>
              <border>
                <left/>
                <right/>
                <top/>
                <bottom/>
                <vertical/>
                <horizontal/>
              </border>
            </x14:dxf>
          </x14:cfRule>
          <xm:sqref>R40:R41</xm:sqref>
        </x14:conditionalFormatting>
        <x14:conditionalFormatting xmlns:xm="http://schemas.microsoft.com/office/excel/2006/main">
          <x14:cfRule type="iconSet" priority="44" id="{B5D9BBD5-4CB0-41B8-9FEA-D9973DCEA8A2}">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R44 P43</xm:sqref>
        </x14:conditionalFormatting>
      </x14:conditionalFormattings>
    </ext>
    <ext xmlns:x14="http://schemas.microsoft.com/office/spreadsheetml/2009/9/main" uri="{CCE6A557-97BC-4b89-ADB6-D9C93CAAB3DF}">
      <x14:dataValidations xmlns:xm="http://schemas.microsoft.com/office/excel/2006/main" xWindow="499" yWindow="518" count="3">
        <x14:dataValidation type="list" allowBlank="1" showInputMessage="1" showErrorMessage="1" xr:uid="{00000000-0002-0000-1100-000003000000}">
          <x14:formula1>
            <xm:f>menu!$H$9:$H$14</xm:f>
          </x14:formula1>
          <xm:sqref>F13:F28</xm:sqref>
        </x14:dataValidation>
        <x14:dataValidation type="list" allowBlank="1" showInputMessage="1" showErrorMessage="1" xr:uid="{00000000-0002-0000-1100-000004000000}">
          <x14:formula1>
            <xm:f>menu!$D$9:$D$12</xm:f>
          </x14:formula1>
          <xm:sqref>C13:C28</xm:sqref>
        </x14:dataValidation>
        <x14:dataValidation type="list" allowBlank="1" showInputMessage="1" showErrorMessage="1" xr:uid="{00000000-0002-0000-1100-000005000000}">
          <x14:formula1>
            <xm:f>menu!$A$2:$A$4</xm:f>
          </x14:formula1>
          <xm:sqref>G32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tabColor theme="1"/>
  </sheetPr>
  <dimension ref="A1:P122"/>
  <sheetViews>
    <sheetView workbookViewId="0">
      <selection activeCell="I112" sqref="I112"/>
    </sheetView>
  </sheetViews>
  <sheetFormatPr baseColWidth="10" defaultRowHeight="15" x14ac:dyDescent="0.25"/>
  <cols>
    <col min="1" max="1" width="33.85546875" customWidth="1"/>
    <col min="2" max="2" width="21.5703125" customWidth="1"/>
    <col min="4" max="4" width="8.42578125" customWidth="1"/>
    <col min="5" max="5" width="23.28515625" customWidth="1"/>
    <col min="6" max="6" width="14.28515625" customWidth="1"/>
    <col min="7" max="7" width="16.5703125" customWidth="1"/>
    <col min="8" max="8" width="15.5703125" customWidth="1"/>
    <col min="9" max="9" width="20.42578125" customWidth="1"/>
  </cols>
  <sheetData>
    <row r="1" spans="1:16" ht="15.75" thickBot="1" x14ac:dyDescent="0.3">
      <c r="A1" t="s">
        <v>335</v>
      </c>
      <c r="B1" s="747" t="s">
        <v>336</v>
      </c>
      <c r="C1" s="747"/>
      <c r="D1" s="747"/>
      <c r="E1" s="747"/>
      <c r="F1" s="747"/>
      <c r="G1" s="747"/>
      <c r="H1" s="747"/>
    </row>
    <row r="2" spans="1:16" x14ac:dyDescent="0.25">
      <c r="A2" s="245" t="s">
        <v>337</v>
      </c>
      <c r="B2" s="246"/>
      <c r="C2" s="246"/>
      <c r="D2" s="246"/>
      <c r="E2" s="246"/>
      <c r="F2" s="246" t="s">
        <v>449</v>
      </c>
      <c r="G2" s="246" t="s">
        <v>465</v>
      </c>
      <c r="H2" s="247" t="s">
        <v>468</v>
      </c>
    </row>
    <row r="3" spans="1:16" ht="15" customHeight="1" x14ac:dyDescent="0.25">
      <c r="A3" s="248" t="s">
        <v>50</v>
      </c>
      <c r="B3" s="249" t="str">
        <f>Personal!E20</f>
        <v>bitte auswählen</v>
      </c>
      <c r="C3" s="249"/>
      <c r="D3" s="249"/>
      <c r="E3" s="249" t="str">
        <f>Personal!$E$47</f>
        <v>Projektjahr 1</v>
      </c>
      <c r="F3" s="249">
        <f>Personal!H20</f>
        <v>0</v>
      </c>
      <c r="G3" s="249">
        <f>Personal!$L$20</f>
        <v>0</v>
      </c>
      <c r="H3" s="250">
        <f>F3+G3</f>
        <v>0</v>
      </c>
      <c r="I3" s="305"/>
      <c r="J3" s="303"/>
      <c r="K3" s="303"/>
      <c r="L3" s="303"/>
      <c r="M3" s="303"/>
      <c r="N3" s="303"/>
      <c r="O3" s="303"/>
      <c r="P3" s="303"/>
    </row>
    <row r="4" spans="1:16" ht="15" customHeight="1" x14ac:dyDescent="0.25">
      <c r="A4" s="248"/>
      <c r="B4" s="249" t="str">
        <f>Personal!E25</f>
        <v/>
      </c>
      <c r="C4" s="249"/>
      <c r="D4" s="249"/>
      <c r="E4" s="249" t="str">
        <f>Personal!$F$47</f>
        <v>Projektjahr 2</v>
      </c>
      <c r="F4" s="249">
        <f>Personal!H25</f>
        <v>0</v>
      </c>
      <c r="G4" s="249">
        <f>Personal!$L$25</f>
        <v>0</v>
      </c>
      <c r="H4" s="250">
        <f t="shared" ref="H4:H17" si="0">F4+G4</f>
        <v>0</v>
      </c>
      <c r="I4" s="305"/>
      <c r="J4" s="303"/>
      <c r="K4" s="303"/>
      <c r="L4" s="303"/>
      <c r="M4" s="303"/>
      <c r="N4" s="303"/>
      <c r="O4" s="303"/>
      <c r="P4" s="303"/>
    </row>
    <row r="5" spans="1:16" ht="15" customHeight="1" x14ac:dyDescent="0.25">
      <c r="A5" s="248"/>
      <c r="B5" s="249" t="str">
        <f>Personal!E30</f>
        <v/>
      </c>
      <c r="C5" s="249"/>
      <c r="D5" s="249"/>
      <c r="E5" s="249" t="str">
        <f>Personal!$G$47</f>
        <v>Projektjahr 3</v>
      </c>
      <c r="F5" s="249">
        <f>Personal!H30</f>
        <v>0</v>
      </c>
      <c r="G5" s="249">
        <f>Personal!$L$30</f>
        <v>0</v>
      </c>
      <c r="H5" s="250">
        <f t="shared" si="0"/>
        <v>0</v>
      </c>
      <c r="I5" s="305"/>
      <c r="J5" s="303"/>
      <c r="K5" s="303"/>
      <c r="L5" s="303"/>
      <c r="M5" s="303"/>
      <c r="N5" s="303"/>
      <c r="O5" s="303"/>
      <c r="P5" s="303"/>
    </row>
    <row r="6" spans="1:16" ht="15" customHeight="1" x14ac:dyDescent="0.25">
      <c r="A6" s="251" t="s">
        <v>51</v>
      </c>
      <c r="B6" s="252" t="str">
        <f>Personal!E21</f>
        <v>bitte auswählen</v>
      </c>
      <c r="C6" s="252"/>
      <c r="D6" s="252"/>
      <c r="E6" s="252" t="str">
        <f>Personal!$E$47</f>
        <v>Projektjahr 1</v>
      </c>
      <c r="F6" s="252">
        <f>Personal!H21</f>
        <v>0</v>
      </c>
      <c r="G6" s="249">
        <f>Personal!$L$21</f>
        <v>0</v>
      </c>
      <c r="H6" s="250">
        <f t="shared" si="0"/>
        <v>0</v>
      </c>
      <c r="I6" s="305"/>
      <c r="J6" s="303"/>
      <c r="K6" s="303"/>
      <c r="L6" s="303"/>
      <c r="M6" s="303"/>
      <c r="N6" s="303"/>
      <c r="O6" s="303"/>
      <c r="P6" s="303"/>
    </row>
    <row r="7" spans="1:16" ht="15" customHeight="1" x14ac:dyDescent="0.25">
      <c r="A7" s="251"/>
      <c r="B7" s="252" t="str">
        <f>Personal!E26</f>
        <v/>
      </c>
      <c r="C7" s="252"/>
      <c r="D7" s="252"/>
      <c r="E7" s="252" t="str">
        <f>Personal!$F$47</f>
        <v>Projektjahr 2</v>
      </c>
      <c r="F7" s="252">
        <f>Personal!H26</f>
        <v>0</v>
      </c>
      <c r="G7" s="249">
        <f>Personal!$L$26</f>
        <v>0</v>
      </c>
      <c r="H7" s="250">
        <f t="shared" si="0"/>
        <v>0</v>
      </c>
      <c r="I7" s="305"/>
      <c r="J7" s="303"/>
      <c r="K7" s="303"/>
      <c r="L7" s="303"/>
      <c r="M7" s="303"/>
      <c r="N7" s="303"/>
      <c r="O7" s="303"/>
      <c r="P7" s="303"/>
    </row>
    <row r="8" spans="1:16" ht="15" customHeight="1" x14ac:dyDescent="0.25">
      <c r="A8" s="251"/>
      <c r="B8" s="252" t="str">
        <f>Personal!E31</f>
        <v/>
      </c>
      <c r="C8" s="252"/>
      <c r="D8" s="252"/>
      <c r="E8" s="252" t="str">
        <f>Personal!$G$47</f>
        <v>Projektjahr 3</v>
      </c>
      <c r="F8" s="252">
        <f>Personal!H31</f>
        <v>0</v>
      </c>
      <c r="G8" s="249">
        <f>Personal!$L$31</f>
        <v>0</v>
      </c>
      <c r="H8" s="250">
        <f t="shared" si="0"/>
        <v>0</v>
      </c>
      <c r="I8" s="305"/>
      <c r="J8" s="303"/>
      <c r="K8" s="303"/>
      <c r="L8" s="303"/>
      <c r="M8" s="303"/>
      <c r="N8" s="303"/>
      <c r="O8" s="303"/>
      <c r="P8" s="303"/>
    </row>
    <row r="9" spans="1:16" ht="15" customHeight="1" x14ac:dyDescent="0.25">
      <c r="A9" s="248" t="s">
        <v>52</v>
      </c>
      <c r="B9" s="249" t="str">
        <f>Personal!E22</f>
        <v>bitte auswählen</v>
      </c>
      <c r="C9" s="249"/>
      <c r="D9" s="249"/>
      <c r="E9" s="249" t="str">
        <f>Personal!$E$47</f>
        <v>Projektjahr 1</v>
      </c>
      <c r="F9" s="249">
        <f>Personal!H22</f>
        <v>0</v>
      </c>
      <c r="G9" s="249">
        <f>Personal!$L$22</f>
        <v>0</v>
      </c>
      <c r="H9" s="250">
        <f t="shared" si="0"/>
        <v>0</v>
      </c>
      <c r="I9" s="305"/>
      <c r="J9" s="303"/>
      <c r="K9" s="303"/>
      <c r="L9" s="303"/>
      <c r="M9" s="303"/>
      <c r="N9" s="303"/>
      <c r="O9" s="303"/>
      <c r="P9" s="303"/>
    </row>
    <row r="10" spans="1:16" ht="15" customHeight="1" x14ac:dyDescent="0.25">
      <c r="A10" s="248"/>
      <c r="B10" s="249" t="str">
        <f>Personal!E27</f>
        <v/>
      </c>
      <c r="C10" s="249"/>
      <c r="D10" s="249"/>
      <c r="E10" s="249" t="str">
        <f>Personal!$F$47</f>
        <v>Projektjahr 2</v>
      </c>
      <c r="F10" s="249">
        <f>Personal!H27</f>
        <v>0</v>
      </c>
      <c r="G10" s="249">
        <f>Personal!$L$27</f>
        <v>0</v>
      </c>
      <c r="H10" s="250">
        <f t="shared" si="0"/>
        <v>0</v>
      </c>
      <c r="I10" s="305"/>
      <c r="J10" s="303"/>
      <c r="K10" s="303"/>
      <c r="L10" s="303"/>
      <c r="M10" s="303"/>
      <c r="N10" s="303"/>
      <c r="O10" s="303"/>
      <c r="P10" s="303"/>
    </row>
    <row r="11" spans="1:16" ht="15" customHeight="1" x14ac:dyDescent="0.25">
      <c r="A11" s="248"/>
      <c r="B11" s="249" t="str">
        <f>Personal!E32</f>
        <v/>
      </c>
      <c r="C11" s="249"/>
      <c r="D11" s="249"/>
      <c r="E11" s="249" t="str">
        <f>Personal!$G$47</f>
        <v>Projektjahr 3</v>
      </c>
      <c r="F11" s="249">
        <f>Personal!H32</f>
        <v>0</v>
      </c>
      <c r="G11" s="249">
        <f>Personal!$L$32</f>
        <v>0</v>
      </c>
      <c r="H11" s="250">
        <f t="shared" si="0"/>
        <v>0</v>
      </c>
      <c r="I11" s="305"/>
      <c r="J11" s="303"/>
      <c r="K11" s="303"/>
      <c r="L11" s="303"/>
      <c r="M11" s="303"/>
      <c r="N11" s="303"/>
      <c r="O11" s="303"/>
      <c r="P11" s="303"/>
    </row>
    <row r="12" spans="1:16" ht="15" customHeight="1" x14ac:dyDescent="0.25">
      <c r="A12" s="251" t="s">
        <v>184</v>
      </c>
      <c r="B12" s="252" t="e">
        <f>Personal!#REF!</f>
        <v>#REF!</v>
      </c>
      <c r="C12" s="252"/>
      <c r="D12" s="252"/>
      <c r="E12" s="252" t="str">
        <f>Personal!$E$47</f>
        <v>Projektjahr 1</v>
      </c>
      <c r="F12" s="252" t="e">
        <f>Personal!#REF!</f>
        <v>#REF!</v>
      </c>
      <c r="G12" s="249" t="e">
        <f>Personal!#REF!</f>
        <v>#REF!</v>
      </c>
      <c r="H12" s="250" t="e">
        <f t="shared" si="0"/>
        <v>#REF!</v>
      </c>
      <c r="I12" s="305"/>
      <c r="J12" s="303"/>
      <c r="K12" s="303"/>
      <c r="L12" s="303"/>
      <c r="M12" s="303"/>
      <c r="N12" s="303"/>
      <c r="O12" s="303"/>
      <c r="P12" s="303"/>
    </row>
    <row r="13" spans="1:16" ht="15" customHeight="1" x14ac:dyDescent="0.25">
      <c r="A13" s="251"/>
      <c r="B13" s="252" t="e">
        <f>Personal!#REF!</f>
        <v>#REF!</v>
      </c>
      <c r="C13" s="252"/>
      <c r="D13" s="252"/>
      <c r="E13" s="252" t="str">
        <f>Personal!$F$47</f>
        <v>Projektjahr 2</v>
      </c>
      <c r="F13" s="252" t="e">
        <f>Personal!#REF!</f>
        <v>#REF!</v>
      </c>
      <c r="G13" s="249" t="e">
        <f>Personal!#REF!</f>
        <v>#REF!</v>
      </c>
      <c r="H13" s="250" t="e">
        <f t="shared" si="0"/>
        <v>#REF!</v>
      </c>
      <c r="I13" s="305"/>
      <c r="J13" s="303"/>
      <c r="K13" s="303"/>
      <c r="L13" s="303"/>
      <c r="M13" s="303"/>
      <c r="N13" s="303"/>
      <c r="O13" s="303"/>
      <c r="P13" s="303"/>
    </row>
    <row r="14" spans="1:16" ht="15" customHeight="1" x14ac:dyDescent="0.25">
      <c r="A14" s="251"/>
      <c r="B14" s="252" t="e">
        <f>Personal!#REF!</f>
        <v>#REF!</v>
      </c>
      <c r="C14" s="252"/>
      <c r="D14" s="252"/>
      <c r="E14" s="252" t="str">
        <f>Personal!$G$47</f>
        <v>Projektjahr 3</v>
      </c>
      <c r="F14" s="252" t="e">
        <f>Personal!#REF!</f>
        <v>#REF!</v>
      </c>
      <c r="G14" s="249" t="e">
        <f>Personal!#REF!</f>
        <v>#REF!</v>
      </c>
      <c r="H14" s="250" t="e">
        <f t="shared" si="0"/>
        <v>#REF!</v>
      </c>
      <c r="I14" s="305"/>
      <c r="J14" s="303"/>
      <c r="K14" s="303"/>
      <c r="L14" s="303"/>
      <c r="M14" s="303"/>
      <c r="N14" s="303"/>
      <c r="O14" s="303"/>
      <c r="P14" s="303"/>
    </row>
    <row r="15" spans="1:16" ht="15" customHeight="1" x14ac:dyDescent="0.25">
      <c r="A15" s="248" t="s">
        <v>185</v>
      </c>
      <c r="B15" s="249" t="e">
        <f>Personal!#REF!</f>
        <v>#REF!</v>
      </c>
      <c r="C15" s="249"/>
      <c r="D15" s="249"/>
      <c r="E15" s="249" t="str">
        <f>Personal!$E$47</f>
        <v>Projektjahr 1</v>
      </c>
      <c r="F15" s="249" t="e">
        <f>Personal!#REF!</f>
        <v>#REF!</v>
      </c>
      <c r="G15" s="249" t="e">
        <f>Personal!#REF!</f>
        <v>#REF!</v>
      </c>
      <c r="H15" s="250" t="e">
        <f t="shared" si="0"/>
        <v>#REF!</v>
      </c>
      <c r="I15" s="305"/>
      <c r="J15" s="303"/>
      <c r="K15" s="303"/>
      <c r="L15" s="303"/>
      <c r="M15" s="303"/>
      <c r="N15" s="303"/>
      <c r="O15" s="303"/>
      <c r="P15" s="303"/>
    </row>
    <row r="16" spans="1:16" ht="15" customHeight="1" x14ac:dyDescent="0.25">
      <c r="A16" s="248"/>
      <c r="B16" s="249" t="e">
        <f>Personal!#REF!</f>
        <v>#REF!</v>
      </c>
      <c r="C16" s="249"/>
      <c r="D16" s="249"/>
      <c r="E16" s="249" t="str">
        <f>Personal!$F$47</f>
        <v>Projektjahr 2</v>
      </c>
      <c r="F16" s="249" t="e">
        <f>Personal!#REF!</f>
        <v>#REF!</v>
      </c>
      <c r="G16" s="249" t="e">
        <f>Personal!#REF!</f>
        <v>#REF!</v>
      </c>
      <c r="H16" s="250" t="e">
        <f t="shared" si="0"/>
        <v>#REF!</v>
      </c>
      <c r="I16" s="305"/>
      <c r="J16" s="303"/>
      <c r="K16" s="303"/>
      <c r="L16" s="303"/>
      <c r="M16" s="303"/>
      <c r="N16" s="303"/>
      <c r="O16" s="303"/>
      <c r="P16" s="303"/>
    </row>
    <row r="17" spans="1:16" ht="15" customHeight="1" x14ac:dyDescent="0.25">
      <c r="A17" s="248"/>
      <c r="B17" s="249" t="e">
        <f>Personal!#REF!</f>
        <v>#REF!</v>
      </c>
      <c r="C17" s="249"/>
      <c r="D17" s="249"/>
      <c r="E17" s="249" t="str">
        <f>Personal!$G$47</f>
        <v>Projektjahr 3</v>
      </c>
      <c r="F17" s="249" t="e">
        <f>Personal!#REF!</f>
        <v>#REF!</v>
      </c>
      <c r="G17" s="249" t="e">
        <f>Personal!#REF!</f>
        <v>#REF!</v>
      </c>
      <c r="H17" s="250" t="e">
        <f t="shared" si="0"/>
        <v>#REF!</v>
      </c>
      <c r="I17" s="305"/>
      <c r="J17" s="303"/>
      <c r="K17" s="303"/>
      <c r="L17" s="303"/>
      <c r="M17" s="303"/>
      <c r="N17" s="303"/>
      <c r="O17" s="303"/>
      <c r="P17" s="303"/>
    </row>
    <row r="18" spans="1:16" ht="15" customHeight="1" x14ac:dyDescent="0.25">
      <c r="A18" s="248"/>
      <c r="B18" s="249"/>
      <c r="C18" s="249"/>
      <c r="D18" s="249"/>
      <c r="E18" s="249"/>
      <c r="F18" s="249"/>
      <c r="G18" s="249"/>
      <c r="H18" s="250"/>
      <c r="I18" s="305"/>
      <c r="J18" s="303"/>
      <c r="K18" s="303"/>
      <c r="L18" s="303"/>
      <c r="M18" s="303"/>
      <c r="N18" s="303"/>
      <c r="O18" s="303"/>
      <c r="P18" s="303"/>
    </row>
    <row r="19" spans="1:16" x14ac:dyDescent="0.25">
      <c r="A19" s="238"/>
      <c r="G19" t="s">
        <v>464</v>
      </c>
      <c r="H19" s="239" t="s">
        <v>469</v>
      </c>
      <c r="I19" s="304"/>
      <c r="J19" s="304"/>
      <c r="K19" s="304"/>
      <c r="L19" s="304"/>
      <c r="M19" s="304"/>
      <c r="N19" s="304"/>
      <c r="O19" s="304"/>
      <c r="P19" s="304"/>
    </row>
    <row r="20" spans="1:16" x14ac:dyDescent="0.25">
      <c r="A20" s="230" t="s">
        <v>338</v>
      </c>
      <c r="G20">
        <f>Personalausgaben!S4</f>
        <v>0</v>
      </c>
      <c r="H20" s="312">
        <f>Personalausgaben!G8</f>
        <v>0</v>
      </c>
    </row>
    <row r="21" spans="1:16" ht="15.75" thickBot="1" x14ac:dyDescent="0.3">
      <c r="A21" s="224" t="s">
        <v>339</v>
      </c>
      <c r="B21" s="241"/>
      <c r="C21" s="241"/>
      <c r="D21" s="241"/>
      <c r="E21" s="241"/>
      <c r="F21" s="241"/>
      <c r="G21" s="241">
        <f>Personalausgaben!S6</f>
        <v>0</v>
      </c>
      <c r="H21" s="242">
        <f>Personalausgaben!H8</f>
        <v>0</v>
      </c>
    </row>
    <row r="22" spans="1:16" ht="15.75" thickBot="1" x14ac:dyDescent="0.3"/>
    <row r="23" spans="1:16" x14ac:dyDescent="0.25">
      <c r="A23" s="245" t="s">
        <v>340</v>
      </c>
      <c r="B23" s="222"/>
      <c r="C23" s="222"/>
      <c r="D23" s="222"/>
      <c r="E23" s="222"/>
      <c r="F23" s="222"/>
      <c r="G23" s="222"/>
      <c r="H23" s="223"/>
      <c r="I23" t="e">
        <f>SUM(H24:H35)</f>
        <v>#REF!</v>
      </c>
    </row>
    <row r="24" spans="1:16" x14ac:dyDescent="0.25">
      <c r="A24" s="238" t="s">
        <v>89</v>
      </c>
      <c r="B24" t="e">
        <f>#REF!</f>
        <v>#REF!</v>
      </c>
      <c r="F24" t="e">
        <f>#REF!</f>
        <v>#REF!</v>
      </c>
      <c r="G24" t="e">
        <f>#REF!</f>
        <v>#REF!</v>
      </c>
      <c r="H24" s="239" t="e">
        <f>#REF!</f>
        <v>#REF!</v>
      </c>
    </row>
    <row r="25" spans="1:16" x14ac:dyDescent="0.25">
      <c r="A25" s="238"/>
      <c r="B25" t="e">
        <f>#REF!</f>
        <v>#REF!</v>
      </c>
      <c r="F25" t="e">
        <f>#REF!</f>
        <v>#REF!</v>
      </c>
      <c r="G25" t="e">
        <f>#REF!</f>
        <v>#REF!</v>
      </c>
      <c r="H25" s="239" t="e">
        <f>#REF!</f>
        <v>#REF!</v>
      </c>
    </row>
    <row r="26" spans="1:16" x14ac:dyDescent="0.25">
      <c r="A26" s="238"/>
      <c r="B26" t="e">
        <f>#REF!</f>
        <v>#REF!</v>
      </c>
      <c r="F26" t="e">
        <f>#REF!</f>
        <v>#REF!</v>
      </c>
      <c r="G26" t="e">
        <f>#REF!</f>
        <v>#REF!</v>
      </c>
      <c r="H26" s="239" t="e">
        <f>#REF!</f>
        <v>#REF!</v>
      </c>
    </row>
    <row r="27" spans="1:16" x14ac:dyDescent="0.25">
      <c r="A27" s="238"/>
      <c r="B27" t="e">
        <f>#REF!</f>
        <v>#REF!</v>
      </c>
      <c r="F27" t="e">
        <f>#REF!</f>
        <v>#REF!</v>
      </c>
      <c r="G27" t="e">
        <f>#REF!</f>
        <v>#REF!</v>
      </c>
      <c r="H27" s="239" t="e">
        <f>#REF!</f>
        <v>#REF!</v>
      </c>
    </row>
    <row r="28" spans="1:16" x14ac:dyDescent="0.25">
      <c r="A28" s="238"/>
      <c r="B28" t="e">
        <f>#REF!</f>
        <v>#REF!</v>
      </c>
      <c r="F28" t="e">
        <f>#REF!</f>
        <v>#REF!</v>
      </c>
      <c r="G28" t="e">
        <f>#REF!</f>
        <v>#REF!</v>
      </c>
      <c r="H28" s="239" t="e">
        <f>#REF!</f>
        <v>#REF!</v>
      </c>
    </row>
    <row r="29" spans="1:16" x14ac:dyDescent="0.25">
      <c r="A29" s="238"/>
      <c r="H29" s="239"/>
    </row>
    <row r="30" spans="1:16" x14ac:dyDescent="0.25">
      <c r="A30" s="248" t="s">
        <v>341</v>
      </c>
      <c r="B30" s="249">
        <f>Begl_Öffentlichkeitsarbeit!C14</f>
        <v>0</v>
      </c>
      <c r="C30" s="249"/>
      <c r="D30" s="249"/>
      <c r="E30" s="249"/>
      <c r="F30" s="253">
        <f>Begl_Öffentlichkeitsarbeit!J14</f>
        <v>0</v>
      </c>
      <c r="G30" s="249">
        <f>Begl_Öffentlichkeitsarbeit!K14</f>
        <v>0</v>
      </c>
      <c r="H30" s="250">
        <f>Begl_Öffentlichkeitsarbeit!L14</f>
        <v>0</v>
      </c>
    </row>
    <row r="31" spans="1:16" x14ac:dyDescent="0.25">
      <c r="A31" s="248"/>
      <c r="B31" s="249">
        <f>Begl_Öffentlichkeitsarbeit!C15</f>
        <v>0</v>
      </c>
      <c r="C31" s="249"/>
      <c r="D31" s="249"/>
      <c r="E31" s="249"/>
      <c r="F31" s="253">
        <f>Begl_Öffentlichkeitsarbeit!J15</f>
        <v>0</v>
      </c>
      <c r="G31" s="249">
        <f>Begl_Öffentlichkeitsarbeit!K15</f>
        <v>0</v>
      </c>
      <c r="H31" s="250">
        <f>Begl_Öffentlichkeitsarbeit!L15</f>
        <v>0</v>
      </c>
    </row>
    <row r="32" spans="1:16" x14ac:dyDescent="0.25">
      <c r="A32" s="248"/>
      <c r="B32" s="249">
        <f>Begl_Öffentlichkeitsarbeit!C16</f>
        <v>0</v>
      </c>
      <c r="C32" s="249"/>
      <c r="D32" s="249"/>
      <c r="E32" s="249"/>
      <c r="F32" s="253">
        <f>Begl_Öffentlichkeitsarbeit!J16</f>
        <v>0</v>
      </c>
      <c r="G32" s="249">
        <f>Begl_Öffentlichkeitsarbeit!K16</f>
        <v>0</v>
      </c>
      <c r="H32" s="250">
        <f>Begl_Öffentlichkeitsarbeit!L16</f>
        <v>0</v>
      </c>
    </row>
    <row r="33" spans="1:9" x14ac:dyDescent="0.25">
      <c r="A33" s="248"/>
      <c r="B33" s="249">
        <f>Begl_Öffentlichkeitsarbeit!C17</f>
        <v>0</v>
      </c>
      <c r="C33" s="249"/>
      <c r="D33" s="249"/>
      <c r="E33" s="249"/>
      <c r="F33" s="253">
        <f>Begl_Öffentlichkeitsarbeit!J17</f>
        <v>0</v>
      </c>
      <c r="G33" s="249">
        <f>Begl_Öffentlichkeitsarbeit!K17</f>
        <v>0</v>
      </c>
      <c r="H33" s="250">
        <f>Begl_Öffentlichkeitsarbeit!L17</f>
        <v>0</v>
      </c>
    </row>
    <row r="34" spans="1:9" x14ac:dyDescent="0.25">
      <c r="A34" s="248"/>
      <c r="B34" s="249">
        <f>Begl_Öffentlichkeitsarbeit!C18</f>
        <v>0</v>
      </c>
      <c r="C34" s="249"/>
      <c r="D34" s="249"/>
      <c r="E34" s="249"/>
      <c r="F34" s="253">
        <f>Begl_Öffentlichkeitsarbeit!J18</f>
        <v>0</v>
      </c>
      <c r="G34" s="249">
        <f>Begl_Öffentlichkeitsarbeit!K18</f>
        <v>0</v>
      </c>
      <c r="H34" s="250">
        <f>Begl_Öffentlichkeitsarbeit!L18</f>
        <v>0</v>
      </c>
    </row>
    <row r="35" spans="1:9" ht="15.75" thickBot="1" x14ac:dyDescent="0.3">
      <c r="A35" s="254"/>
      <c r="B35" s="255">
        <f>Begl_Öffentlichkeitsarbeit!C19</f>
        <v>0</v>
      </c>
      <c r="C35" s="255"/>
      <c r="D35" s="255"/>
      <c r="E35" s="255"/>
      <c r="F35" s="311">
        <f>Begl_Öffentlichkeitsarbeit!J19</f>
        <v>0</v>
      </c>
      <c r="G35" s="255">
        <f>Begl_Öffentlichkeitsarbeit!K19</f>
        <v>0</v>
      </c>
      <c r="H35" s="310">
        <f>Begl_Öffentlichkeitsarbeit!L19</f>
        <v>0</v>
      </c>
    </row>
    <row r="36" spans="1:9" ht="15.75" thickBot="1" x14ac:dyDescent="0.3"/>
    <row r="37" spans="1:9" x14ac:dyDescent="0.25">
      <c r="A37" s="245" t="s">
        <v>342</v>
      </c>
      <c r="B37" s="222"/>
      <c r="C37" s="222"/>
      <c r="D37" s="222"/>
      <c r="E37" s="222"/>
      <c r="F37" s="222"/>
      <c r="G37" s="222"/>
      <c r="H37" s="223"/>
      <c r="I37" t="e">
        <f>SUM(H38:H64)</f>
        <v>#REF!</v>
      </c>
    </row>
    <row r="38" spans="1:9" x14ac:dyDescent="0.25">
      <c r="A38" s="238" t="s">
        <v>89</v>
      </c>
      <c r="B38" t="e">
        <f>#REF!</f>
        <v>#REF!</v>
      </c>
      <c r="F38" t="e">
        <f>#REF!</f>
        <v>#REF!</v>
      </c>
      <c r="G38" t="e">
        <f>#REF!</f>
        <v>#REF!</v>
      </c>
      <c r="H38" s="239" t="e">
        <f>#REF!</f>
        <v>#REF!</v>
      </c>
    </row>
    <row r="39" spans="1:9" x14ac:dyDescent="0.25">
      <c r="A39" s="238"/>
      <c r="B39" t="e">
        <f>#REF!</f>
        <v>#REF!</v>
      </c>
      <c r="F39" t="e">
        <f>#REF!</f>
        <v>#REF!</v>
      </c>
      <c r="G39" t="e">
        <f>#REF!</f>
        <v>#REF!</v>
      </c>
      <c r="H39" s="239" t="e">
        <f>#REF!</f>
        <v>#REF!</v>
      </c>
    </row>
    <row r="40" spans="1:9" x14ac:dyDescent="0.25">
      <c r="A40" s="238"/>
      <c r="B40" t="e">
        <f>#REF!</f>
        <v>#REF!</v>
      </c>
      <c r="F40" t="e">
        <f>#REF!</f>
        <v>#REF!</v>
      </c>
      <c r="G40" t="e">
        <f>#REF!</f>
        <v>#REF!</v>
      </c>
      <c r="H40" s="239" t="e">
        <f>#REF!</f>
        <v>#REF!</v>
      </c>
    </row>
    <row r="41" spans="1:9" x14ac:dyDescent="0.25">
      <c r="A41" s="238"/>
      <c r="B41" t="e">
        <f>#REF!</f>
        <v>#REF!</v>
      </c>
      <c r="F41" t="e">
        <f>#REF!</f>
        <v>#REF!</v>
      </c>
      <c r="G41" t="e">
        <f>#REF!</f>
        <v>#REF!</v>
      </c>
      <c r="H41" s="239" t="e">
        <f>#REF!</f>
        <v>#REF!</v>
      </c>
    </row>
    <row r="42" spans="1:9" x14ac:dyDescent="0.25">
      <c r="A42" s="238"/>
      <c r="B42" t="e">
        <f>#REF!</f>
        <v>#REF!</v>
      </c>
      <c r="F42" t="e">
        <f>#REF!</f>
        <v>#REF!</v>
      </c>
      <c r="G42" t="e">
        <f>#REF!</f>
        <v>#REF!</v>
      </c>
      <c r="H42" s="239" t="e">
        <f>#REF!</f>
        <v>#REF!</v>
      </c>
    </row>
    <row r="43" spans="1:9" x14ac:dyDescent="0.25">
      <c r="A43" s="238"/>
      <c r="B43" t="e">
        <f>#REF!</f>
        <v>#REF!</v>
      </c>
      <c r="F43" t="e">
        <f>#REF!</f>
        <v>#REF!</v>
      </c>
      <c r="G43" t="e">
        <f>#REF!</f>
        <v>#REF!</v>
      </c>
      <c r="H43" s="239" t="e">
        <f>#REF!</f>
        <v>#REF!</v>
      </c>
    </row>
    <row r="44" spans="1:9" x14ac:dyDescent="0.25">
      <c r="A44" s="238"/>
      <c r="B44" t="e">
        <f>#REF!</f>
        <v>#REF!</v>
      </c>
      <c r="F44" t="e">
        <f>#REF!</f>
        <v>#REF!</v>
      </c>
      <c r="G44" t="e">
        <f>#REF!</f>
        <v>#REF!</v>
      </c>
      <c r="H44" s="239" t="e">
        <f>#REF!</f>
        <v>#REF!</v>
      </c>
    </row>
    <row r="45" spans="1:9" x14ac:dyDescent="0.25">
      <c r="A45" s="238"/>
      <c r="H45" s="239"/>
    </row>
    <row r="46" spans="1:9" x14ac:dyDescent="0.25">
      <c r="A46" s="248" t="s">
        <v>91</v>
      </c>
      <c r="B46" s="249" t="e">
        <f>#REF!</f>
        <v>#REF!</v>
      </c>
      <c r="C46" s="249"/>
      <c r="D46" s="249"/>
      <c r="E46" s="249"/>
      <c r="F46" s="256"/>
      <c r="G46" s="256"/>
      <c r="H46" s="250" t="e">
        <f>#REF!</f>
        <v>#REF!</v>
      </c>
    </row>
    <row r="47" spans="1:9" x14ac:dyDescent="0.25">
      <c r="A47" s="248"/>
      <c r="B47" s="249" t="e">
        <f>#REF!</f>
        <v>#REF!</v>
      </c>
      <c r="C47" s="249"/>
      <c r="D47" s="249"/>
      <c r="E47" s="249"/>
      <c r="F47" s="256"/>
      <c r="G47" s="256"/>
      <c r="H47" s="250" t="e">
        <f>#REF!</f>
        <v>#REF!</v>
      </c>
    </row>
    <row r="48" spans="1:9" x14ac:dyDescent="0.25">
      <c r="A48" s="248"/>
      <c r="B48" s="249" t="e">
        <f>#REF!</f>
        <v>#REF!</v>
      </c>
      <c r="C48" s="249"/>
      <c r="D48" s="249"/>
      <c r="E48" s="249"/>
      <c r="F48" s="256"/>
      <c r="G48" s="256"/>
      <c r="H48" s="250" t="e">
        <f>#REF!</f>
        <v>#REF!</v>
      </c>
    </row>
    <row r="49" spans="1:8" x14ac:dyDescent="0.25">
      <c r="A49" s="238"/>
      <c r="H49" s="239"/>
    </row>
    <row r="50" spans="1:8" x14ac:dyDescent="0.25">
      <c r="A50" s="238" t="s">
        <v>343</v>
      </c>
      <c r="B50">
        <f>Begl_Öffentlichkeitsarbeit!C25</f>
        <v>0</v>
      </c>
      <c r="F50" s="49">
        <f>Begl_Öffentlichkeitsarbeit!J25</f>
        <v>0</v>
      </c>
      <c r="G50" s="49">
        <f>Begl_Öffentlichkeitsarbeit!K25</f>
        <v>0</v>
      </c>
      <c r="H50" s="257">
        <f>Begl_Öffentlichkeitsarbeit!L25</f>
        <v>0</v>
      </c>
    </row>
    <row r="51" spans="1:8" x14ac:dyDescent="0.25">
      <c r="A51" s="238"/>
      <c r="B51">
        <f>Begl_Öffentlichkeitsarbeit!C26</f>
        <v>0</v>
      </c>
      <c r="F51" s="49">
        <f>Begl_Öffentlichkeitsarbeit!J26</f>
        <v>0</v>
      </c>
      <c r="G51" s="49">
        <f>Begl_Öffentlichkeitsarbeit!K26</f>
        <v>0</v>
      </c>
      <c r="H51" s="257">
        <f>Begl_Öffentlichkeitsarbeit!L26</f>
        <v>0</v>
      </c>
    </row>
    <row r="52" spans="1:8" x14ac:dyDescent="0.25">
      <c r="A52" s="238"/>
      <c r="B52">
        <f>Begl_Öffentlichkeitsarbeit!C27</f>
        <v>0</v>
      </c>
      <c r="F52" s="49">
        <f>Begl_Öffentlichkeitsarbeit!J27</f>
        <v>0</v>
      </c>
      <c r="G52" s="49">
        <f>Begl_Öffentlichkeitsarbeit!K27</f>
        <v>0</v>
      </c>
      <c r="H52" s="257">
        <f>Begl_Öffentlichkeitsarbeit!L27</f>
        <v>0</v>
      </c>
    </row>
    <row r="53" spans="1:8" x14ac:dyDescent="0.25">
      <c r="A53" s="238"/>
      <c r="B53">
        <f>Begl_Öffentlichkeitsarbeit!C28</f>
        <v>0</v>
      </c>
      <c r="F53" s="49">
        <f>Begl_Öffentlichkeitsarbeit!J28</f>
        <v>0</v>
      </c>
      <c r="G53" s="49">
        <f>Begl_Öffentlichkeitsarbeit!K28</f>
        <v>0</v>
      </c>
      <c r="H53" s="257">
        <f>Begl_Öffentlichkeitsarbeit!L28</f>
        <v>0</v>
      </c>
    </row>
    <row r="54" spans="1:8" x14ac:dyDescent="0.25">
      <c r="A54" s="238"/>
      <c r="B54">
        <f>Begl_Öffentlichkeitsarbeit!C29</f>
        <v>0</v>
      </c>
      <c r="F54" s="49">
        <f>Begl_Öffentlichkeitsarbeit!J29</f>
        <v>0</v>
      </c>
      <c r="G54" s="49">
        <f>Begl_Öffentlichkeitsarbeit!K29</f>
        <v>0</v>
      </c>
      <c r="H54" s="257">
        <f>Begl_Öffentlichkeitsarbeit!L29</f>
        <v>0</v>
      </c>
    </row>
    <row r="55" spans="1:8" x14ac:dyDescent="0.25">
      <c r="A55" s="238"/>
      <c r="B55">
        <f>Begl_Öffentlichkeitsarbeit!C30</f>
        <v>0</v>
      </c>
      <c r="F55" s="49">
        <f>Begl_Öffentlichkeitsarbeit!J30</f>
        <v>0</v>
      </c>
      <c r="G55" s="49">
        <f>Begl_Öffentlichkeitsarbeit!K30</f>
        <v>0</v>
      </c>
      <c r="H55" s="257">
        <f>Begl_Öffentlichkeitsarbeit!L30</f>
        <v>0</v>
      </c>
    </row>
    <row r="56" spans="1:8" x14ac:dyDescent="0.25">
      <c r="A56" s="238"/>
      <c r="B56">
        <f>Begl_Öffentlichkeitsarbeit!C31</f>
        <v>0</v>
      </c>
      <c r="F56" s="49">
        <f>Begl_Öffentlichkeitsarbeit!J31</f>
        <v>0</v>
      </c>
      <c r="G56" s="49">
        <f>Begl_Öffentlichkeitsarbeit!K31</f>
        <v>0</v>
      </c>
      <c r="H56" s="257">
        <f>Begl_Öffentlichkeitsarbeit!L31</f>
        <v>0</v>
      </c>
    </row>
    <row r="57" spans="1:8" x14ac:dyDescent="0.25">
      <c r="A57" s="238"/>
      <c r="B57">
        <f>Begl_Öffentlichkeitsarbeit!C32</f>
        <v>0</v>
      </c>
      <c r="F57" s="49">
        <f>Begl_Öffentlichkeitsarbeit!J32</f>
        <v>0</v>
      </c>
      <c r="G57" s="49">
        <f>Begl_Öffentlichkeitsarbeit!K32</f>
        <v>0</v>
      </c>
      <c r="H57" s="257">
        <f>Begl_Öffentlichkeitsarbeit!L32</f>
        <v>0</v>
      </c>
    </row>
    <row r="58" spans="1:8" x14ac:dyDescent="0.25">
      <c r="A58" s="238"/>
      <c r="B58">
        <f>Begl_Öffentlichkeitsarbeit!C33</f>
        <v>0</v>
      </c>
      <c r="F58" s="49">
        <f>Begl_Öffentlichkeitsarbeit!J33</f>
        <v>0</v>
      </c>
      <c r="G58" s="49">
        <f>Begl_Öffentlichkeitsarbeit!K33</f>
        <v>0</v>
      </c>
      <c r="H58" s="257">
        <f>Begl_Öffentlichkeitsarbeit!L33</f>
        <v>0</v>
      </c>
    </row>
    <row r="59" spans="1:8" x14ac:dyDescent="0.25">
      <c r="A59" s="238"/>
      <c r="B59">
        <f>Begl_Öffentlichkeitsarbeit!C34</f>
        <v>0</v>
      </c>
      <c r="F59" s="49">
        <f>Begl_Öffentlichkeitsarbeit!J34</f>
        <v>0</v>
      </c>
      <c r="G59" s="49">
        <f>Begl_Öffentlichkeitsarbeit!K34</f>
        <v>0</v>
      </c>
      <c r="H59" s="257">
        <f>Begl_Öffentlichkeitsarbeit!L34</f>
        <v>0</v>
      </c>
    </row>
    <row r="60" spans="1:8" x14ac:dyDescent="0.25">
      <c r="A60" s="238"/>
      <c r="H60" s="239"/>
    </row>
    <row r="61" spans="1:8" x14ac:dyDescent="0.25">
      <c r="A61" s="248" t="s">
        <v>142</v>
      </c>
      <c r="B61" s="249"/>
      <c r="C61" s="249"/>
      <c r="D61" s="249"/>
      <c r="E61" s="249"/>
      <c r="F61" s="249">
        <f>Prof_Prozessunterstützung!F14</f>
        <v>0</v>
      </c>
      <c r="G61" s="249">
        <f>Prof_Prozessunterstützung!G14</f>
        <v>0</v>
      </c>
      <c r="H61" s="250">
        <f>Prof_Prozessunterstützung!H14</f>
        <v>0</v>
      </c>
    </row>
    <row r="62" spans="1:8" x14ac:dyDescent="0.25">
      <c r="A62" s="238"/>
      <c r="H62" s="239"/>
    </row>
    <row r="63" spans="1:8" x14ac:dyDescent="0.25">
      <c r="A63" s="238" t="s">
        <v>100</v>
      </c>
      <c r="B63" s="258" t="str">
        <f>Bilanzerstellung!F14</f>
        <v/>
      </c>
      <c r="F63" s="258">
        <f>Bilanzerstellung!C14</f>
        <v>0</v>
      </c>
      <c r="G63">
        <f>Bilanzerstellung!E14</f>
        <v>0</v>
      </c>
      <c r="H63" s="239">
        <f>Bilanzerstellung!L14</f>
        <v>0</v>
      </c>
    </row>
    <row r="64" spans="1:8" ht="15.75" thickBot="1" x14ac:dyDescent="0.3">
      <c r="A64" s="240"/>
      <c r="B64" s="259" t="e">
        <f>Bilanzerstellung!#REF!</f>
        <v>#REF!</v>
      </c>
      <c r="C64" s="241"/>
      <c r="D64" s="241"/>
      <c r="E64" s="241"/>
      <c r="F64" s="259" t="e">
        <f>Bilanzerstellung!#REF!</f>
        <v>#REF!</v>
      </c>
      <c r="G64" s="241" t="e">
        <f>Bilanzerstellung!#REF!</f>
        <v>#REF!</v>
      </c>
      <c r="H64" s="242" t="e">
        <f>Bilanzerstellung!#REF!</f>
        <v>#REF!</v>
      </c>
    </row>
    <row r="65" spans="1:9" ht="15.75" thickBot="1" x14ac:dyDescent="0.3">
      <c r="B65" s="258"/>
    </row>
    <row r="66" spans="1:9" x14ac:dyDescent="0.25">
      <c r="A66" s="245" t="s">
        <v>344</v>
      </c>
      <c r="B66" s="222"/>
      <c r="C66" s="222"/>
      <c r="D66" s="222"/>
      <c r="E66" s="222"/>
      <c r="F66" s="222"/>
      <c r="G66" s="222"/>
      <c r="H66" s="223"/>
      <c r="I66" t="e">
        <f>SUM(H67:H72)</f>
        <v>#REF!</v>
      </c>
    </row>
    <row r="67" spans="1:9" x14ac:dyDescent="0.25">
      <c r="A67" s="248"/>
      <c r="B67" s="249" t="s">
        <v>345</v>
      </c>
      <c r="C67" s="249"/>
      <c r="D67" s="249"/>
      <c r="E67" s="249"/>
      <c r="F67" s="249"/>
      <c r="G67" s="249"/>
      <c r="H67" s="250" t="e">
        <f>#REF!</f>
        <v>#REF!</v>
      </c>
    </row>
    <row r="68" spans="1:9" x14ac:dyDescent="0.25">
      <c r="A68" s="248"/>
      <c r="B68" s="249" t="s">
        <v>346</v>
      </c>
      <c r="C68" s="249"/>
      <c r="D68" s="249"/>
      <c r="E68" s="249"/>
      <c r="F68" s="249"/>
      <c r="G68" s="249"/>
      <c r="H68" s="250" t="e">
        <f>#REF!</f>
        <v>#REF!</v>
      </c>
    </row>
    <row r="69" spans="1:9" x14ac:dyDescent="0.25">
      <c r="A69" s="248"/>
      <c r="B69" s="249" t="s">
        <v>347</v>
      </c>
      <c r="C69" s="249"/>
      <c r="D69" s="249"/>
      <c r="E69" s="249"/>
      <c r="F69" s="249"/>
      <c r="G69" s="249"/>
      <c r="H69" s="250" t="e">
        <f>#REF!</f>
        <v>#REF!</v>
      </c>
    </row>
    <row r="70" spans="1:9" x14ac:dyDescent="0.25">
      <c r="A70" s="248"/>
      <c r="B70" s="249" t="s">
        <v>61</v>
      </c>
      <c r="C70" s="249"/>
      <c r="D70" s="249"/>
      <c r="E70" s="249"/>
      <c r="F70" s="249"/>
      <c r="G70" s="249"/>
      <c r="H70" s="250" t="e">
        <f>#REF!</f>
        <v>#REF!</v>
      </c>
    </row>
    <row r="71" spans="1:9" x14ac:dyDescent="0.25">
      <c r="A71" s="248"/>
      <c r="B71" s="249" t="s">
        <v>71</v>
      </c>
      <c r="C71" s="249" t="e">
        <f>#REF!</f>
        <v>#REF!</v>
      </c>
      <c r="D71" s="249"/>
      <c r="E71" s="249"/>
      <c r="F71" s="249"/>
      <c r="G71" s="249"/>
      <c r="H71" s="250" t="e">
        <f>#REF!</f>
        <v>#REF!</v>
      </c>
    </row>
    <row r="72" spans="1:9" ht="15.75" thickBot="1" x14ac:dyDescent="0.3">
      <c r="A72" s="254"/>
      <c r="B72" s="255" t="s">
        <v>71</v>
      </c>
      <c r="C72" s="255" t="e">
        <f>#REF!</f>
        <v>#REF!</v>
      </c>
      <c r="D72" s="255"/>
      <c r="E72" s="255"/>
      <c r="F72" s="255"/>
      <c r="G72" s="255"/>
      <c r="H72" s="310" t="e">
        <f>#REF!</f>
        <v>#REF!</v>
      </c>
    </row>
    <row r="73" spans="1:9" ht="15.75" thickBot="1" x14ac:dyDescent="0.3"/>
    <row r="74" spans="1:9" x14ac:dyDescent="0.25">
      <c r="A74" s="245" t="s">
        <v>348</v>
      </c>
      <c r="B74" s="222" t="e">
        <f>#REF!</f>
        <v>#REF!</v>
      </c>
      <c r="C74" s="222"/>
      <c r="D74" s="222"/>
      <c r="E74" s="222"/>
      <c r="F74" s="222"/>
      <c r="G74" s="222"/>
      <c r="H74" s="223" t="e">
        <f>#REF!</f>
        <v>#REF!</v>
      </c>
      <c r="I74" t="e">
        <f>SUM(H74:H80)</f>
        <v>#REF!</v>
      </c>
    </row>
    <row r="75" spans="1:9" x14ac:dyDescent="0.25">
      <c r="A75" s="238"/>
      <c r="B75" t="e">
        <f>#REF!</f>
        <v>#REF!</v>
      </c>
      <c r="H75" s="239" t="e">
        <f>#REF!</f>
        <v>#REF!</v>
      </c>
    </row>
    <row r="76" spans="1:9" x14ac:dyDescent="0.25">
      <c r="A76" s="238"/>
      <c r="B76" t="e">
        <f>#REF!</f>
        <v>#REF!</v>
      </c>
      <c r="H76" s="239" t="e">
        <f>#REF!</f>
        <v>#REF!</v>
      </c>
    </row>
    <row r="77" spans="1:9" x14ac:dyDescent="0.25">
      <c r="A77" s="238"/>
      <c r="B77" t="e">
        <f>#REF!</f>
        <v>#REF!</v>
      </c>
      <c r="H77" s="239" t="e">
        <f>#REF!</f>
        <v>#REF!</v>
      </c>
    </row>
    <row r="78" spans="1:9" x14ac:dyDescent="0.25">
      <c r="A78" s="238"/>
      <c r="B78" t="e">
        <f>#REF!</f>
        <v>#REF!</v>
      </c>
      <c r="H78" s="239" t="e">
        <f>#REF!</f>
        <v>#REF!</v>
      </c>
    </row>
    <row r="79" spans="1:9" x14ac:dyDescent="0.25">
      <c r="A79" s="238"/>
      <c r="B79" t="e">
        <f>#REF!</f>
        <v>#REF!</v>
      </c>
      <c r="H79" s="239" t="e">
        <f>#REF!</f>
        <v>#REF!</v>
      </c>
    </row>
    <row r="80" spans="1:9" ht="15.75" thickBot="1" x14ac:dyDescent="0.3">
      <c r="A80" s="240"/>
      <c r="B80" s="241" t="e">
        <f>#REF!</f>
        <v>#REF!</v>
      </c>
      <c r="C80" s="241"/>
      <c r="D80" s="241"/>
      <c r="E80" s="241"/>
      <c r="F80" s="241"/>
      <c r="G80" s="241"/>
      <c r="H80" s="242" t="e">
        <f>#REF!</f>
        <v>#REF!</v>
      </c>
    </row>
    <row r="81" spans="1:9" ht="15.75" thickBot="1" x14ac:dyDescent="0.3"/>
    <row r="82" spans="1:9" x14ac:dyDescent="0.25">
      <c r="A82" s="245" t="s">
        <v>349</v>
      </c>
      <c r="B82" s="222"/>
      <c r="C82" s="222"/>
      <c r="D82" s="222"/>
      <c r="E82" s="222"/>
      <c r="F82" s="222"/>
      <c r="G82" s="222"/>
      <c r="H82" s="223"/>
      <c r="I82" t="e">
        <f>SUM(H83:H84)</f>
        <v>#REF!</v>
      </c>
    </row>
    <row r="83" spans="1:9" x14ac:dyDescent="0.25">
      <c r="A83" s="248"/>
      <c r="B83" s="249" t="s">
        <v>77</v>
      </c>
      <c r="C83" s="249"/>
      <c r="D83" s="249"/>
      <c r="E83" s="249"/>
      <c r="F83" s="249"/>
      <c r="G83" s="249"/>
      <c r="H83" s="250" t="e">
        <f>#REF!</f>
        <v>#REF!</v>
      </c>
    </row>
    <row r="84" spans="1:9" ht="15.75" thickBot="1" x14ac:dyDescent="0.3">
      <c r="A84" s="254"/>
      <c r="B84" s="255" t="e">
        <f>#REF!</f>
        <v>#REF!</v>
      </c>
      <c r="C84" s="255"/>
      <c r="D84" s="255"/>
      <c r="E84" s="255"/>
      <c r="F84" s="255"/>
      <c r="G84" s="255"/>
      <c r="H84" s="310" t="e">
        <f>#REF!</f>
        <v>#REF!</v>
      </c>
    </row>
    <row r="85" spans="1:9" ht="15.75" thickBot="1" x14ac:dyDescent="0.3"/>
    <row r="86" spans="1:9" x14ac:dyDescent="0.25">
      <c r="A86" s="245" t="s">
        <v>350</v>
      </c>
      <c r="B86" s="308"/>
      <c r="C86" s="308" t="s">
        <v>199</v>
      </c>
      <c r="D86" s="308" t="s">
        <v>351</v>
      </c>
      <c r="E86" s="308" t="s">
        <v>352</v>
      </c>
      <c r="F86" s="308" t="s">
        <v>353</v>
      </c>
      <c r="G86" s="308" t="s">
        <v>354</v>
      </c>
      <c r="H86" s="309" t="s">
        <v>6</v>
      </c>
      <c r="I86">
        <f>SUM(H87:H104)</f>
        <v>0</v>
      </c>
    </row>
    <row r="87" spans="1:9" x14ac:dyDescent="0.25">
      <c r="A87" s="238"/>
      <c r="B87" t="e">
        <f>Dienstreisen!#REF!</f>
        <v>#REF!</v>
      </c>
      <c r="C87">
        <f>Dienstreisen!G13</f>
        <v>0</v>
      </c>
      <c r="D87" t="str">
        <f>Dienstreisen!F13</f>
        <v>bitte auswählen</v>
      </c>
      <c r="E87">
        <f>Dienstreisen!H13</f>
        <v>0</v>
      </c>
      <c r="F87">
        <f>Dienstreisen!K13</f>
        <v>0</v>
      </c>
      <c r="G87">
        <f>Dienstreisen!O13</f>
        <v>0</v>
      </c>
      <c r="H87" s="239">
        <f>Dienstreisen!L13</f>
        <v>0</v>
      </c>
    </row>
    <row r="88" spans="1:9" x14ac:dyDescent="0.25">
      <c r="A88" s="238"/>
      <c r="B88" t="e">
        <f>Dienstreisen!#REF!</f>
        <v>#REF!</v>
      </c>
      <c r="C88">
        <f>Dienstreisen!G14</f>
        <v>0</v>
      </c>
      <c r="D88" t="str">
        <f>Dienstreisen!F14</f>
        <v>bitte auswählen</v>
      </c>
      <c r="E88">
        <f>Dienstreisen!H14</f>
        <v>0</v>
      </c>
      <c r="F88">
        <f>Dienstreisen!K14</f>
        <v>0</v>
      </c>
      <c r="G88">
        <f>Dienstreisen!O14</f>
        <v>0</v>
      </c>
      <c r="H88" s="239">
        <f>Dienstreisen!L14</f>
        <v>0</v>
      </c>
    </row>
    <row r="89" spans="1:9" x14ac:dyDescent="0.25">
      <c r="A89" s="238"/>
      <c r="B89" t="e">
        <f>Dienstreisen!#REF!</f>
        <v>#REF!</v>
      </c>
      <c r="C89">
        <f>Dienstreisen!G15</f>
        <v>0</v>
      </c>
      <c r="D89" t="str">
        <f>Dienstreisen!F15</f>
        <v>bitte auswählen</v>
      </c>
      <c r="E89">
        <f>Dienstreisen!H15</f>
        <v>0</v>
      </c>
      <c r="F89">
        <f>Dienstreisen!K15</f>
        <v>0</v>
      </c>
      <c r="G89">
        <f>Dienstreisen!O15</f>
        <v>0</v>
      </c>
      <c r="H89" s="239">
        <f>Dienstreisen!L15</f>
        <v>0</v>
      </c>
    </row>
    <row r="90" spans="1:9" x14ac:dyDescent="0.25">
      <c r="A90" s="238"/>
      <c r="B90" t="e">
        <f>Dienstreisen!#REF!</f>
        <v>#REF!</v>
      </c>
      <c r="C90">
        <f>Dienstreisen!G16</f>
        <v>0</v>
      </c>
      <c r="D90" t="str">
        <f>Dienstreisen!F16</f>
        <v>bitte auswählen</v>
      </c>
      <c r="E90">
        <f>Dienstreisen!H16</f>
        <v>0</v>
      </c>
      <c r="F90">
        <f>Dienstreisen!K16</f>
        <v>0</v>
      </c>
      <c r="G90">
        <f>Dienstreisen!O16</f>
        <v>0</v>
      </c>
      <c r="H90" s="239">
        <f>Dienstreisen!L16</f>
        <v>0</v>
      </c>
    </row>
    <row r="91" spans="1:9" x14ac:dyDescent="0.25">
      <c r="A91" s="238"/>
      <c r="B91" t="e">
        <f>Dienstreisen!#REF!</f>
        <v>#REF!</v>
      </c>
      <c r="C91">
        <f>Dienstreisen!G17</f>
        <v>0</v>
      </c>
      <c r="D91" t="str">
        <f>Dienstreisen!F17</f>
        <v>bitte auswählen</v>
      </c>
      <c r="E91">
        <f>Dienstreisen!H17</f>
        <v>0</v>
      </c>
      <c r="F91">
        <f>Dienstreisen!K17</f>
        <v>0</v>
      </c>
      <c r="G91">
        <f>Dienstreisen!O17</f>
        <v>0</v>
      </c>
      <c r="H91" s="239">
        <f>Dienstreisen!L17</f>
        <v>0</v>
      </c>
    </row>
    <row r="92" spans="1:9" x14ac:dyDescent="0.25">
      <c r="A92" s="238"/>
      <c r="B92" t="e">
        <f>Dienstreisen!#REF!</f>
        <v>#REF!</v>
      </c>
      <c r="C92">
        <f>Dienstreisen!G18</f>
        <v>0</v>
      </c>
      <c r="D92" t="str">
        <f>Dienstreisen!F18</f>
        <v>bitte auswählen</v>
      </c>
      <c r="E92">
        <f>Dienstreisen!H18</f>
        <v>0</v>
      </c>
      <c r="F92">
        <f>Dienstreisen!K18</f>
        <v>0</v>
      </c>
      <c r="G92">
        <f>Dienstreisen!O18</f>
        <v>0</v>
      </c>
      <c r="H92" s="239">
        <f>Dienstreisen!L18</f>
        <v>0</v>
      </c>
    </row>
    <row r="93" spans="1:9" x14ac:dyDescent="0.25">
      <c r="A93" s="238"/>
      <c r="B93" t="e">
        <f>Dienstreisen!#REF!</f>
        <v>#REF!</v>
      </c>
      <c r="C93">
        <f>Dienstreisen!G19</f>
        <v>0</v>
      </c>
      <c r="D93" t="str">
        <f>Dienstreisen!F19</f>
        <v>bitte auswählen</v>
      </c>
      <c r="E93">
        <f>Dienstreisen!H19</f>
        <v>0</v>
      </c>
      <c r="F93">
        <f>Dienstreisen!K19</f>
        <v>0</v>
      </c>
      <c r="G93">
        <f>Dienstreisen!O19</f>
        <v>0</v>
      </c>
      <c r="H93" s="239">
        <f>Dienstreisen!L19</f>
        <v>0</v>
      </c>
    </row>
    <row r="94" spans="1:9" x14ac:dyDescent="0.25">
      <c r="A94" s="238"/>
      <c r="B94" t="e">
        <f>Dienstreisen!#REF!</f>
        <v>#REF!</v>
      </c>
      <c r="C94">
        <f>Dienstreisen!G20</f>
        <v>0</v>
      </c>
      <c r="D94" t="str">
        <f>Dienstreisen!F20</f>
        <v>bitte auswählen</v>
      </c>
      <c r="E94">
        <f>Dienstreisen!H20</f>
        <v>0</v>
      </c>
      <c r="F94">
        <f>Dienstreisen!K20</f>
        <v>0</v>
      </c>
      <c r="G94">
        <f>Dienstreisen!O20</f>
        <v>0</v>
      </c>
      <c r="H94" s="239">
        <f>Dienstreisen!L20</f>
        <v>0</v>
      </c>
    </row>
    <row r="95" spans="1:9" x14ac:dyDescent="0.25">
      <c r="A95" s="238"/>
      <c r="B95" t="e">
        <f>Dienstreisen!#REF!</f>
        <v>#REF!</v>
      </c>
      <c r="C95">
        <f>Dienstreisen!G21</f>
        <v>0</v>
      </c>
      <c r="D95" t="str">
        <f>Dienstreisen!F21</f>
        <v>bitte auswählen</v>
      </c>
      <c r="E95">
        <f>Dienstreisen!H21</f>
        <v>0</v>
      </c>
      <c r="F95">
        <f>Dienstreisen!K21</f>
        <v>0</v>
      </c>
      <c r="G95">
        <f>Dienstreisen!O21</f>
        <v>0</v>
      </c>
      <c r="H95" s="239">
        <f>Dienstreisen!L21</f>
        <v>0</v>
      </c>
    </row>
    <row r="96" spans="1:9" x14ac:dyDescent="0.25">
      <c r="A96" s="238"/>
      <c r="B96" t="e">
        <f>Dienstreisen!#REF!</f>
        <v>#REF!</v>
      </c>
      <c r="C96">
        <f>Dienstreisen!G22</f>
        <v>0</v>
      </c>
      <c r="D96" t="str">
        <f>Dienstreisen!F22</f>
        <v>bitte auswählen</v>
      </c>
      <c r="E96">
        <f>Dienstreisen!H22</f>
        <v>0</v>
      </c>
      <c r="F96">
        <f>Dienstreisen!K22</f>
        <v>0</v>
      </c>
      <c r="G96">
        <f>Dienstreisen!O22</f>
        <v>0</v>
      </c>
      <c r="H96" s="239">
        <f>Dienstreisen!L22</f>
        <v>0</v>
      </c>
    </row>
    <row r="97" spans="1:9" x14ac:dyDescent="0.25">
      <c r="A97" s="238"/>
      <c r="B97" t="e">
        <f>Dienstreisen!#REF!</f>
        <v>#REF!</v>
      </c>
      <c r="C97">
        <f>Dienstreisen!G23</f>
        <v>0</v>
      </c>
      <c r="D97" t="str">
        <f>Dienstreisen!F23</f>
        <v>bitte auswählen</v>
      </c>
      <c r="E97">
        <f>Dienstreisen!H23</f>
        <v>0</v>
      </c>
      <c r="F97">
        <f>Dienstreisen!K23</f>
        <v>0</v>
      </c>
      <c r="G97">
        <f>Dienstreisen!O23</f>
        <v>0</v>
      </c>
      <c r="H97" s="239">
        <f>Dienstreisen!L23</f>
        <v>0</v>
      </c>
    </row>
    <row r="98" spans="1:9" x14ac:dyDescent="0.25">
      <c r="A98" s="238"/>
      <c r="B98" t="e">
        <f>Dienstreisen!#REF!</f>
        <v>#REF!</v>
      </c>
      <c r="C98">
        <f>Dienstreisen!G24</f>
        <v>0</v>
      </c>
      <c r="D98" t="str">
        <f>Dienstreisen!F24</f>
        <v>bitte auswählen</v>
      </c>
      <c r="E98">
        <f>Dienstreisen!H24</f>
        <v>0</v>
      </c>
      <c r="F98">
        <f>Dienstreisen!K24</f>
        <v>0</v>
      </c>
      <c r="G98">
        <f>Dienstreisen!O24</f>
        <v>0</v>
      </c>
      <c r="H98" s="239">
        <f>Dienstreisen!L24</f>
        <v>0</v>
      </c>
    </row>
    <row r="99" spans="1:9" x14ac:dyDescent="0.25">
      <c r="A99" s="238"/>
      <c r="B99" t="e">
        <f>Dienstreisen!#REF!</f>
        <v>#REF!</v>
      </c>
      <c r="C99">
        <f>Dienstreisen!G25</f>
        <v>0</v>
      </c>
      <c r="D99" t="str">
        <f>Dienstreisen!F25</f>
        <v>bitte auswählen</v>
      </c>
      <c r="E99">
        <f>Dienstreisen!H25</f>
        <v>0</v>
      </c>
      <c r="F99">
        <f>Dienstreisen!K25</f>
        <v>0</v>
      </c>
      <c r="G99">
        <f>Dienstreisen!O25</f>
        <v>0</v>
      </c>
      <c r="H99" s="239">
        <f>Dienstreisen!L25</f>
        <v>0</v>
      </c>
    </row>
    <row r="100" spans="1:9" x14ac:dyDescent="0.25">
      <c r="A100" s="238"/>
      <c r="B100" t="e">
        <f>Dienstreisen!#REF!</f>
        <v>#REF!</v>
      </c>
      <c r="C100">
        <f>Dienstreisen!G26</f>
        <v>0</v>
      </c>
      <c r="D100" t="str">
        <f>Dienstreisen!F26</f>
        <v>bitte auswählen</v>
      </c>
      <c r="E100">
        <f>Dienstreisen!H26</f>
        <v>0</v>
      </c>
      <c r="F100">
        <f>Dienstreisen!K26</f>
        <v>0</v>
      </c>
      <c r="G100">
        <f>Dienstreisen!O26</f>
        <v>0</v>
      </c>
      <c r="H100" s="239">
        <f>Dienstreisen!L26</f>
        <v>0</v>
      </c>
    </row>
    <row r="101" spans="1:9" x14ac:dyDescent="0.25">
      <c r="A101" s="238"/>
      <c r="B101" t="e">
        <f>Dienstreisen!#REF!</f>
        <v>#REF!</v>
      </c>
      <c r="C101">
        <f>Dienstreisen!G27</f>
        <v>0</v>
      </c>
      <c r="D101" t="str">
        <f>Dienstreisen!F27</f>
        <v>bitte auswählen</v>
      </c>
      <c r="E101">
        <f>Dienstreisen!H27</f>
        <v>0</v>
      </c>
      <c r="F101">
        <f>Dienstreisen!K27</f>
        <v>0</v>
      </c>
      <c r="G101">
        <f>Dienstreisen!O27</f>
        <v>0</v>
      </c>
      <c r="H101" s="239">
        <f>Dienstreisen!L27</f>
        <v>0</v>
      </c>
    </row>
    <row r="102" spans="1:9" x14ac:dyDescent="0.25">
      <c r="A102" s="238"/>
      <c r="B102" t="e">
        <f>Dienstreisen!#REF!</f>
        <v>#REF!</v>
      </c>
      <c r="C102">
        <f>Dienstreisen!G28</f>
        <v>0</v>
      </c>
      <c r="D102" t="str">
        <f>Dienstreisen!F28</f>
        <v>bitte auswählen</v>
      </c>
      <c r="E102">
        <f>Dienstreisen!H28</f>
        <v>0</v>
      </c>
      <c r="F102">
        <f>Dienstreisen!K28</f>
        <v>0</v>
      </c>
      <c r="G102">
        <f>Dienstreisen!O28</f>
        <v>0</v>
      </c>
      <c r="H102" s="239">
        <f>Dienstreisen!L28</f>
        <v>0</v>
      </c>
    </row>
    <row r="103" spans="1:9" x14ac:dyDescent="0.25">
      <c r="A103" s="238"/>
      <c r="H103" s="239"/>
    </row>
    <row r="104" spans="1:9" ht="15.75" thickBot="1" x14ac:dyDescent="0.3">
      <c r="A104" s="240"/>
      <c r="B104" s="241" t="s">
        <v>467</v>
      </c>
      <c r="C104" s="241"/>
      <c r="D104" s="241"/>
      <c r="E104" s="241"/>
      <c r="F104" s="241"/>
      <c r="G104" s="241"/>
      <c r="H104" s="242">
        <f>Dienstreisen!L32</f>
        <v>0</v>
      </c>
    </row>
    <row r="105" spans="1:9" ht="15.75" thickBot="1" x14ac:dyDescent="0.3"/>
    <row r="106" spans="1:9" x14ac:dyDescent="0.25">
      <c r="A106" s="245" t="s">
        <v>355</v>
      </c>
      <c r="B106" s="222"/>
      <c r="C106" s="222"/>
      <c r="D106" s="222"/>
      <c r="E106" s="222"/>
      <c r="F106" s="222"/>
      <c r="G106" s="222"/>
      <c r="H106" s="223"/>
      <c r="I106" t="e">
        <f>SUM(H107:H110)</f>
        <v>#REF!</v>
      </c>
    </row>
    <row r="107" spans="1:9" x14ac:dyDescent="0.25">
      <c r="A107" s="248" t="s">
        <v>89</v>
      </c>
      <c r="B107" s="249" t="e">
        <f>#REF!</f>
        <v>#REF!</v>
      </c>
      <c r="C107" s="249"/>
      <c r="D107" s="249"/>
      <c r="E107" s="249"/>
      <c r="F107" s="249" t="e">
        <f>#REF!</f>
        <v>#REF!</v>
      </c>
      <c r="G107" s="249" t="e">
        <f>#REF!</f>
        <v>#REF!</v>
      </c>
      <c r="H107" s="250" t="e">
        <f>#REF!</f>
        <v>#REF!</v>
      </c>
    </row>
    <row r="108" spans="1:9" x14ac:dyDescent="0.25">
      <c r="A108" s="238"/>
      <c r="H108" s="239"/>
    </row>
    <row r="109" spans="1:9" x14ac:dyDescent="0.25">
      <c r="A109" s="238" t="s">
        <v>341</v>
      </c>
      <c r="B109">
        <f>Begl_Öffentlichkeitsarbeit!C39</f>
        <v>0</v>
      </c>
      <c r="F109" s="49">
        <f>Begl_Öffentlichkeitsarbeit!J39</f>
        <v>0</v>
      </c>
      <c r="G109" s="49">
        <f>Begl_Öffentlichkeitsarbeit!K39</f>
        <v>0</v>
      </c>
      <c r="H109" s="257">
        <f>Begl_Öffentlichkeitsarbeit!L39</f>
        <v>0</v>
      </c>
    </row>
    <row r="110" spans="1:9" ht="15.75" thickBot="1" x14ac:dyDescent="0.3">
      <c r="A110" s="240"/>
      <c r="B110" s="241">
        <f>Begl_Öffentlichkeitsarbeit!C40</f>
        <v>0</v>
      </c>
      <c r="C110" s="241"/>
      <c r="D110" s="241"/>
      <c r="E110" s="241"/>
      <c r="F110" s="306">
        <f>Begl_Öffentlichkeitsarbeit!J40</f>
        <v>0</v>
      </c>
      <c r="G110" s="306">
        <f>Begl_Öffentlichkeitsarbeit!K40</f>
        <v>0</v>
      </c>
      <c r="H110" s="307">
        <f>Begl_Öffentlichkeitsarbeit!L40</f>
        <v>0</v>
      </c>
    </row>
    <row r="111" spans="1:9" x14ac:dyDescent="0.25">
      <c r="I111" t="e">
        <f>SUM(I2:I106)+SUM(H20:H21)</f>
        <v>#REF!</v>
      </c>
    </row>
    <row r="112" spans="1:9" x14ac:dyDescent="0.25">
      <c r="A112" t="s">
        <v>470</v>
      </c>
      <c r="B112">
        <f>Basisdaten!I10</f>
        <v>0</v>
      </c>
    </row>
    <row r="113" spans="1:2" x14ac:dyDescent="0.25">
      <c r="A113" t="s">
        <v>357</v>
      </c>
      <c r="B113" t="str">
        <f>Basisdaten!I12</f>
        <v>Landkreis</v>
      </c>
    </row>
    <row r="114" spans="1:2" x14ac:dyDescent="0.25">
      <c r="A114" t="s">
        <v>471</v>
      </c>
      <c r="B114">
        <f>Basisdaten!I14</f>
        <v>0</v>
      </c>
    </row>
    <row r="115" spans="1:2" x14ac:dyDescent="0.25">
      <c r="A115" t="s">
        <v>472</v>
      </c>
      <c r="B115" s="313" t="e">
        <f>Basisdaten!#REF!</f>
        <v>#REF!</v>
      </c>
    </row>
    <row r="116" spans="1:2" x14ac:dyDescent="0.25">
      <c r="A116" t="s">
        <v>163</v>
      </c>
      <c r="B116">
        <f>Basisdaten!I16</f>
        <v>0</v>
      </c>
    </row>
    <row r="117" spans="1:2" x14ac:dyDescent="0.25">
      <c r="A117" t="s">
        <v>242</v>
      </c>
      <c r="B117" t="e">
        <f>Basisdaten!#REF!</f>
        <v>#REF!</v>
      </c>
    </row>
    <row r="118" spans="1:2" x14ac:dyDescent="0.25">
      <c r="A118" t="s">
        <v>473</v>
      </c>
      <c r="B118" t="e">
        <f>Basisdaten!#REF!</f>
        <v>#REF!</v>
      </c>
    </row>
    <row r="119" spans="1:2" x14ac:dyDescent="0.25">
      <c r="A119" t="s">
        <v>474</v>
      </c>
      <c r="B119" t="e">
        <f>Basisdaten!#REF!</f>
        <v>#REF!</v>
      </c>
    </row>
    <row r="120" spans="1:2" x14ac:dyDescent="0.25">
      <c r="A120" t="s">
        <v>475</v>
      </c>
      <c r="B120" t="e">
        <f>Basisdaten!#REF!</f>
        <v>#REF!</v>
      </c>
    </row>
    <row r="121" spans="1:2" x14ac:dyDescent="0.25">
      <c r="A121" t="s">
        <v>476</v>
      </c>
      <c r="B121" s="53">
        <f>Basisdaten!I31</f>
        <v>0</v>
      </c>
    </row>
    <row r="122" spans="1:2" x14ac:dyDescent="0.25">
      <c r="A122" t="s">
        <v>477</v>
      </c>
      <c r="B122" s="53" t="str">
        <f>Basisdaten!L31</f>
        <v/>
      </c>
    </row>
  </sheetData>
  <mergeCells count="1">
    <mergeCell ref="B1:H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3" tint="0.59999389629810485"/>
    <pageSetUpPr fitToPage="1"/>
  </sheetPr>
  <dimension ref="A1:AC100"/>
  <sheetViews>
    <sheetView showGridLines="0" showRowColHeaders="0" topLeftCell="A19" zoomScaleNormal="100" zoomScaleSheetLayoutView="100" workbookViewId="0">
      <selection activeCell="B45" sqref="B45:M45"/>
    </sheetView>
  </sheetViews>
  <sheetFormatPr baseColWidth="10" defaultColWidth="11.42578125" defaultRowHeight="12" x14ac:dyDescent="0.2"/>
  <cols>
    <col min="1" max="1" width="2.5703125" style="1" customWidth="1"/>
    <col min="2" max="2" width="2.7109375" style="1" customWidth="1"/>
    <col min="3" max="3" width="2.85546875" style="1" customWidth="1"/>
    <col min="4" max="4" width="3.140625" style="1" customWidth="1"/>
    <col min="5" max="5" width="3.7109375" style="1" customWidth="1"/>
    <col min="6" max="6" width="3.42578125" style="1" customWidth="1"/>
    <col min="7" max="7" width="0.7109375" style="1" customWidth="1"/>
    <col min="8" max="8" width="10.42578125" style="1" customWidth="1"/>
    <col min="9" max="9" width="4.5703125" style="1" customWidth="1"/>
    <col min="10" max="10" width="7.28515625" style="1" customWidth="1"/>
    <col min="11" max="11" width="10" style="1" customWidth="1"/>
    <col min="12" max="13" width="5.7109375" style="1" customWidth="1"/>
    <col min="14" max="16" width="11.42578125" style="1" customWidth="1"/>
    <col min="17" max="17" width="12.85546875" style="1" customWidth="1"/>
    <col min="18" max="19" width="2.28515625" style="1" customWidth="1"/>
    <col min="20" max="20" width="13.7109375" style="1" customWidth="1"/>
    <col min="21" max="21" width="11.42578125" style="1"/>
    <col min="22" max="22" width="15.28515625" style="1" customWidth="1"/>
    <col min="23" max="27" width="11.42578125" style="1"/>
    <col min="28" max="28" width="52.7109375" style="1" customWidth="1"/>
    <col min="29" max="29" width="42.7109375" style="1" customWidth="1"/>
    <col min="30" max="16384" width="11.42578125" style="1"/>
  </cols>
  <sheetData>
    <row r="1" spans="1:29"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row>
    <row r="2" spans="1:29" ht="12.75" hidden="1"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row>
    <row r="3" spans="1:29" ht="12" customHeight="1" x14ac:dyDescent="0.2">
      <c r="A3" s="386"/>
      <c r="S3" s="386"/>
      <c r="T3" s="386"/>
      <c r="U3" s="386"/>
      <c r="V3" s="386"/>
      <c r="W3" s="386"/>
      <c r="X3" s="386"/>
      <c r="Y3" s="386"/>
      <c r="Z3" s="386"/>
      <c r="AA3" s="386"/>
      <c r="AB3" s="386"/>
      <c r="AC3" s="386"/>
    </row>
    <row r="4" spans="1:29" s="4" customFormat="1" ht="57" customHeight="1" x14ac:dyDescent="0.2">
      <c r="A4" s="387"/>
      <c r="C4" s="534" t="s">
        <v>164</v>
      </c>
      <c r="D4" s="534"/>
      <c r="E4" s="534"/>
      <c r="F4" s="534"/>
      <c r="G4" s="534"/>
      <c r="H4" s="534"/>
      <c r="I4" s="534"/>
      <c r="J4" s="534"/>
      <c r="K4" s="534"/>
      <c r="L4" s="534"/>
      <c r="M4" s="534"/>
      <c r="N4" s="534"/>
      <c r="O4" s="1"/>
      <c r="P4" s="1"/>
      <c r="Q4" s="1"/>
      <c r="R4" s="1"/>
      <c r="S4" s="387"/>
      <c r="T4" s="388"/>
      <c r="U4" s="495"/>
      <c r="V4" s="495"/>
      <c r="W4" s="387"/>
      <c r="X4" s="387"/>
      <c r="Y4" s="387"/>
      <c r="Z4" s="387"/>
      <c r="AA4" s="387"/>
      <c r="AB4" s="387"/>
      <c r="AC4" s="387"/>
    </row>
    <row r="5" spans="1:29" s="4" customFormat="1" ht="2.1" customHeight="1" x14ac:dyDescent="0.2">
      <c r="A5" s="387"/>
      <c r="C5" s="534"/>
      <c r="D5" s="534"/>
      <c r="E5" s="534"/>
      <c r="F5" s="534"/>
      <c r="G5" s="534"/>
      <c r="H5" s="534"/>
      <c r="I5" s="534"/>
      <c r="J5" s="534"/>
      <c r="K5" s="534"/>
      <c r="L5" s="534"/>
      <c r="M5" s="534"/>
      <c r="N5" s="534"/>
      <c r="O5" s="325"/>
      <c r="P5" s="325"/>
      <c r="Q5" s="325"/>
      <c r="R5" s="1"/>
      <c r="S5" s="387"/>
      <c r="T5" s="389"/>
      <c r="U5" s="387"/>
      <c r="V5" s="387"/>
      <c r="W5" s="387"/>
      <c r="X5" s="387"/>
      <c r="Y5" s="387"/>
      <c r="Z5" s="387"/>
      <c r="AA5" s="387"/>
      <c r="AB5" s="387"/>
      <c r="AC5" s="387"/>
    </row>
    <row r="6" spans="1:29" s="4" customFormat="1" ht="6" customHeight="1" x14ac:dyDescent="0.2">
      <c r="A6" s="387"/>
      <c r="C6" s="266"/>
      <c r="D6" s="266"/>
      <c r="E6" s="266"/>
      <c r="F6" s="266"/>
      <c r="G6" s="266"/>
      <c r="H6" s="266"/>
      <c r="I6" s="266"/>
      <c r="J6" s="266"/>
      <c r="K6" s="266"/>
      <c r="L6" s="266"/>
      <c r="M6" s="266"/>
      <c r="N6" s="1"/>
      <c r="O6" s="1"/>
      <c r="P6" s="1"/>
      <c r="Q6" s="1"/>
      <c r="R6" s="1"/>
      <c r="S6" s="387"/>
      <c r="T6" s="387"/>
      <c r="U6" s="387"/>
      <c r="V6" s="387"/>
      <c r="W6" s="387"/>
      <c r="X6" s="387"/>
      <c r="Y6" s="387"/>
      <c r="Z6" s="387"/>
      <c r="AA6" s="387"/>
      <c r="AB6" s="387"/>
      <c r="AC6" s="387"/>
    </row>
    <row r="7" spans="1:29" s="4" customFormat="1" ht="2.4500000000000002" customHeight="1" x14ac:dyDescent="0.2">
      <c r="A7" s="387"/>
      <c r="C7" s="508"/>
      <c r="D7" s="508"/>
      <c r="E7" s="508"/>
      <c r="F7" s="508"/>
      <c r="G7" s="508"/>
      <c r="H7" s="508"/>
      <c r="I7" s="508"/>
      <c r="J7" s="508"/>
      <c r="K7" s="508"/>
      <c r="L7" s="508"/>
      <c r="M7" s="508"/>
      <c r="N7" s="508"/>
      <c r="O7" s="508"/>
      <c r="P7" s="508"/>
      <c r="Q7" s="508"/>
      <c r="R7" s="1"/>
      <c r="S7" s="387"/>
      <c r="T7" s="387"/>
      <c r="U7" s="387"/>
      <c r="V7" s="387"/>
      <c r="W7" s="387"/>
      <c r="X7" s="387"/>
      <c r="Y7" s="387"/>
      <c r="Z7" s="387"/>
      <c r="AA7" s="387"/>
      <c r="AB7" s="387"/>
      <c r="AC7" s="387"/>
    </row>
    <row r="8" spans="1:29" s="4" customFormat="1" ht="6" customHeight="1" x14ac:dyDescent="0.2">
      <c r="A8" s="387"/>
      <c r="C8" s="273"/>
      <c r="D8" s="273"/>
      <c r="E8" s="273"/>
      <c r="F8" s="273"/>
      <c r="G8" s="273"/>
      <c r="H8" s="273"/>
      <c r="I8" s="273"/>
      <c r="J8" s="273"/>
      <c r="K8" s="273"/>
      <c r="L8" s="273"/>
      <c r="M8" s="273"/>
      <c r="N8" s="273"/>
      <c r="O8" s="273"/>
      <c r="P8" s="273"/>
      <c r="Q8" s="273"/>
      <c r="R8" s="1"/>
      <c r="S8" s="387"/>
      <c r="T8" s="387"/>
      <c r="U8" s="387"/>
      <c r="V8" s="387"/>
      <c r="W8" s="387"/>
      <c r="X8" s="387"/>
      <c r="Y8" s="387"/>
      <c r="Z8" s="387"/>
      <c r="AA8" s="387"/>
      <c r="AB8" s="387"/>
      <c r="AC8" s="387"/>
    </row>
    <row r="9" spans="1:29" s="4" customFormat="1" ht="15" customHeight="1" thickBot="1" x14ac:dyDescent="0.25">
      <c r="A9" s="387"/>
      <c r="C9" s="509" t="s">
        <v>164</v>
      </c>
      <c r="D9" s="509"/>
      <c r="E9" s="509"/>
      <c r="F9" s="509"/>
      <c r="G9" s="509"/>
      <c r="H9" s="509"/>
      <c r="I9" s="509"/>
      <c r="J9" s="509"/>
      <c r="K9" s="509"/>
      <c r="L9" s="509"/>
      <c r="M9" s="208"/>
      <c r="N9" s="1"/>
      <c r="O9" s="1"/>
      <c r="P9" s="1"/>
      <c r="Q9" s="1"/>
      <c r="R9" s="1"/>
      <c r="S9" s="387"/>
      <c r="T9" s="387"/>
      <c r="U9" s="387"/>
      <c r="V9" s="387"/>
      <c r="W9" s="387"/>
      <c r="X9" s="387"/>
      <c r="Y9" s="387"/>
      <c r="Z9" s="387"/>
      <c r="AA9" s="387"/>
      <c r="AB9" s="387"/>
      <c r="AC9" s="387"/>
    </row>
    <row r="10" spans="1:29" s="126" customFormat="1" ht="16.5" customHeight="1" thickBot="1" x14ac:dyDescent="0.3">
      <c r="A10" s="393"/>
      <c r="B10" s="128">
        <v>1</v>
      </c>
      <c r="C10" s="510" t="s">
        <v>701</v>
      </c>
      <c r="D10" s="511"/>
      <c r="E10" s="511"/>
      <c r="F10" s="511"/>
      <c r="G10" s="511"/>
      <c r="H10" s="512"/>
      <c r="I10" s="513"/>
      <c r="J10" s="513"/>
      <c r="K10" s="513"/>
      <c r="L10" s="513"/>
      <c r="M10" s="513"/>
      <c r="N10" s="513"/>
      <c r="O10" s="513"/>
      <c r="P10" s="513"/>
      <c r="Q10" s="514"/>
      <c r="S10" s="393"/>
      <c r="T10" s="393"/>
      <c r="U10" s="393"/>
      <c r="V10" s="393"/>
      <c r="W10" s="393"/>
      <c r="X10" s="393"/>
      <c r="Y10" s="393"/>
      <c r="Z10" s="393"/>
      <c r="AA10" s="393"/>
      <c r="AB10" s="393"/>
      <c r="AC10" s="393"/>
    </row>
    <row r="11" spans="1:29" s="126" customFormat="1" ht="4.9000000000000004" customHeight="1" thickBot="1" x14ac:dyDescent="0.3">
      <c r="A11" s="393"/>
      <c r="B11" s="209"/>
      <c r="C11" s="148"/>
      <c r="D11" s="147"/>
      <c r="E11" s="148"/>
      <c r="F11" s="148"/>
      <c r="G11" s="148"/>
      <c r="H11" s="147"/>
      <c r="I11" s="149"/>
      <c r="J11" s="150"/>
      <c r="K11" s="150"/>
      <c r="L11" s="150"/>
      <c r="M11" s="150"/>
      <c r="N11" s="150"/>
      <c r="O11" s="150"/>
      <c r="P11" s="150"/>
      <c r="Q11" s="149"/>
      <c r="S11" s="393"/>
      <c r="T11" s="393"/>
      <c r="U11" s="393"/>
      <c r="V11" s="393"/>
      <c r="W11" s="393"/>
      <c r="X11" s="393"/>
      <c r="Y11" s="393"/>
      <c r="Z11" s="393"/>
      <c r="AA11" s="393"/>
      <c r="AB11" s="393"/>
      <c r="AC11" s="393"/>
    </row>
    <row r="12" spans="1:29" s="126" customFormat="1" ht="16.5" customHeight="1" thickBot="1" x14ac:dyDescent="0.3">
      <c r="A12" s="393"/>
      <c r="B12" s="209">
        <v>2</v>
      </c>
      <c r="C12" s="510" t="s">
        <v>690</v>
      </c>
      <c r="D12" s="511"/>
      <c r="E12" s="511"/>
      <c r="F12" s="511"/>
      <c r="G12" s="511"/>
      <c r="H12" s="512"/>
      <c r="I12" s="519" t="s">
        <v>672</v>
      </c>
      <c r="J12" s="520"/>
      <c r="K12" s="520"/>
      <c r="L12" s="520"/>
      <c r="M12" s="520"/>
      <c r="N12" s="520"/>
      <c r="O12" s="520"/>
      <c r="P12" s="520"/>
      <c r="Q12" s="521"/>
      <c r="S12" s="393"/>
      <c r="T12" s="535"/>
      <c r="U12" s="535"/>
      <c r="V12" s="535"/>
      <c r="W12" s="535"/>
      <c r="X12" s="535"/>
      <c r="Y12" s="393"/>
      <c r="Z12" s="393"/>
      <c r="AA12" s="393"/>
      <c r="AB12" s="393"/>
      <c r="AC12" s="393"/>
    </row>
    <row r="13" spans="1:29" s="126" customFormat="1" ht="4.9000000000000004" customHeight="1" x14ac:dyDescent="0.25">
      <c r="A13" s="393"/>
      <c r="B13" s="209"/>
      <c r="C13" s="332"/>
      <c r="D13" s="147"/>
      <c r="E13" s="332"/>
      <c r="F13" s="332"/>
      <c r="G13" s="332"/>
      <c r="H13" s="147"/>
      <c r="I13" s="260"/>
      <c r="J13" s="150"/>
      <c r="K13" s="150"/>
      <c r="L13" s="150"/>
      <c r="M13" s="150"/>
      <c r="N13" s="150"/>
      <c r="O13" s="150"/>
      <c r="P13" s="150"/>
      <c r="Q13" s="260"/>
      <c r="S13" s="393"/>
      <c r="T13" s="535"/>
      <c r="U13" s="535"/>
      <c r="V13" s="535"/>
      <c r="W13" s="535"/>
      <c r="X13" s="535"/>
      <c r="Y13" s="393"/>
      <c r="Z13" s="393"/>
      <c r="AA13" s="393"/>
      <c r="AB13" s="393"/>
      <c r="AC13" s="393"/>
    </row>
    <row r="14" spans="1:29" s="126" customFormat="1" ht="16.5" customHeight="1" x14ac:dyDescent="0.25">
      <c r="A14" s="393"/>
      <c r="B14" s="209"/>
      <c r="C14" s="522" t="s">
        <v>709</v>
      </c>
      <c r="D14" s="523"/>
      <c r="E14" s="523"/>
      <c r="F14" s="523"/>
      <c r="G14" s="523"/>
      <c r="H14" s="523"/>
      <c r="I14" s="523"/>
      <c r="J14" s="523"/>
      <c r="K14" s="523"/>
      <c r="L14" s="523"/>
      <c r="M14" s="523"/>
      <c r="N14" s="523"/>
      <c r="O14" s="523"/>
      <c r="P14" s="523"/>
      <c r="Q14" s="524"/>
      <c r="S14" s="393"/>
      <c r="T14" s="535"/>
      <c r="U14" s="535"/>
      <c r="V14" s="535"/>
      <c r="W14" s="535"/>
      <c r="X14" s="535"/>
      <c r="Y14" s="393"/>
      <c r="Z14" s="393"/>
      <c r="AA14" s="393"/>
      <c r="AB14" s="393"/>
      <c r="AC14" s="393"/>
    </row>
    <row r="15" spans="1:29" s="126" customFormat="1" ht="4.9000000000000004" customHeight="1" thickBot="1" x14ac:dyDescent="0.3">
      <c r="A15" s="393"/>
      <c r="B15" s="209"/>
      <c r="C15" s="493"/>
      <c r="D15" s="147"/>
      <c r="E15" s="493"/>
      <c r="F15" s="493"/>
      <c r="G15" s="493"/>
      <c r="H15" s="147"/>
      <c r="I15" s="261"/>
      <c r="J15" s="150"/>
      <c r="K15" s="150"/>
      <c r="L15" s="150"/>
      <c r="M15" s="150"/>
      <c r="N15" s="150"/>
      <c r="O15" s="150"/>
      <c r="P15" s="150"/>
      <c r="Q15" s="261"/>
      <c r="S15" s="393"/>
      <c r="T15" s="535"/>
      <c r="U15" s="535"/>
      <c r="V15" s="535"/>
      <c r="W15" s="535"/>
      <c r="X15" s="535"/>
      <c r="Y15" s="393"/>
      <c r="Z15" s="393"/>
      <c r="AA15" s="393"/>
      <c r="AB15" s="393"/>
      <c r="AC15" s="393"/>
    </row>
    <row r="16" spans="1:29" s="4" customFormat="1" ht="31.5" customHeight="1" thickBot="1" x14ac:dyDescent="0.25">
      <c r="A16" s="387"/>
      <c r="B16" s="128">
        <f>IF(I12="Sonstige",B14+1,B12+1)</f>
        <v>3</v>
      </c>
      <c r="C16" s="510" t="s">
        <v>163</v>
      </c>
      <c r="D16" s="511"/>
      <c r="E16" s="511"/>
      <c r="F16" s="511"/>
      <c r="G16" s="511"/>
      <c r="H16" s="512"/>
      <c r="I16" s="516"/>
      <c r="J16" s="517"/>
      <c r="K16" s="517"/>
      <c r="L16" s="517"/>
      <c r="M16" s="517"/>
      <c r="N16" s="517"/>
      <c r="O16" s="517"/>
      <c r="P16" s="517"/>
      <c r="Q16" s="518"/>
      <c r="R16" s="1"/>
      <c r="S16" s="387"/>
      <c r="T16" s="535"/>
      <c r="U16" s="535"/>
      <c r="V16" s="535"/>
      <c r="W16" s="535"/>
      <c r="X16" s="535"/>
      <c r="Y16" s="387"/>
      <c r="Z16" s="387"/>
      <c r="AA16" s="387"/>
      <c r="AB16" s="387"/>
      <c r="AC16" s="387"/>
    </row>
    <row r="17" spans="1:29" s="126" customFormat="1" ht="4.9000000000000004" customHeight="1" thickBot="1" x14ac:dyDescent="0.3">
      <c r="A17" s="393"/>
      <c r="B17" s="209"/>
      <c r="C17" s="332"/>
      <c r="D17" s="147"/>
      <c r="E17" s="332"/>
      <c r="F17" s="332"/>
      <c r="G17" s="332"/>
      <c r="H17" s="147"/>
      <c r="I17" s="260"/>
      <c r="J17" s="150"/>
      <c r="K17" s="150"/>
      <c r="L17" s="260"/>
      <c r="M17" s="260"/>
      <c r="N17" s="260"/>
      <c r="O17" s="260"/>
      <c r="P17" s="260"/>
      <c r="Q17" s="260"/>
      <c r="S17" s="393"/>
      <c r="T17" s="535"/>
      <c r="U17" s="535"/>
      <c r="V17" s="535"/>
      <c r="W17" s="535"/>
      <c r="X17" s="535"/>
      <c r="Y17" s="393"/>
      <c r="Z17" s="393"/>
      <c r="AA17" s="393"/>
      <c r="AB17" s="393"/>
      <c r="AC17" s="393"/>
    </row>
    <row r="18" spans="1:29" s="126" customFormat="1" ht="28.5" customHeight="1" thickBot="1" x14ac:dyDescent="0.3">
      <c r="A18" s="393"/>
      <c r="B18" s="209">
        <f>B16+1</f>
        <v>4</v>
      </c>
      <c r="C18" s="510" t="s">
        <v>639</v>
      </c>
      <c r="D18" s="511"/>
      <c r="E18" s="511"/>
      <c r="F18" s="511"/>
      <c r="G18" s="511"/>
      <c r="H18" s="511"/>
      <c r="I18" s="511"/>
      <c r="J18" s="512"/>
      <c r="K18" s="525"/>
      <c r="L18" s="526"/>
      <c r="M18" s="527"/>
      <c r="N18" s="333" t="str">
        <f>IF(P27&gt;K18,1,"")</f>
        <v/>
      </c>
      <c r="O18" s="21"/>
      <c r="P18" s="21"/>
      <c r="Q18" s="21"/>
      <c r="S18" s="393"/>
      <c r="T18" s="535"/>
      <c r="U18" s="535"/>
      <c r="V18" s="535"/>
      <c r="W18" s="535"/>
      <c r="X18" s="535"/>
      <c r="Y18" s="393"/>
      <c r="Z18" s="393"/>
      <c r="AA18" s="393"/>
      <c r="AB18" s="393"/>
      <c r="AC18" s="393"/>
    </row>
    <row r="19" spans="1:29" s="4" customFormat="1" ht="6" customHeight="1" thickBot="1" x14ac:dyDescent="0.25">
      <c r="A19" s="387"/>
      <c r="B19" s="209"/>
      <c r="C19" s="536"/>
      <c r="D19" s="536"/>
      <c r="E19" s="536"/>
      <c r="F19" s="536"/>
      <c r="G19" s="536"/>
      <c r="H19" s="536"/>
      <c r="I19" s="536"/>
      <c r="J19" s="536"/>
      <c r="K19" s="536"/>
      <c r="L19" s="1"/>
      <c r="M19" s="1"/>
      <c r="N19" s="1"/>
      <c r="O19" s="1"/>
      <c r="P19" s="1"/>
      <c r="Q19" s="1"/>
      <c r="R19" s="1"/>
      <c r="S19" s="387"/>
      <c r="T19" s="535"/>
      <c r="U19" s="535"/>
      <c r="V19" s="535"/>
      <c r="W19" s="535"/>
      <c r="X19" s="535"/>
      <c r="Y19" s="387"/>
      <c r="Z19" s="387"/>
      <c r="AA19" s="387"/>
      <c r="AB19" s="387"/>
      <c r="AC19" s="387"/>
    </row>
    <row r="20" spans="1:29" s="4" customFormat="1" ht="30" customHeight="1" thickBot="1" x14ac:dyDescent="0.25">
      <c r="A20" s="387"/>
      <c r="B20" s="209">
        <f>B18+1</f>
        <v>5</v>
      </c>
      <c r="C20" s="510" t="s">
        <v>674</v>
      </c>
      <c r="D20" s="511"/>
      <c r="E20" s="511"/>
      <c r="F20" s="511"/>
      <c r="G20" s="511"/>
      <c r="H20" s="511"/>
      <c r="I20" s="511"/>
      <c r="J20" s="511"/>
      <c r="K20" s="525"/>
      <c r="L20" s="526"/>
      <c r="M20" s="526"/>
      <c r="N20" s="526"/>
      <c r="O20" s="526"/>
      <c r="P20" s="526"/>
      <c r="Q20" s="527"/>
      <c r="R20" s="1"/>
      <c r="S20" s="387"/>
      <c r="T20" s="387"/>
      <c r="U20" s="387"/>
      <c r="V20" s="387"/>
      <c r="W20" s="387"/>
      <c r="X20" s="387"/>
      <c r="Y20" s="387"/>
      <c r="Z20" s="387"/>
      <c r="AA20" s="387"/>
      <c r="AB20" s="387"/>
      <c r="AC20" s="387"/>
    </row>
    <row r="21" spans="1:29" s="4" customFormat="1" ht="6" customHeight="1" x14ac:dyDescent="0.2">
      <c r="A21" s="387"/>
      <c r="B21" s="209"/>
      <c r="C21" s="332"/>
      <c r="D21" s="147"/>
      <c r="E21" s="332"/>
      <c r="F21" s="332"/>
      <c r="G21" s="332"/>
      <c r="H21" s="147"/>
      <c r="I21" s="260"/>
      <c r="J21" s="150"/>
      <c r="K21" s="150"/>
      <c r="L21" s="150"/>
      <c r="M21" s="150"/>
      <c r="N21" s="150"/>
      <c r="O21" s="150"/>
      <c r="P21" s="150"/>
      <c r="Q21" s="260"/>
      <c r="R21" s="1"/>
      <c r="S21" s="387"/>
      <c r="T21" s="387"/>
      <c r="U21" s="387"/>
      <c r="V21" s="387"/>
      <c r="W21" s="387"/>
      <c r="X21" s="387"/>
      <c r="Y21" s="387"/>
      <c r="Z21" s="387"/>
      <c r="AA21" s="387"/>
      <c r="AB21" s="387"/>
      <c r="AC21" s="387"/>
    </row>
    <row r="22" spans="1:29" s="4" customFormat="1" x14ac:dyDescent="0.2">
      <c r="A22" s="387"/>
      <c r="B22" s="209"/>
      <c r="C22" s="515" t="str">
        <f>Texte!C13</f>
        <v>Hinweis:</v>
      </c>
      <c r="D22" s="515"/>
      <c r="E22" s="515"/>
      <c r="F22" s="515"/>
      <c r="G22" s="515"/>
      <c r="H22" s="515"/>
      <c r="I22" s="515"/>
      <c r="J22" s="515"/>
      <c r="K22" s="515"/>
      <c r="L22" s="515"/>
      <c r="M22" s="515"/>
      <c r="N22" s="515"/>
      <c r="O22" s="515"/>
      <c r="P22" s="515"/>
      <c r="Q22" s="515"/>
      <c r="R22" s="1"/>
      <c r="S22" s="387"/>
      <c r="T22" s="387"/>
      <c r="U22" s="387"/>
      <c r="V22" s="387"/>
      <c r="W22" s="387"/>
      <c r="X22" s="387"/>
      <c r="Y22" s="387"/>
      <c r="Z22" s="387"/>
      <c r="AA22" s="387"/>
      <c r="AB22" s="387"/>
      <c r="AC22" s="387"/>
    </row>
    <row r="23" spans="1:29" s="4" customFormat="1" ht="96.75" customHeight="1" x14ac:dyDescent="0.2">
      <c r="A23" s="387"/>
      <c r="B23" s="209"/>
      <c r="C23" s="537" t="str">
        <f>Texte!C12</f>
        <v xml:space="preserve">Bitte beachten Sie, dass gemäß Kommunalrichtlinie von mindestens 25 % der Organisationseinheiten des Antragstellenden formlose Teilnahmeerklärungen vorliegen müssen. Zudem können nach Ausstellung des Zuwendungsbescheides keine weiteren Teilnehmenden gewonnen werden
Jede Organisationseinheit muss folgende Punkte in der Teilnahmeerklärung bestätigen: 
• Die übergeordnete Organisation unterstützt die Organisationseinheit im Rahmen der Klimaschutzkoordination mit den Aufgaben gemäß Kommunalrichtlinie
• Klimaschutz wird in der Organisationseinheit strategisch verankert
• Die Organisationseinheit nimmt die Unterstützung durch die Klimaschutzkoordination in Anspruch
</v>
      </c>
      <c r="D23" s="537"/>
      <c r="E23" s="537"/>
      <c r="F23" s="537"/>
      <c r="G23" s="537"/>
      <c r="H23" s="537"/>
      <c r="I23" s="537"/>
      <c r="J23" s="537"/>
      <c r="K23" s="537"/>
      <c r="L23" s="537"/>
      <c r="M23" s="537"/>
      <c r="N23" s="537"/>
      <c r="O23" s="537"/>
      <c r="P23" s="537"/>
      <c r="Q23" s="537"/>
      <c r="R23" s="1"/>
      <c r="S23" s="387"/>
      <c r="T23" s="387"/>
      <c r="U23" s="387"/>
      <c r="V23" s="387"/>
      <c r="W23" s="387"/>
      <c r="X23" s="387"/>
      <c r="Y23" s="387"/>
      <c r="Z23" s="387"/>
      <c r="AA23" s="387"/>
      <c r="AB23" s="387"/>
      <c r="AC23" s="387"/>
    </row>
    <row r="24" spans="1:29" s="4" customFormat="1" ht="8.25" customHeight="1" thickBot="1" x14ac:dyDescent="0.25">
      <c r="A24" s="387"/>
      <c r="B24" s="209"/>
      <c r="C24" s="182"/>
      <c r="D24" s="182"/>
      <c r="E24" s="182"/>
      <c r="F24" s="182"/>
      <c r="G24" s="182"/>
      <c r="H24" s="182"/>
      <c r="I24" s="182"/>
      <c r="J24" s="182"/>
      <c r="K24" s="182"/>
      <c r="L24" s="1"/>
      <c r="M24" s="1"/>
      <c r="N24" s="1"/>
      <c r="O24" s="1"/>
      <c r="P24" s="1"/>
      <c r="Q24" s="1"/>
      <c r="R24" s="1"/>
      <c r="S24" s="387"/>
      <c r="T24" s="387"/>
      <c r="U24" s="387"/>
      <c r="V24" s="387"/>
      <c r="W24" s="387"/>
      <c r="X24" s="387"/>
      <c r="Y24" s="387"/>
      <c r="Z24" s="387"/>
      <c r="AA24" s="387"/>
      <c r="AB24" s="387"/>
      <c r="AC24" s="387"/>
    </row>
    <row r="25" spans="1:29" s="4" customFormat="1" ht="25.5" customHeight="1" thickBot="1" x14ac:dyDescent="0.25">
      <c r="A25" s="387"/>
      <c r="B25" s="209">
        <f>B20+1</f>
        <v>6</v>
      </c>
      <c r="C25" s="510" t="s">
        <v>675</v>
      </c>
      <c r="D25" s="511"/>
      <c r="E25" s="511"/>
      <c r="F25" s="511"/>
      <c r="G25" s="511"/>
      <c r="H25" s="511"/>
      <c r="I25" s="511"/>
      <c r="J25" s="511"/>
      <c r="K25" s="511"/>
      <c r="L25" s="511"/>
      <c r="M25" s="511"/>
      <c r="N25" s="511"/>
      <c r="O25" s="511"/>
      <c r="P25" s="525"/>
      <c r="Q25" s="527"/>
      <c r="R25" s="1"/>
      <c r="S25" s="387"/>
      <c r="T25" s="473" t="str">
        <f>IF(K18="","",IF(P25/K18&lt;0.25,"Achtung: Von mind. 25% der Organisationseinheiten muss eine Teilnahmeerklärung vorliegen!",""))</f>
        <v/>
      </c>
      <c r="U25" s="387"/>
      <c r="V25" s="387"/>
      <c r="W25" s="387"/>
      <c r="X25" s="387"/>
      <c r="Y25" s="387"/>
      <c r="Z25" s="387"/>
      <c r="AA25" s="387"/>
      <c r="AB25" s="387"/>
      <c r="AC25" s="387"/>
    </row>
    <row r="26" spans="1:29" s="4" customFormat="1" ht="10.5" customHeight="1" thickBot="1" x14ac:dyDescent="0.25">
      <c r="A26" s="387"/>
      <c r="B26" s="209"/>
      <c r="C26" s="182"/>
      <c r="D26" s="182"/>
      <c r="E26" s="182"/>
      <c r="F26" s="182"/>
      <c r="G26" s="182"/>
      <c r="H26" s="182"/>
      <c r="I26" s="182"/>
      <c r="J26" s="182"/>
      <c r="K26" s="182"/>
      <c r="L26" s="1"/>
      <c r="M26" s="1"/>
      <c r="N26" s="1"/>
      <c r="O26" s="1"/>
      <c r="P26" s="1"/>
      <c r="Q26" s="1"/>
      <c r="R26" s="1"/>
      <c r="S26" s="387"/>
      <c r="T26" s="387"/>
      <c r="U26" s="387"/>
      <c r="V26" s="387"/>
      <c r="W26" s="387"/>
      <c r="X26" s="387"/>
      <c r="Y26" s="387"/>
      <c r="Z26" s="387"/>
      <c r="AA26" s="387"/>
      <c r="AB26" s="387"/>
      <c r="AC26" s="387"/>
    </row>
    <row r="27" spans="1:29" s="4" customFormat="1" ht="25.5" customHeight="1" thickBot="1" x14ac:dyDescent="0.25">
      <c r="A27" s="387"/>
      <c r="B27" s="209">
        <f>B25+1</f>
        <v>7</v>
      </c>
      <c r="C27" s="510" t="s">
        <v>705</v>
      </c>
      <c r="D27" s="511"/>
      <c r="E27" s="511"/>
      <c r="F27" s="511"/>
      <c r="G27" s="511"/>
      <c r="H27" s="511"/>
      <c r="I27" s="511"/>
      <c r="J27" s="511"/>
      <c r="K27" s="511"/>
      <c r="L27" s="511"/>
      <c r="M27" s="511"/>
      <c r="N27" s="511"/>
      <c r="O27" s="511"/>
      <c r="P27" s="525"/>
      <c r="Q27" s="527"/>
      <c r="R27" s="1"/>
      <c r="S27" s="387"/>
      <c r="T27" s="387"/>
      <c r="U27" s="387"/>
      <c r="V27" s="387"/>
      <c r="W27" s="387"/>
      <c r="X27" s="387"/>
      <c r="Y27" s="387"/>
      <c r="Z27" s="387"/>
      <c r="AA27" s="387"/>
      <c r="AB27" s="387"/>
      <c r="AC27" s="387"/>
    </row>
    <row r="28" spans="1:29" s="4" customFormat="1" ht="10.5" customHeight="1" x14ac:dyDescent="0.2">
      <c r="A28" s="387"/>
      <c r="B28" s="209"/>
      <c r="C28" s="182"/>
      <c r="D28" s="182"/>
      <c r="E28" s="182"/>
      <c r="F28" s="182"/>
      <c r="G28" s="182"/>
      <c r="H28" s="182"/>
      <c r="I28" s="182"/>
      <c r="J28" s="182"/>
      <c r="K28" s="182"/>
      <c r="L28" s="1"/>
      <c r="M28" s="1"/>
      <c r="N28" s="1"/>
      <c r="O28" s="1"/>
      <c r="P28" s="1"/>
      <c r="Q28" s="1"/>
      <c r="R28" s="1"/>
      <c r="S28" s="387"/>
      <c r="T28" s="387"/>
      <c r="U28" s="387"/>
      <c r="V28" s="387"/>
      <c r="W28" s="387"/>
      <c r="X28" s="387"/>
      <c r="Y28" s="387"/>
      <c r="Z28" s="387"/>
      <c r="AA28" s="387"/>
      <c r="AB28" s="387"/>
      <c r="AC28" s="387"/>
    </row>
    <row r="29" spans="1:29" s="4" customFormat="1" ht="25.5" customHeight="1" x14ac:dyDescent="0.2">
      <c r="A29" s="387"/>
      <c r="B29" s="209"/>
      <c r="C29" s="182"/>
      <c r="D29" s="182"/>
      <c r="E29" s="182"/>
      <c r="F29" s="182"/>
      <c r="G29" s="182"/>
      <c r="H29" s="182"/>
      <c r="I29" s="182"/>
      <c r="J29" s="182"/>
      <c r="K29" s="182"/>
      <c r="L29" s="1"/>
      <c r="M29" s="1"/>
      <c r="N29" s="1"/>
      <c r="O29" s="1"/>
      <c r="P29" s="1"/>
      <c r="Q29" s="1"/>
      <c r="R29" s="1"/>
      <c r="S29" s="387"/>
      <c r="T29" s="387"/>
      <c r="U29" s="387"/>
      <c r="V29" s="394"/>
      <c r="W29" s="394"/>
      <c r="X29" s="394"/>
      <c r="Y29" s="394"/>
      <c r="Z29" s="387"/>
      <c r="AA29" s="387"/>
      <c r="AB29" s="387"/>
      <c r="AC29" s="387"/>
    </row>
    <row r="30" spans="1:29" s="4" customFormat="1" ht="10.5" customHeight="1" thickBot="1" x14ac:dyDescent="0.25">
      <c r="A30" s="387"/>
      <c r="C30" s="544" t="s">
        <v>296</v>
      </c>
      <c r="D30" s="544"/>
      <c r="E30" s="544"/>
      <c r="F30" s="544"/>
      <c r="G30" s="544"/>
      <c r="H30" s="544"/>
      <c r="I30" s="544"/>
      <c r="J30" s="544"/>
      <c r="K30" s="544"/>
      <c r="L30" s="1"/>
      <c r="M30" s="1"/>
      <c r="N30" s="1"/>
      <c r="O30" s="1"/>
      <c r="P30" s="1"/>
      <c r="Q30" s="1"/>
      <c r="R30" s="1"/>
      <c r="S30" s="387"/>
      <c r="T30" s="387"/>
      <c r="U30" s="387"/>
      <c r="V30" s="394"/>
      <c r="W30" s="394"/>
      <c r="X30" s="394"/>
      <c r="Y30" s="394"/>
      <c r="Z30" s="387"/>
      <c r="AA30" s="387"/>
      <c r="AB30" s="387"/>
      <c r="AC30" s="387"/>
    </row>
    <row r="31" spans="1:29" s="4" customFormat="1" ht="25.5" customHeight="1" thickBot="1" x14ac:dyDescent="0.25">
      <c r="A31" s="387"/>
      <c r="B31" s="209">
        <f>B27+1</f>
        <v>8</v>
      </c>
      <c r="C31" s="545" t="s">
        <v>55</v>
      </c>
      <c r="D31" s="546"/>
      <c r="E31" s="546"/>
      <c r="F31" s="546"/>
      <c r="G31" s="546"/>
      <c r="H31" s="546"/>
      <c r="I31" s="549"/>
      <c r="J31" s="550"/>
      <c r="K31" s="210" t="s">
        <v>297</v>
      </c>
      <c r="L31" s="547" t="str">
        <f>IF(I31=0,"",IF((DAY(I31)=1),EOMONTH(I31,menu!J52),EDATE(I31,(menu!J52+1))))</f>
        <v/>
      </c>
      <c r="M31" s="548"/>
      <c r="N31" s="6">
        <f ca="1">IF(DAY(I31)&lt;&gt;1,1,IF(AND(I31&lt;DATE(YEAR(TODAY()),MONTH(TODAY())+7,1)),1,""))</f>
        <v>1</v>
      </c>
      <c r="O31" s="272" t="str">
        <f ca="1">IF(I31="","",IF(DAY(I31)&lt;&gt;1,"Dienstantritt ist immer der Monatserste!",IF(AND(I31&lt;DATE(YEAR(TODAY()),MONTH(TODAY())+7,1)),IF(I31&lt;&gt;0,"Achtung: min. 6 Monate bis Dienstantritt!",""),"")))</f>
        <v/>
      </c>
      <c r="P31" s="1"/>
      <c r="Q31" s="276"/>
      <c r="R31" s="1"/>
      <c r="S31" s="387"/>
      <c r="T31" s="387"/>
      <c r="U31" s="387"/>
      <c r="V31" s="387"/>
      <c r="W31" s="387"/>
      <c r="X31" s="387"/>
      <c r="Y31" s="387"/>
      <c r="Z31" s="387"/>
      <c r="AA31" s="387"/>
      <c r="AB31" s="387"/>
      <c r="AC31" s="387"/>
    </row>
    <row r="32" spans="1:29" s="4" customFormat="1" ht="4.9000000000000004" customHeight="1" x14ac:dyDescent="0.2">
      <c r="A32" s="387"/>
      <c r="C32" s="182"/>
      <c r="D32" s="182"/>
      <c r="E32" s="182"/>
      <c r="F32" s="182"/>
      <c r="G32" s="182"/>
      <c r="H32" s="182"/>
      <c r="I32" s="182"/>
      <c r="J32" s="182"/>
      <c r="K32" s="182"/>
      <c r="L32" s="1"/>
      <c r="M32" s="1"/>
      <c r="N32" s="1"/>
      <c r="O32" s="1"/>
      <c r="P32" s="1"/>
      <c r="Q32" s="1"/>
      <c r="R32" s="1"/>
      <c r="S32" s="387"/>
      <c r="T32" s="387"/>
      <c r="U32" s="387"/>
      <c r="V32" s="387"/>
      <c r="W32" s="387"/>
      <c r="X32" s="387"/>
      <c r="Y32" s="387"/>
      <c r="Z32" s="387"/>
      <c r="AA32" s="387"/>
      <c r="AB32" s="387"/>
      <c r="AC32" s="387"/>
    </row>
    <row r="33" spans="1:29" s="4" customFormat="1" ht="13.5" customHeight="1" x14ac:dyDescent="0.2">
      <c r="A33" s="387"/>
      <c r="C33" s="538" t="s">
        <v>9</v>
      </c>
      <c r="D33" s="539"/>
      <c r="E33" s="539"/>
      <c r="F33" s="539"/>
      <c r="G33" s="539"/>
      <c r="H33" s="539"/>
      <c r="I33" s="539"/>
      <c r="J33" s="539"/>
      <c r="K33" s="539"/>
      <c r="L33" s="539"/>
      <c r="M33" s="539"/>
      <c r="N33" s="539"/>
      <c r="O33" s="539"/>
      <c r="P33" s="539"/>
      <c r="Q33" s="540"/>
      <c r="R33" s="1"/>
      <c r="S33" s="387"/>
      <c r="T33" s="387"/>
      <c r="U33" s="387"/>
      <c r="V33" s="387"/>
      <c r="W33" s="387"/>
      <c r="X33" s="387"/>
      <c r="Y33" s="387"/>
      <c r="Z33" s="387"/>
      <c r="AA33" s="387"/>
      <c r="AB33" s="387"/>
      <c r="AC33" s="387"/>
    </row>
    <row r="34" spans="1:29" s="4" customFormat="1" ht="52.5" customHeight="1" x14ac:dyDescent="0.2">
      <c r="A34" s="387"/>
      <c r="C34" s="541" t="str">
        <f ca="1">IF(I31="",Texte!B27,"Bitte reichen Sie den Förderantrag spätestens bis zum "&amp;menu!C199&amp;" ein. Bitte geben Sie den geplanten Dienstantritt als Start des Bewilligungszeitaums im easy-Online-Formular an." &amp; IF(AND(I31&lt;DATE(YEAR(TODAY()),MONTH(TODAY())+6,1)),Texte!B29,""))</f>
        <v>Bitte planen Sie den Projektstart frühestens 6 Monate nach Antragstellung ein. Der Projektstart sollte möglichst immer der Monatserste sein.</v>
      </c>
      <c r="D34" s="542"/>
      <c r="E34" s="542"/>
      <c r="F34" s="542"/>
      <c r="G34" s="542"/>
      <c r="H34" s="542"/>
      <c r="I34" s="542"/>
      <c r="J34" s="542"/>
      <c r="K34" s="542"/>
      <c r="L34" s="542"/>
      <c r="M34" s="542"/>
      <c r="N34" s="542"/>
      <c r="O34" s="542"/>
      <c r="P34" s="542"/>
      <c r="Q34" s="543"/>
      <c r="R34" s="1"/>
      <c r="S34" s="387"/>
      <c r="T34" s="387"/>
      <c r="U34" s="387"/>
      <c r="V34" s="387"/>
      <c r="W34" s="387"/>
      <c r="X34" s="387"/>
      <c r="Y34" s="387"/>
      <c r="Z34" s="387"/>
      <c r="AA34" s="387"/>
      <c r="AB34" s="387"/>
      <c r="AC34" s="387"/>
    </row>
    <row r="35" spans="1:29" s="4" customFormat="1" ht="4.9000000000000004" customHeight="1" x14ac:dyDescent="0.2">
      <c r="A35" s="387"/>
      <c r="C35" s="182"/>
      <c r="D35" s="182"/>
      <c r="E35" s="182"/>
      <c r="F35" s="182"/>
      <c r="G35" s="182"/>
      <c r="H35" s="182"/>
      <c r="I35" s="182"/>
      <c r="J35" s="182"/>
      <c r="K35" s="182"/>
      <c r="L35" s="1"/>
      <c r="M35" s="1"/>
      <c r="N35" s="1"/>
      <c r="O35" s="1"/>
      <c r="P35" s="1"/>
      <c r="Q35" s="1"/>
      <c r="R35" s="1"/>
      <c r="S35" s="387"/>
      <c r="T35" s="387"/>
      <c r="U35" s="387"/>
      <c r="V35" s="387"/>
      <c r="W35" s="387"/>
      <c r="X35" s="387"/>
      <c r="Y35" s="387"/>
      <c r="Z35" s="387"/>
      <c r="AA35" s="387"/>
      <c r="AB35" s="387"/>
      <c r="AC35" s="387"/>
    </row>
    <row r="36" spans="1:29" s="4" customFormat="1" ht="11.25" customHeight="1" thickBot="1" x14ac:dyDescent="0.25">
      <c r="A36" s="387"/>
      <c r="B36" s="1"/>
      <c r="C36" s="1"/>
      <c r="D36" s="1"/>
      <c r="E36" s="1"/>
      <c r="F36" s="1"/>
      <c r="G36" s="1"/>
      <c r="H36" s="1"/>
      <c r="I36" s="1"/>
      <c r="J36" s="1"/>
      <c r="K36" s="1"/>
      <c r="L36" s="1"/>
      <c r="M36" s="1"/>
      <c r="N36" s="1"/>
      <c r="O36" s="1"/>
      <c r="P36" s="1"/>
      <c r="Q36" s="1"/>
      <c r="R36" s="1"/>
      <c r="S36" s="386"/>
      <c r="T36" s="386"/>
      <c r="U36" s="386"/>
      <c r="V36" s="386"/>
      <c r="W36" s="386"/>
      <c r="X36" s="386"/>
      <c r="Y36" s="386"/>
      <c r="Z36" s="386"/>
      <c r="AA36" s="386"/>
      <c r="AB36" s="387"/>
      <c r="AC36" s="387"/>
    </row>
    <row r="37" spans="1:29" s="4" customFormat="1" ht="50.25" customHeight="1" x14ac:dyDescent="0.2">
      <c r="A37" s="387"/>
      <c r="B37" s="1"/>
      <c r="C37" s="532"/>
      <c r="D37" s="528"/>
      <c r="E37" s="528"/>
      <c r="F37" s="528" t="s">
        <v>689</v>
      </c>
      <c r="G37" s="528"/>
      <c r="H37" s="528"/>
      <c r="I37" s="528"/>
      <c r="J37" s="528"/>
      <c r="K37" s="528"/>
      <c r="L37" s="528"/>
      <c r="M37" s="528"/>
      <c r="N37" s="528"/>
      <c r="O37" s="528"/>
      <c r="P37" s="528"/>
      <c r="Q37" s="529"/>
      <c r="R37" s="1"/>
      <c r="S37" s="386"/>
      <c r="T37" s="386"/>
      <c r="U37" s="386"/>
      <c r="V37" s="386"/>
      <c r="W37" s="386"/>
      <c r="X37" s="386"/>
      <c r="Y37" s="386"/>
      <c r="Z37" s="386"/>
      <c r="AA37" s="386"/>
      <c r="AB37" s="387"/>
      <c r="AC37" s="387"/>
    </row>
    <row r="38" spans="1:29" s="4" customFormat="1" ht="6" customHeight="1" thickBot="1" x14ac:dyDescent="0.25">
      <c r="A38" s="387"/>
      <c r="B38" s="1"/>
      <c r="C38" s="533"/>
      <c r="D38" s="530"/>
      <c r="E38" s="530"/>
      <c r="F38" s="530"/>
      <c r="G38" s="530"/>
      <c r="H38" s="530"/>
      <c r="I38" s="530"/>
      <c r="J38" s="530"/>
      <c r="K38" s="530"/>
      <c r="L38" s="530"/>
      <c r="M38" s="530"/>
      <c r="N38" s="530"/>
      <c r="O38" s="530"/>
      <c r="P38" s="530"/>
      <c r="Q38" s="531"/>
      <c r="R38" s="1"/>
      <c r="S38" s="386"/>
      <c r="T38" s="386"/>
      <c r="U38" s="386"/>
      <c r="V38" s="386"/>
      <c r="W38" s="386"/>
      <c r="X38" s="386"/>
      <c r="Y38" s="386"/>
      <c r="Z38" s="386"/>
      <c r="AA38" s="386"/>
      <c r="AB38" s="387"/>
      <c r="AC38" s="387"/>
    </row>
    <row r="39" spans="1:29" ht="12.75" customHeight="1" x14ac:dyDescent="0.2">
      <c r="A39" s="386"/>
      <c r="C39" s="482"/>
      <c r="D39" s="482"/>
      <c r="E39" s="482"/>
      <c r="F39" s="482"/>
      <c r="G39" s="482"/>
      <c r="H39" s="482"/>
      <c r="I39" s="482"/>
      <c r="J39" s="482"/>
      <c r="K39" s="482"/>
      <c r="L39" s="482"/>
      <c r="S39" s="386"/>
      <c r="T39" s="386"/>
      <c r="U39" s="386"/>
      <c r="V39" s="386"/>
      <c r="W39" s="386"/>
      <c r="X39" s="386"/>
      <c r="Y39" s="386"/>
      <c r="Z39" s="386"/>
      <c r="AA39" s="386"/>
      <c r="AB39" s="386"/>
      <c r="AC39" s="386"/>
    </row>
    <row r="40" spans="1:29" ht="12.75" customHeight="1" x14ac:dyDescent="0.2">
      <c r="A40" s="386"/>
      <c r="N40" s="481"/>
      <c r="P40" s="4"/>
      <c r="Q40" s="4"/>
      <c r="S40" s="386"/>
      <c r="T40" s="386"/>
      <c r="U40" s="386"/>
      <c r="V40" s="386"/>
      <c r="W40" s="386"/>
      <c r="X40" s="386"/>
      <c r="Y40" s="386"/>
      <c r="Z40" s="386"/>
      <c r="AA40" s="386"/>
      <c r="AB40" s="386"/>
      <c r="AC40" s="386"/>
    </row>
    <row r="41" spans="1:29" ht="12.75" customHeight="1" x14ac:dyDescent="0.2">
      <c r="A41" s="386"/>
      <c r="C41" s="551" t="str" cm="1">
        <f t="array" aca="1" ref="C41" ca="1">"Vorhabenbeschreibung - " &amp; "4.1.7) Klimaschutzkoordination" &amp;" - Vers. 10/2025" &amp; IF(I10&lt;&gt;""," - "&amp; N49WECHSELN(SUBSTITUTE(SUBSTITUTE(SUBSTITUTE(SUBSTITUTE(SUBSTITUTE(I10,"a",""),"e",""),"i",""),"o",""),"u","")," ","")&amp;TEXT(TODAY(),"JJMMTT"),"")</f>
        <v>Vorhabenbeschreibung - 4.1.7) Klimaschutzkoordination - Vers. 10/2025</v>
      </c>
      <c r="D41" s="551"/>
      <c r="E41" s="551"/>
      <c r="F41" s="551"/>
      <c r="G41" s="551"/>
      <c r="H41" s="551"/>
      <c r="I41" s="551"/>
      <c r="J41" s="551"/>
      <c r="K41" s="551"/>
      <c r="L41" s="551"/>
      <c r="M41" s="551"/>
      <c r="N41" s="551"/>
      <c r="O41" s="551"/>
      <c r="P41" s="551"/>
      <c r="Q41" s="551"/>
      <c r="S41" s="386"/>
      <c r="T41" s="386"/>
      <c r="U41" s="386"/>
      <c r="V41" s="386"/>
      <c r="W41" s="386"/>
      <c r="X41" s="386"/>
      <c r="Y41" s="386"/>
      <c r="Z41" s="386"/>
      <c r="AA41" s="386"/>
      <c r="AB41" s="386"/>
      <c r="AC41" s="386"/>
    </row>
    <row r="42" spans="1:29" ht="28.5" customHeight="1" x14ac:dyDescent="0.2">
      <c r="A42" s="386"/>
      <c r="S42" s="386"/>
      <c r="T42" s="386"/>
      <c r="U42" s="386"/>
      <c r="V42" s="386"/>
      <c r="W42" s="386"/>
      <c r="X42" s="386"/>
      <c r="Y42" s="386"/>
      <c r="Z42" s="386"/>
      <c r="AA42" s="386"/>
      <c r="AB42" s="386"/>
      <c r="AC42" s="386"/>
    </row>
    <row r="43" spans="1:29" ht="18" customHeight="1" x14ac:dyDescent="0.2">
      <c r="A43" s="386"/>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row>
    <row r="44" spans="1:29" x14ac:dyDescent="0.2">
      <c r="A44" s="386"/>
      <c r="B44" s="386" t="s">
        <v>407</v>
      </c>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row>
    <row r="45" spans="1:29" ht="14.25" x14ac:dyDescent="0.2">
      <c r="A45" s="386"/>
      <c r="B45" s="506" t="s">
        <v>278</v>
      </c>
      <c r="C45" s="506"/>
      <c r="D45" s="506"/>
      <c r="E45" s="506"/>
      <c r="F45" s="506"/>
      <c r="G45" s="506"/>
      <c r="H45" s="506"/>
      <c r="I45" s="506"/>
      <c r="J45" s="506"/>
      <c r="K45" s="506"/>
      <c r="L45" s="506"/>
      <c r="M45" s="506"/>
      <c r="N45" s="386"/>
      <c r="O45" s="386"/>
      <c r="P45" s="386"/>
      <c r="Q45" s="386"/>
      <c r="R45" s="386"/>
      <c r="S45" s="386"/>
      <c r="T45" s="386"/>
      <c r="U45" s="386"/>
      <c r="V45" s="386"/>
      <c r="W45" s="386"/>
      <c r="X45" s="386"/>
      <c r="Y45" s="386"/>
      <c r="Z45" s="386"/>
      <c r="AA45" s="386"/>
      <c r="AB45" s="386"/>
      <c r="AC45" s="386"/>
    </row>
    <row r="46" spans="1:29" ht="14.25" x14ac:dyDescent="0.2">
      <c r="A46" s="386"/>
      <c r="B46" s="505"/>
      <c r="C46" s="505"/>
      <c r="D46" s="505"/>
      <c r="E46" s="505"/>
      <c r="F46" s="505"/>
      <c r="G46" s="505"/>
      <c r="H46" s="505"/>
      <c r="I46" s="505"/>
      <c r="J46" s="505"/>
      <c r="K46" s="505"/>
      <c r="L46" s="505"/>
      <c r="M46" s="505"/>
      <c r="N46" s="386"/>
      <c r="O46" s="386"/>
      <c r="P46" s="386"/>
      <c r="Q46" s="386"/>
      <c r="R46" s="386"/>
      <c r="S46" s="386"/>
      <c r="T46" s="386"/>
      <c r="U46" s="386"/>
      <c r="V46" s="386"/>
      <c r="W46" s="386"/>
      <c r="X46" s="386"/>
      <c r="Y46" s="386"/>
      <c r="Z46" s="386"/>
      <c r="AA46" s="386"/>
      <c r="AB46" s="386"/>
      <c r="AC46" s="386"/>
    </row>
    <row r="47" spans="1:29" ht="14.25" x14ac:dyDescent="0.2">
      <c r="A47" s="386"/>
      <c r="B47" s="505"/>
      <c r="C47" s="505"/>
      <c r="D47" s="505"/>
      <c r="E47" s="505"/>
      <c r="F47" s="505"/>
      <c r="G47" s="505"/>
      <c r="H47" s="505"/>
      <c r="I47" s="505"/>
      <c r="J47" s="505"/>
      <c r="K47" s="505"/>
      <c r="L47" s="505"/>
      <c r="M47" s="505"/>
      <c r="N47" s="386"/>
      <c r="O47" s="386"/>
      <c r="P47" s="386"/>
      <c r="Q47" s="386"/>
      <c r="R47" s="386"/>
      <c r="S47" s="386"/>
      <c r="T47" s="386"/>
      <c r="U47" s="386"/>
      <c r="V47" s="386"/>
      <c r="W47" s="386"/>
      <c r="X47" s="386"/>
      <c r="Y47" s="386"/>
      <c r="Z47" s="386"/>
      <c r="AA47" s="386"/>
      <c r="AB47" s="386"/>
      <c r="AC47" s="386"/>
    </row>
    <row r="48" spans="1:29" ht="14.25" x14ac:dyDescent="0.2">
      <c r="A48" s="386"/>
      <c r="B48" s="505"/>
      <c r="C48" s="505"/>
      <c r="D48" s="505"/>
      <c r="E48" s="505"/>
      <c r="F48" s="505"/>
      <c r="G48" s="505"/>
      <c r="H48" s="505"/>
      <c r="I48" s="505"/>
      <c r="J48" s="505"/>
      <c r="K48" s="505"/>
      <c r="L48" s="505"/>
      <c r="M48" s="505"/>
      <c r="N48" s="386"/>
      <c r="O48" s="386"/>
      <c r="P48" s="386"/>
      <c r="Q48" s="386"/>
      <c r="R48" s="386"/>
      <c r="S48" s="386"/>
      <c r="T48" s="386"/>
      <c r="U48" s="386"/>
      <c r="V48" s="386"/>
      <c r="W48" s="386"/>
      <c r="X48" s="386"/>
      <c r="Y48" s="386"/>
      <c r="Z48" s="386"/>
      <c r="AA48" s="386"/>
      <c r="AB48" s="386"/>
      <c r="AC48" s="386"/>
    </row>
    <row r="49" spans="1:29" x14ac:dyDescent="0.2">
      <c r="A49" s="386"/>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row>
    <row r="50" spans="1:29" x14ac:dyDescent="0.2">
      <c r="A50" s="386"/>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row>
    <row r="51" spans="1:29" x14ac:dyDescent="0.2">
      <c r="A51" s="386"/>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row>
    <row r="52" spans="1:29" x14ac:dyDescent="0.2">
      <c r="A52" s="386"/>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row>
    <row r="53" spans="1:29" x14ac:dyDescent="0.2">
      <c r="A53" s="386"/>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row>
    <row r="54" spans="1:29" x14ac:dyDescent="0.2">
      <c r="A54" s="386"/>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row>
    <row r="55" spans="1:29" x14ac:dyDescent="0.2">
      <c r="A55" s="386"/>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row>
    <row r="56" spans="1:29" x14ac:dyDescent="0.2">
      <c r="A56" s="386"/>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row>
    <row r="57" spans="1:29" x14ac:dyDescent="0.2">
      <c r="A57" s="386"/>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row>
    <row r="58" spans="1:29" x14ac:dyDescent="0.2">
      <c r="A58" s="386"/>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row>
    <row r="59" spans="1:29" x14ac:dyDescent="0.2">
      <c r="A59" s="386"/>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row>
    <row r="60" spans="1:29" x14ac:dyDescent="0.2">
      <c r="A60" s="386"/>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row>
    <row r="61" spans="1:29" x14ac:dyDescent="0.2">
      <c r="A61" s="386"/>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row>
    <row r="62" spans="1:29" x14ac:dyDescent="0.2">
      <c r="A62" s="386"/>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row>
    <row r="63" spans="1:29" x14ac:dyDescent="0.2">
      <c r="A63" s="386"/>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row>
    <row r="64" spans="1:29" x14ac:dyDescent="0.2">
      <c r="A64" s="386"/>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row>
    <row r="65" spans="1:29" x14ac:dyDescent="0.2">
      <c r="A65" s="386"/>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row>
    <row r="66" spans="1:29" x14ac:dyDescent="0.2">
      <c r="A66" s="386"/>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row>
    <row r="67" spans="1:29" x14ac:dyDescent="0.2">
      <c r="A67" s="386"/>
      <c r="B67" s="386"/>
      <c r="C67" s="386"/>
      <c r="D67" s="386"/>
      <c r="E67" s="386"/>
      <c r="F67" s="386"/>
      <c r="G67" s="386"/>
      <c r="H67" s="386"/>
      <c r="I67" s="386"/>
      <c r="J67" s="386"/>
      <c r="K67" s="386"/>
      <c r="L67" s="386"/>
      <c r="M67" s="386"/>
      <c r="N67" s="386"/>
      <c r="O67" s="386"/>
      <c r="P67" s="386"/>
      <c r="Q67" s="386"/>
      <c r="R67" s="386"/>
      <c r="S67" s="386"/>
      <c r="T67" s="386"/>
      <c r="U67" s="386"/>
      <c r="V67" s="386"/>
      <c r="W67" s="386"/>
      <c r="X67" s="386"/>
      <c r="Y67" s="386"/>
      <c r="Z67" s="386"/>
      <c r="AA67" s="386"/>
      <c r="AB67" s="386"/>
      <c r="AC67" s="386"/>
    </row>
    <row r="68" spans="1:29" x14ac:dyDescent="0.2">
      <c r="A68" s="386"/>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row>
    <row r="69" spans="1:29" x14ac:dyDescent="0.2">
      <c r="A69" s="386"/>
      <c r="B69" s="386"/>
      <c r="C69" s="386"/>
      <c r="D69" s="386"/>
      <c r="E69" s="386"/>
      <c r="F69" s="386"/>
      <c r="G69" s="386"/>
      <c r="H69" s="386"/>
      <c r="I69" s="386"/>
      <c r="J69" s="386"/>
      <c r="K69" s="386"/>
      <c r="L69" s="386"/>
      <c r="M69" s="386"/>
      <c r="N69" s="386"/>
      <c r="O69" s="386"/>
      <c r="P69" s="386"/>
      <c r="Q69" s="386"/>
      <c r="R69" s="386"/>
      <c r="S69" s="386"/>
      <c r="T69" s="386"/>
      <c r="U69" s="386"/>
      <c r="V69" s="386"/>
      <c r="W69" s="386"/>
      <c r="X69" s="386"/>
      <c r="Y69" s="386"/>
      <c r="Z69" s="386"/>
      <c r="AA69" s="386"/>
      <c r="AB69" s="386"/>
      <c r="AC69" s="386"/>
    </row>
    <row r="70" spans="1:29" x14ac:dyDescent="0.2">
      <c r="A70" s="386"/>
      <c r="B70" s="386"/>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row>
    <row r="71" spans="1:29" x14ac:dyDescent="0.2">
      <c r="A71" s="386"/>
      <c r="B71" s="386"/>
      <c r="C71" s="386"/>
      <c r="D71" s="386"/>
      <c r="E71" s="386"/>
      <c r="F71" s="386"/>
      <c r="G71" s="386"/>
      <c r="H71" s="386"/>
      <c r="I71" s="386"/>
      <c r="J71" s="386"/>
      <c r="K71" s="386"/>
      <c r="L71" s="386"/>
      <c r="M71" s="386"/>
      <c r="N71" s="386"/>
      <c r="O71" s="386"/>
      <c r="P71" s="386"/>
      <c r="Q71" s="386"/>
      <c r="R71" s="386"/>
      <c r="S71" s="386"/>
      <c r="T71" s="386"/>
      <c r="U71" s="386"/>
      <c r="V71" s="386"/>
      <c r="W71" s="386"/>
      <c r="X71" s="386"/>
      <c r="Y71" s="386"/>
      <c r="Z71" s="386"/>
      <c r="AA71" s="386"/>
      <c r="AB71" s="386"/>
      <c r="AC71" s="386"/>
    </row>
    <row r="72" spans="1:29" x14ac:dyDescent="0.2">
      <c r="A72" s="386"/>
      <c r="B72" s="386"/>
      <c r="C72" s="386"/>
      <c r="D72" s="386"/>
      <c r="E72" s="386"/>
      <c r="F72" s="386"/>
      <c r="G72" s="386"/>
      <c r="H72" s="386"/>
      <c r="I72" s="386"/>
      <c r="J72" s="386"/>
      <c r="K72" s="386"/>
      <c r="L72" s="386"/>
      <c r="M72" s="386"/>
      <c r="N72" s="386"/>
      <c r="O72" s="386"/>
      <c r="P72" s="386"/>
      <c r="Q72" s="386"/>
      <c r="R72" s="386"/>
      <c r="S72" s="386"/>
      <c r="T72" s="386"/>
      <c r="U72" s="386"/>
      <c r="V72" s="386"/>
      <c r="W72" s="386"/>
      <c r="X72" s="386"/>
      <c r="Y72" s="386"/>
      <c r="Z72" s="386"/>
      <c r="AA72" s="386"/>
      <c r="AB72" s="386"/>
      <c r="AC72" s="386"/>
    </row>
    <row r="73" spans="1:29" x14ac:dyDescent="0.2">
      <c r="A73" s="386"/>
      <c r="B73" s="386"/>
      <c r="C73" s="386"/>
      <c r="D73" s="386"/>
      <c r="E73" s="386"/>
      <c r="F73" s="386"/>
      <c r="G73" s="386"/>
      <c r="H73" s="386"/>
      <c r="I73" s="386"/>
      <c r="J73" s="386"/>
      <c r="K73" s="386"/>
      <c r="L73" s="386"/>
      <c r="M73" s="386"/>
      <c r="N73" s="386"/>
      <c r="O73" s="386"/>
      <c r="P73" s="386"/>
      <c r="Q73" s="386"/>
      <c r="R73" s="386"/>
      <c r="S73" s="386"/>
      <c r="T73" s="386"/>
      <c r="U73" s="386"/>
      <c r="V73" s="386"/>
      <c r="W73" s="386"/>
      <c r="X73" s="386"/>
      <c r="Y73" s="386"/>
      <c r="Z73" s="386"/>
      <c r="AA73" s="386"/>
      <c r="AB73" s="386"/>
      <c r="AC73" s="386"/>
    </row>
    <row r="74" spans="1:29" x14ac:dyDescent="0.2">
      <c r="A74" s="386"/>
      <c r="B74" s="386"/>
      <c r="C74" s="386"/>
      <c r="D74" s="386"/>
      <c r="E74" s="386"/>
      <c r="F74" s="386"/>
      <c r="G74" s="386"/>
      <c r="H74" s="386"/>
      <c r="I74" s="386"/>
      <c r="J74" s="386"/>
      <c r="K74" s="386"/>
      <c r="L74" s="386"/>
      <c r="M74" s="386"/>
      <c r="N74" s="386"/>
      <c r="O74" s="386"/>
      <c r="P74" s="386"/>
      <c r="Q74" s="386"/>
      <c r="R74" s="386"/>
      <c r="S74" s="386"/>
      <c r="T74" s="386"/>
      <c r="U74" s="386"/>
      <c r="V74" s="386"/>
      <c r="W74" s="386"/>
      <c r="X74" s="386"/>
      <c r="Y74" s="386"/>
      <c r="Z74" s="386"/>
      <c r="AA74" s="386"/>
      <c r="AB74" s="386"/>
      <c r="AC74" s="386"/>
    </row>
    <row r="75" spans="1:29" x14ac:dyDescent="0.2">
      <c r="A75" s="386"/>
      <c r="B75" s="386"/>
      <c r="C75" s="386"/>
      <c r="D75" s="386"/>
      <c r="E75" s="386"/>
      <c r="F75" s="386"/>
      <c r="G75" s="386"/>
      <c r="H75" s="386"/>
      <c r="I75" s="386"/>
      <c r="J75" s="386"/>
      <c r="K75" s="386"/>
      <c r="L75" s="386"/>
      <c r="M75" s="386"/>
      <c r="N75" s="386"/>
      <c r="O75" s="386"/>
      <c r="P75" s="386"/>
      <c r="Q75" s="386"/>
      <c r="R75" s="386"/>
      <c r="S75" s="386"/>
      <c r="T75" s="386"/>
      <c r="U75" s="386"/>
      <c r="V75" s="386"/>
      <c r="W75" s="386"/>
      <c r="X75" s="386"/>
      <c r="Y75" s="386"/>
      <c r="Z75" s="386"/>
      <c r="AA75" s="386"/>
      <c r="AB75" s="386"/>
      <c r="AC75" s="386"/>
    </row>
    <row r="76" spans="1:29" x14ac:dyDescent="0.2">
      <c r="A76" s="386"/>
      <c r="B76" s="386"/>
      <c r="C76" s="386"/>
      <c r="D76" s="386"/>
      <c r="E76" s="386"/>
      <c r="F76" s="386"/>
      <c r="G76" s="386"/>
      <c r="H76" s="386"/>
      <c r="I76" s="386"/>
      <c r="J76" s="386"/>
      <c r="K76" s="386"/>
      <c r="L76" s="386"/>
      <c r="M76" s="386"/>
      <c r="N76" s="386"/>
      <c r="O76" s="386"/>
      <c r="P76" s="386"/>
      <c r="Q76" s="386"/>
      <c r="R76" s="386"/>
      <c r="S76" s="386"/>
      <c r="T76" s="386"/>
      <c r="U76" s="386"/>
      <c r="V76" s="386"/>
      <c r="W76" s="386"/>
      <c r="X76" s="386"/>
      <c r="Y76" s="386"/>
      <c r="Z76" s="386"/>
      <c r="AA76" s="386"/>
      <c r="AB76" s="386"/>
      <c r="AC76" s="386"/>
    </row>
    <row r="77" spans="1:29" x14ac:dyDescent="0.2">
      <c r="A77" s="386"/>
      <c r="B77" s="386"/>
      <c r="C77" s="386"/>
      <c r="D77" s="386"/>
      <c r="E77" s="386"/>
      <c r="F77" s="386"/>
      <c r="G77" s="386"/>
      <c r="H77" s="386"/>
      <c r="I77" s="386"/>
      <c r="J77" s="386"/>
      <c r="K77" s="386"/>
      <c r="L77" s="386"/>
      <c r="M77" s="386"/>
      <c r="N77" s="386"/>
      <c r="O77" s="386"/>
      <c r="P77" s="386"/>
      <c r="Q77" s="386"/>
      <c r="R77" s="386"/>
      <c r="S77" s="386"/>
      <c r="T77" s="386"/>
      <c r="U77" s="386"/>
      <c r="V77" s="386"/>
      <c r="W77" s="386"/>
      <c r="X77" s="386"/>
      <c r="Y77" s="386"/>
      <c r="Z77" s="386"/>
      <c r="AA77" s="386"/>
      <c r="AB77" s="386"/>
      <c r="AC77" s="386"/>
    </row>
    <row r="78" spans="1:29" x14ac:dyDescent="0.2">
      <c r="A78" s="386"/>
      <c r="B78" s="386"/>
      <c r="C78" s="386"/>
      <c r="D78" s="386"/>
      <c r="E78" s="386"/>
      <c r="F78" s="386"/>
      <c r="G78" s="386"/>
      <c r="H78" s="386"/>
      <c r="I78" s="386"/>
      <c r="J78" s="386"/>
      <c r="K78" s="386"/>
      <c r="L78" s="386"/>
      <c r="M78" s="386"/>
      <c r="N78" s="386"/>
      <c r="O78" s="386"/>
      <c r="P78" s="386"/>
      <c r="Q78" s="386"/>
      <c r="R78" s="386"/>
      <c r="S78" s="386"/>
      <c r="T78" s="386"/>
      <c r="U78" s="386"/>
      <c r="V78" s="386"/>
      <c r="W78" s="386"/>
      <c r="X78" s="386"/>
      <c r="Y78" s="386"/>
      <c r="Z78" s="386"/>
      <c r="AA78" s="386"/>
      <c r="AB78" s="386"/>
      <c r="AC78" s="386"/>
    </row>
    <row r="79" spans="1:29" x14ac:dyDescent="0.2">
      <c r="A79" s="386"/>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row>
    <row r="80" spans="1:29" x14ac:dyDescent="0.2">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row>
    <row r="81" spans="1:29" x14ac:dyDescent="0.2">
      <c r="A81" s="386"/>
      <c r="B81" s="386"/>
      <c r="C81" s="386"/>
      <c r="D81" s="386"/>
      <c r="E81" s="386"/>
      <c r="F81" s="386"/>
      <c r="G81" s="386"/>
      <c r="H81" s="386"/>
      <c r="I81" s="386"/>
      <c r="J81" s="386"/>
      <c r="K81" s="386"/>
      <c r="L81" s="386"/>
      <c r="M81" s="386"/>
      <c r="N81" s="386"/>
      <c r="O81" s="386"/>
      <c r="P81" s="386"/>
      <c r="Q81" s="386"/>
      <c r="R81" s="386"/>
      <c r="S81" s="386"/>
      <c r="T81" s="386"/>
      <c r="U81" s="386"/>
      <c r="V81" s="386"/>
      <c r="W81" s="386"/>
      <c r="X81" s="386"/>
      <c r="Y81" s="386"/>
      <c r="Z81" s="386"/>
      <c r="AA81" s="386"/>
      <c r="AB81" s="386"/>
      <c r="AC81" s="386"/>
    </row>
    <row r="82" spans="1:29" x14ac:dyDescent="0.2">
      <c r="A82" s="386"/>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row>
    <row r="83" spans="1:29" x14ac:dyDescent="0.2">
      <c r="A83" s="386"/>
      <c r="B83" s="386"/>
      <c r="C83" s="386"/>
      <c r="D83" s="386"/>
      <c r="E83" s="386"/>
      <c r="F83" s="386"/>
      <c r="G83" s="386"/>
      <c r="H83" s="386"/>
      <c r="I83" s="386"/>
      <c r="J83" s="386"/>
      <c r="K83" s="386"/>
      <c r="L83" s="386"/>
      <c r="M83" s="386"/>
      <c r="N83" s="386"/>
      <c r="O83" s="386"/>
      <c r="P83" s="386"/>
      <c r="Q83" s="386"/>
      <c r="R83" s="386"/>
      <c r="S83" s="386"/>
      <c r="T83" s="386"/>
      <c r="U83" s="386"/>
      <c r="V83" s="386"/>
      <c r="W83" s="386"/>
      <c r="X83" s="386"/>
      <c r="Y83" s="386"/>
      <c r="Z83" s="386"/>
      <c r="AA83" s="386"/>
      <c r="AB83" s="386"/>
      <c r="AC83" s="386"/>
    </row>
    <row r="84" spans="1:29" x14ac:dyDescent="0.2">
      <c r="A84" s="386"/>
      <c r="B84" s="386"/>
      <c r="C84" s="386"/>
      <c r="D84" s="386"/>
      <c r="E84" s="386"/>
      <c r="F84" s="386"/>
      <c r="G84" s="386"/>
      <c r="H84" s="386"/>
      <c r="I84" s="386"/>
      <c r="J84" s="386"/>
      <c r="K84" s="386"/>
      <c r="L84" s="386"/>
      <c r="M84" s="386"/>
      <c r="N84" s="386"/>
      <c r="O84" s="386"/>
      <c r="P84" s="386"/>
      <c r="Q84" s="386"/>
      <c r="R84" s="386"/>
      <c r="S84" s="386"/>
      <c r="T84" s="386"/>
      <c r="U84" s="386"/>
      <c r="V84" s="386"/>
      <c r="W84" s="386"/>
      <c r="X84" s="386"/>
      <c r="Y84" s="386"/>
      <c r="Z84" s="386"/>
      <c r="AA84" s="386"/>
      <c r="AB84" s="386"/>
      <c r="AC84" s="386"/>
    </row>
    <row r="85" spans="1:29" x14ac:dyDescent="0.2">
      <c r="A85" s="386"/>
      <c r="B85" s="386"/>
      <c r="C85" s="386"/>
      <c r="D85" s="386"/>
      <c r="E85" s="386"/>
      <c r="F85" s="386"/>
      <c r="G85" s="386"/>
      <c r="H85" s="386"/>
      <c r="I85" s="386"/>
      <c r="J85" s="386"/>
      <c r="K85" s="386"/>
      <c r="L85" s="386"/>
      <c r="M85" s="386"/>
      <c r="N85" s="386"/>
      <c r="O85" s="386"/>
      <c r="P85" s="386"/>
      <c r="Q85" s="386"/>
      <c r="R85" s="386"/>
      <c r="S85" s="386"/>
      <c r="T85" s="386"/>
      <c r="U85" s="386"/>
      <c r="V85" s="386"/>
      <c r="W85" s="386"/>
      <c r="X85" s="386"/>
      <c r="Y85" s="386"/>
      <c r="Z85" s="386"/>
      <c r="AA85" s="386"/>
      <c r="AB85" s="386"/>
      <c r="AC85" s="386"/>
    </row>
    <row r="86" spans="1:29" x14ac:dyDescent="0.2">
      <c r="A86" s="386"/>
      <c r="B86" s="386"/>
      <c r="C86" s="386"/>
      <c r="D86" s="386"/>
      <c r="E86" s="386"/>
      <c r="F86" s="386"/>
      <c r="G86" s="386"/>
      <c r="H86" s="386"/>
      <c r="I86" s="386"/>
      <c r="J86" s="386"/>
      <c r="K86" s="386"/>
      <c r="L86" s="386"/>
      <c r="M86" s="386"/>
      <c r="N86" s="386"/>
      <c r="O86" s="386"/>
      <c r="P86" s="386"/>
      <c r="Q86" s="386"/>
      <c r="R86" s="386"/>
      <c r="S86" s="386"/>
      <c r="T86" s="386"/>
      <c r="U86" s="386"/>
      <c r="V86" s="386"/>
      <c r="W86" s="386"/>
      <c r="X86" s="386"/>
      <c r="Y86" s="386"/>
      <c r="Z86" s="386"/>
      <c r="AA86" s="386"/>
      <c r="AB86" s="386"/>
      <c r="AC86" s="386"/>
    </row>
    <row r="87" spans="1:29" x14ac:dyDescent="0.2">
      <c r="A87" s="386"/>
      <c r="B87" s="386"/>
      <c r="C87" s="386"/>
      <c r="D87" s="386"/>
      <c r="E87" s="386"/>
      <c r="F87" s="386"/>
      <c r="G87" s="386"/>
      <c r="H87" s="386"/>
      <c r="I87" s="386"/>
      <c r="J87" s="386"/>
      <c r="K87" s="386"/>
      <c r="L87" s="386"/>
      <c r="M87" s="386"/>
      <c r="N87" s="386"/>
      <c r="O87" s="386"/>
      <c r="P87" s="386"/>
      <c r="Q87" s="386"/>
      <c r="R87" s="386"/>
      <c r="S87" s="386"/>
      <c r="T87" s="386"/>
      <c r="U87" s="386"/>
      <c r="V87" s="386"/>
      <c r="W87" s="386"/>
      <c r="X87" s="386"/>
      <c r="Y87" s="386"/>
      <c r="Z87" s="386"/>
      <c r="AA87" s="386"/>
      <c r="AB87" s="386"/>
      <c r="AC87" s="386"/>
    </row>
    <row r="88" spans="1:29" x14ac:dyDescent="0.2">
      <c r="A88" s="386"/>
      <c r="B88" s="386"/>
      <c r="C88" s="386"/>
      <c r="D88" s="386"/>
      <c r="E88" s="386"/>
      <c r="F88" s="386"/>
      <c r="G88" s="386"/>
      <c r="H88" s="386"/>
      <c r="I88" s="386"/>
      <c r="J88" s="386"/>
      <c r="K88" s="386"/>
      <c r="L88" s="386"/>
      <c r="M88" s="386"/>
      <c r="N88" s="386"/>
      <c r="O88" s="386"/>
      <c r="P88" s="386"/>
      <c r="Q88" s="386"/>
      <c r="R88" s="386"/>
      <c r="S88" s="386"/>
      <c r="T88" s="386"/>
      <c r="U88" s="386"/>
      <c r="V88" s="386"/>
      <c r="W88" s="386"/>
      <c r="X88" s="386"/>
      <c r="Y88" s="386"/>
      <c r="Z88" s="386"/>
      <c r="AA88" s="386"/>
      <c r="AB88" s="386"/>
      <c r="AC88" s="386"/>
    </row>
    <row r="89" spans="1:29" x14ac:dyDescent="0.2">
      <c r="A89" s="386"/>
      <c r="B89" s="386"/>
      <c r="C89" s="386"/>
      <c r="D89" s="386"/>
      <c r="E89" s="386"/>
      <c r="F89" s="386"/>
      <c r="G89" s="386"/>
      <c r="H89" s="386"/>
      <c r="I89" s="386"/>
      <c r="J89" s="386"/>
      <c r="K89" s="386"/>
      <c r="L89" s="386"/>
      <c r="M89" s="386"/>
      <c r="N89" s="386"/>
      <c r="O89" s="386"/>
      <c r="P89" s="386"/>
      <c r="Q89" s="386"/>
      <c r="R89" s="386"/>
      <c r="S89" s="386"/>
      <c r="T89" s="386"/>
      <c r="U89" s="386"/>
      <c r="V89" s="386"/>
      <c r="W89" s="386"/>
      <c r="X89" s="386"/>
      <c r="Y89" s="386"/>
      <c r="Z89" s="386"/>
      <c r="AA89" s="386"/>
      <c r="AB89" s="386"/>
      <c r="AC89" s="386"/>
    </row>
    <row r="90" spans="1:29" x14ac:dyDescent="0.2">
      <c r="A90" s="386"/>
      <c r="B90" s="386"/>
      <c r="C90" s="386"/>
      <c r="D90" s="386"/>
      <c r="E90" s="386"/>
      <c r="F90" s="386"/>
      <c r="G90" s="386"/>
      <c r="H90" s="386"/>
      <c r="I90" s="386"/>
      <c r="J90" s="386"/>
      <c r="K90" s="386"/>
      <c r="L90" s="386"/>
      <c r="M90" s="386"/>
      <c r="N90" s="386"/>
      <c r="O90" s="386"/>
      <c r="P90" s="386"/>
      <c r="Q90" s="386"/>
      <c r="R90" s="386"/>
      <c r="S90" s="386"/>
      <c r="T90" s="386"/>
      <c r="U90" s="386"/>
      <c r="V90" s="386"/>
      <c r="W90" s="386"/>
      <c r="X90" s="386"/>
      <c r="Y90" s="386"/>
      <c r="Z90" s="386"/>
      <c r="AA90" s="386"/>
      <c r="AB90" s="386"/>
      <c r="AC90" s="386"/>
    </row>
    <row r="91" spans="1:29" x14ac:dyDescent="0.2">
      <c r="A91" s="386"/>
      <c r="B91" s="386"/>
      <c r="C91" s="386"/>
      <c r="D91" s="386"/>
      <c r="E91" s="386"/>
      <c r="F91" s="386"/>
      <c r="G91" s="386"/>
      <c r="H91" s="386"/>
      <c r="I91" s="386"/>
      <c r="J91" s="386"/>
      <c r="K91" s="386"/>
      <c r="L91" s="386"/>
      <c r="M91" s="386"/>
      <c r="N91" s="386"/>
      <c r="O91" s="386"/>
      <c r="P91" s="386"/>
      <c r="Q91" s="386"/>
      <c r="R91" s="386"/>
      <c r="S91" s="386"/>
      <c r="T91" s="386"/>
      <c r="U91" s="386"/>
      <c r="V91" s="386"/>
      <c r="W91" s="386"/>
      <c r="X91" s="386"/>
      <c r="Y91" s="386"/>
      <c r="Z91" s="386"/>
      <c r="AA91" s="386"/>
      <c r="AB91" s="386"/>
      <c r="AC91" s="386"/>
    </row>
    <row r="92" spans="1:29" x14ac:dyDescent="0.2">
      <c r="A92" s="386"/>
      <c r="B92" s="386"/>
      <c r="C92" s="386"/>
      <c r="D92" s="386"/>
      <c r="E92" s="386"/>
      <c r="F92" s="386"/>
      <c r="G92" s="386"/>
      <c r="H92" s="386"/>
      <c r="I92" s="386"/>
      <c r="J92" s="386"/>
      <c r="K92" s="386"/>
      <c r="L92" s="386"/>
      <c r="M92" s="386"/>
      <c r="N92" s="386"/>
      <c r="O92" s="386"/>
      <c r="P92" s="386"/>
      <c r="Q92" s="386"/>
      <c r="R92" s="386"/>
      <c r="S92" s="386"/>
      <c r="T92" s="386"/>
      <c r="U92" s="386"/>
      <c r="V92" s="386"/>
      <c r="W92" s="386"/>
      <c r="X92" s="386"/>
      <c r="Y92" s="386"/>
      <c r="Z92" s="386"/>
      <c r="AA92" s="386"/>
      <c r="AB92" s="386"/>
      <c r="AC92" s="386"/>
    </row>
    <row r="93" spans="1:29" x14ac:dyDescent="0.2">
      <c r="A93" s="386"/>
      <c r="B93" s="386"/>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6"/>
      <c r="AA93" s="386"/>
      <c r="AB93" s="386"/>
      <c r="AC93" s="386"/>
    </row>
    <row r="94" spans="1:29" x14ac:dyDescent="0.2">
      <c r="A94" s="386"/>
      <c r="B94" s="386"/>
      <c r="C94" s="386"/>
      <c r="D94" s="386"/>
      <c r="E94" s="386"/>
      <c r="F94" s="386"/>
      <c r="G94" s="386"/>
      <c r="H94" s="386"/>
      <c r="I94" s="386"/>
      <c r="J94" s="386"/>
      <c r="K94" s="386"/>
      <c r="L94" s="386"/>
      <c r="M94" s="386"/>
      <c r="N94" s="386"/>
      <c r="O94" s="386"/>
      <c r="P94" s="386"/>
      <c r="Q94" s="386"/>
      <c r="R94" s="386"/>
      <c r="S94" s="386"/>
      <c r="T94" s="386"/>
      <c r="U94" s="386"/>
      <c r="V94" s="386"/>
      <c r="W94" s="386"/>
      <c r="X94" s="386"/>
      <c r="Y94" s="386"/>
      <c r="Z94" s="386"/>
      <c r="AA94" s="386"/>
      <c r="AB94" s="386"/>
      <c r="AC94" s="386"/>
    </row>
    <row r="95" spans="1:29" x14ac:dyDescent="0.2">
      <c r="A95" s="386"/>
      <c r="B95" s="386"/>
      <c r="C95" s="386"/>
      <c r="D95" s="386"/>
      <c r="E95" s="386"/>
      <c r="F95" s="386"/>
      <c r="G95" s="386"/>
      <c r="H95" s="386"/>
      <c r="I95" s="386"/>
      <c r="J95" s="386"/>
      <c r="K95" s="386"/>
      <c r="L95" s="386"/>
      <c r="M95" s="386"/>
      <c r="N95" s="386"/>
      <c r="O95" s="386"/>
      <c r="P95" s="386"/>
      <c r="Q95" s="386"/>
      <c r="R95" s="386"/>
      <c r="S95" s="386"/>
      <c r="T95" s="386"/>
      <c r="U95" s="386"/>
      <c r="V95" s="386"/>
      <c r="W95" s="386"/>
      <c r="X95" s="386"/>
      <c r="Y95" s="386"/>
      <c r="Z95" s="386"/>
      <c r="AA95" s="386"/>
      <c r="AB95" s="386"/>
      <c r="AC95" s="386"/>
    </row>
    <row r="96" spans="1:29" x14ac:dyDescent="0.2">
      <c r="A96" s="386"/>
      <c r="B96" s="386"/>
      <c r="C96" s="386"/>
      <c r="D96" s="386"/>
      <c r="E96" s="386"/>
      <c r="F96" s="386"/>
      <c r="G96" s="386"/>
      <c r="H96" s="386"/>
      <c r="I96" s="386"/>
      <c r="J96" s="386"/>
      <c r="K96" s="386"/>
      <c r="L96" s="386"/>
      <c r="M96" s="386"/>
      <c r="N96" s="386"/>
      <c r="O96" s="386"/>
      <c r="P96" s="386"/>
      <c r="Q96" s="386"/>
      <c r="R96" s="386"/>
      <c r="S96" s="386"/>
      <c r="T96" s="386"/>
      <c r="U96" s="386"/>
      <c r="V96" s="386"/>
      <c r="W96" s="386"/>
      <c r="X96" s="386"/>
      <c r="Y96" s="386"/>
      <c r="Z96" s="386"/>
      <c r="AA96" s="386"/>
      <c r="AB96" s="386"/>
      <c r="AC96" s="386"/>
    </row>
    <row r="97" spans="1:29" x14ac:dyDescent="0.2">
      <c r="A97" s="386"/>
      <c r="B97" s="386"/>
      <c r="C97" s="386"/>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row>
    <row r="98" spans="1:29" x14ac:dyDescent="0.2">
      <c r="A98" s="386"/>
      <c r="AB98" s="386"/>
      <c r="AC98" s="386"/>
    </row>
    <row r="99" spans="1:29" x14ac:dyDescent="0.2">
      <c r="A99" s="386"/>
      <c r="AB99" s="386"/>
      <c r="AC99" s="386"/>
    </row>
    <row r="100" spans="1:29" x14ac:dyDescent="0.2">
      <c r="A100" s="386"/>
      <c r="AB100" s="386"/>
      <c r="AC100" s="386" t="s">
        <v>203</v>
      </c>
    </row>
  </sheetData>
  <sheetProtection algorithmName="SHA-512" hashValue="0HE0jidy4xhLNkZRCCKfp4GCP9DVml+An7fdv+cQ7gzlvNjs4E7xtR1aGhrNcqUziKWANbUANj51qJIxC13CzQ==" saltValue="lNGNwr//5NX/P8DApkreUQ==" spinCount="100000" sheet="1" selectLockedCells="1"/>
  <customSheetViews>
    <customSheetView guid="{68ABA936-E0C3-4F62-AA1D-4FD1F5462098}" showPageBreaks="1" showGridLines="0" showRowCol="0" fitToPage="1" printArea="1" hiddenRows="1" view="pageBreakPreview">
      <selection activeCell="I18" sqref="I18:K18"/>
      <pageMargins left="0.39370078740157483" right="0.39370078740157483" top="0.39370078740157483" bottom="0.39370078740157483" header="0" footer="0"/>
      <printOptions horizontalCentered="1"/>
      <pageSetup paperSize="9" scale="86" orientation="portrait" r:id="rId1"/>
    </customSheetView>
  </customSheetViews>
  <mergeCells count="36">
    <mergeCell ref="B48:M48"/>
    <mergeCell ref="B47:M47"/>
    <mergeCell ref="C23:Q23"/>
    <mergeCell ref="C33:Q33"/>
    <mergeCell ref="C34:Q34"/>
    <mergeCell ref="C30:K30"/>
    <mergeCell ref="C31:H31"/>
    <mergeCell ref="L31:M31"/>
    <mergeCell ref="I31:J31"/>
    <mergeCell ref="C41:Q41"/>
    <mergeCell ref="P27:Q27"/>
    <mergeCell ref="C25:O25"/>
    <mergeCell ref="C37:E38"/>
    <mergeCell ref="U4:V4"/>
    <mergeCell ref="C4:N5"/>
    <mergeCell ref="T12:X19"/>
    <mergeCell ref="C18:J18"/>
    <mergeCell ref="C20:J20"/>
    <mergeCell ref="K20:Q20"/>
    <mergeCell ref="C19:K19"/>
    <mergeCell ref="B46:M46"/>
    <mergeCell ref="B45:M45"/>
    <mergeCell ref="C7:Q7"/>
    <mergeCell ref="C9:L9"/>
    <mergeCell ref="C10:H10"/>
    <mergeCell ref="I10:Q10"/>
    <mergeCell ref="C16:H16"/>
    <mergeCell ref="C22:Q22"/>
    <mergeCell ref="I16:Q16"/>
    <mergeCell ref="C12:H12"/>
    <mergeCell ref="I12:Q12"/>
    <mergeCell ref="C14:Q14"/>
    <mergeCell ref="K18:M18"/>
    <mergeCell ref="P25:Q25"/>
    <mergeCell ref="C27:O27"/>
    <mergeCell ref="F37:Q38"/>
  </mergeCells>
  <conditionalFormatting sqref="I10">
    <cfRule type="expression" dxfId="448" priority="111">
      <formula>I10=""</formula>
    </cfRule>
  </conditionalFormatting>
  <conditionalFormatting sqref="I31">
    <cfRule type="expression" dxfId="447" priority="40">
      <formula>$I$31&lt;&gt;""</formula>
    </cfRule>
  </conditionalFormatting>
  <conditionalFormatting sqref="I16:Q16">
    <cfRule type="expression" dxfId="446" priority="110">
      <formula>I16=""</formula>
    </cfRule>
  </conditionalFormatting>
  <conditionalFormatting sqref="K18">
    <cfRule type="expression" dxfId="445" priority="14">
      <formula>K18=""</formula>
    </cfRule>
  </conditionalFormatting>
  <conditionalFormatting sqref="K20">
    <cfRule type="expression" dxfId="444" priority="13">
      <formula>K20=""</formula>
    </cfRule>
  </conditionalFormatting>
  <conditionalFormatting sqref="K18:M18 P25:Q25">
    <cfRule type="expression" dxfId="443" priority="2260">
      <formula>$P$25+#REF!&gt;$K$18</formula>
    </cfRule>
  </conditionalFormatting>
  <conditionalFormatting sqref="K18:M18">
    <cfRule type="expression" dxfId="442" priority="2259">
      <formula>$K$18&lt;$P$27</formula>
    </cfRule>
  </conditionalFormatting>
  <conditionalFormatting sqref="P25">
    <cfRule type="expression" dxfId="441" priority="11">
      <formula>P25=""</formula>
    </cfRule>
  </conditionalFormatting>
  <conditionalFormatting sqref="P27">
    <cfRule type="expression" dxfId="440" priority="12">
      <formula>OR(P27="",P27=0)</formula>
    </cfRule>
  </conditionalFormatting>
  <conditionalFormatting sqref="P25:Q25">
    <cfRule type="expression" dxfId="439" priority="7">
      <formula>(P25/K18)&lt;0.25</formula>
    </cfRule>
  </conditionalFormatting>
  <dataValidations xWindow="813" yWindow="458" count="3">
    <dataValidation allowBlank="1" showInputMessage="1" showErrorMessage="1" promptTitle="Achtung:" prompt="Bitte füllen Sie alle Felder der Reihe nach aus. " sqref="I10:Q12" xr:uid="{00000000-0002-0000-0100-000000000000}"/>
    <dataValidation type="custom" allowBlank="1" showErrorMessage="1" errorTitle="Achtung:" error="Der geplante Dienstantritt muss innerhalb der nächsten 12 Monate ab Antragstellung erfolgen." promptTitle="Hinweis:" prompt="Bitte planen Sie den Dienstantritt frühestens 6 Monate nach Antragstellung ein. Bitte berücksichtigen Sie ausreichend Zeit für ein Stellenbesetzungsverfahren. Der Dienstantritt ist immer der Monatserste (mögliche Ausnahme: Anschlussvorhaben). " sqref="I31:J31" xr:uid="{00000000-0002-0000-0100-000001000000}">
      <formula1>AND(I31&gt;TODAY(),I31&lt;DATE(YEAR(TODAY()),MONTH(TODAY())+13,1))</formula1>
    </dataValidation>
    <dataValidation allowBlank="1" promptTitle="Hinweis:" prompt="Wählen Sie im Dropdown-menü das Tabellenblatt an und klicken Sie anschließend auf den Link." sqref="U4:V4" xr:uid="{00000000-0002-0000-0100-000002000000}"/>
  </dataValidations>
  <hyperlinks>
    <hyperlink ref="B45" r:id="rId2" xr:uid="{00000000-0004-0000-0100-000000000000}"/>
  </hyperlinks>
  <printOptions horizontalCentered="1"/>
  <pageMargins left="0" right="0" top="0" bottom="0" header="0" footer="0"/>
  <pageSetup paperSize="9" scale="9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46081" r:id="rId6" name="Check Box 1">
              <controlPr defaultSize="0" autoFill="0" autoLine="0" autoPict="0">
                <anchor moveWithCells="1">
                  <from>
                    <xdr:col>2</xdr:col>
                    <xdr:colOff>161925</xdr:colOff>
                    <xdr:row>36</xdr:row>
                    <xdr:rowOff>266700</xdr:rowOff>
                  </from>
                  <to>
                    <xdr:col>3</xdr:col>
                    <xdr:colOff>152400</xdr:colOff>
                    <xdr:row>36</xdr:row>
                    <xdr:rowOff>466725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73161251-0479-47D6-94D3-41214F1ADA2C}">
            <xm:f>menu!$C$47=TRUE</xm:f>
            <x14:dxf>
              <fill>
                <patternFill patternType="solid">
                  <fgColor rgb="FFEBF1DE"/>
                  <bgColor theme="6" tint="0.79998168889431442"/>
                </patternFill>
              </fill>
            </x14:dxf>
          </x14:cfRule>
          <xm:sqref>C37:Q38</xm:sqref>
        </x14:conditionalFormatting>
        <x14:conditionalFormatting xmlns:xm="http://schemas.microsoft.com/office/excel/2006/main">
          <x14:cfRule type="iconSet" priority="10" id="{F7C13151-26B5-42E7-9C7A-9EAC2677B39D}">
            <x14:iconSet iconSet="3Symbols2" showValue="0" custom="1">
              <x14:cfvo type="percent">
                <xm:f>0</xm:f>
              </x14:cfvo>
              <x14:cfvo type="percent">
                <xm:f>0</xm:f>
              </x14:cfvo>
              <x14:cfvo type="percent">
                <xm:f>1</xm:f>
              </x14:cfvo>
              <x14:cfIcon iconSet="3Symbols2" iconId="2"/>
              <x14:cfIcon iconSet="3Symbols2" iconId="1"/>
              <x14:cfIcon iconSet="3Symbols2" iconId="0"/>
            </x14:iconSet>
          </x14:cfRule>
          <xm:sqref>N18</xm:sqref>
        </x14:conditionalFormatting>
        <x14:conditionalFormatting xmlns:xm="http://schemas.microsoft.com/office/excel/2006/main">
          <x14:cfRule type="iconSet" priority="24" id="{2156B9C2-A6BC-4E4E-8379-2AF7CC2768BC}">
            <x14:iconSet iconSet="3Symbols2" showValue="0" custom="1">
              <x14:cfvo type="percent">
                <xm:f>0</xm:f>
              </x14:cfvo>
              <x14:cfvo type="percent">
                <xm:f>1</xm:f>
              </x14:cfvo>
              <x14:cfvo type="num">
                <xm:f>2</xm:f>
              </x14:cfvo>
              <x14:cfIcon iconSet="3Symbols2" iconId="0"/>
              <x14:cfIcon iconSet="3Symbols2" iconId="1"/>
              <x14:cfIcon iconSet="NoIcons" iconId="0"/>
            </x14:iconSet>
          </x14:cfRule>
          <xm:sqref>N31</xm:sqref>
        </x14:conditionalFormatting>
        <x14:conditionalFormatting xmlns:xm="http://schemas.microsoft.com/office/excel/2006/main">
          <x14:cfRule type="iconSet" priority="25" id="{8C337005-081B-4089-BA44-50ED073A8461}">
            <x14:iconSet iconSet="3Symbols2" showValue="0" custom="1">
              <x14:cfvo type="percent">
                <xm:f>0</xm:f>
              </x14:cfvo>
              <x14:cfvo type="percent">
                <xm:f>1</xm:f>
              </x14:cfvo>
              <x14:cfvo type="num">
                <xm:f>2</xm:f>
              </x14:cfvo>
              <x14:cfIcon iconSet="3Symbols2" iconId="0"/>
              <x14:cfIcon iconSet="3Symbols2" iconId="1"/>
              <x14:cfIcon iconSet="NoIcons" iconId="0"/>
            </x14:iconSet>
          </x14:cfRule>
          <xm:sqref>Q31</xm:sqref>
        </x14:conditionalFormatting>
        <x14:conditionalFormatting xmlns:xm="http://schemas.microsoft.com/office/excel/2006/main">
          <x14:cfRule type="expression" priority="18" id="{993F7154-5635-4B8A-9015-BF69CBAEBED1}">
            <xm:f>AND(menu!$C$91=TRUE)</xm:f>
            <x14:dxf>
              <fill>
                <patternFill>
                  <bgColor rgb="FFEBF1DE"/>
                </patternFill>
              </fill>
            </x14:dxf>
          </x14:cfRule>
          <xm:sqref>U29:U30</xm:sqref>
        </x14:conditionalFormatting>
      </x14:conditionalFormattings>
    </ext>
    <ext xmlns:x14="http://schemas.microsoft.com/office/spreadsheetml/2009/9/main" uri="{CCE6A557-97BC-4b89-ADB6-D9C93CAAB3DF}">
      <x14:dataValidations xmlns:xm="http://schemas.microsoft.com/office/excel/2006/main" xWindow="813" yWindow="458" count="1">
        <x14:dataValidation type="list" allowBlank="1" showInputMessage="1" showErrorMessage="1" promptTitle="Achtung:" prompt="Bitte füllen Sie alle Felder der Reihe nach aus. " xr:uid="{00000000-0002-0000-0100-000003000000}">
          <x14:formula1>
            <xm:f>menu!$AF$2:$AF$6</xm:f>
          </x14:formula1>
          <xm:sqref>I13:Q13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tabColor theme="4"/>
    <pageSetUpPr fitToPage="1"/>
  </sheetPr>
  <dimension ref="A1:AH101"/>
  <sheetViews>
    <sheetView showGridLines="0" showRowColHeaders="0" zoomScaleNormal="100" zoomScaleSheetLayoutView="100" workbookViewId="0">
      <selection activeCell="O24" sqref="O24:Q24"/>
    </sheetView>
  </sheetViews>
  <sheetFormatPr baseColWidth="10" defaultRowHeight="15" x14ac:dyDescent="0.25"/>
  <cols>
    <col min="1" max="1" width="2.5703125" style="1" customWidth="1"/>
    <col min="2" max="2" width="2.7109375" style="1" customWidth="1"/>
    <col min="3" max="3" width="2.85546875" style="1" customWidth="1"/>
    <col min="4" max="4" width="3.140625" style="1" customWidth="1"/>
    <col min="5" max="5" width="3.7109375" style="1" customWidth="1"/>
    <col min="6" max="6" width="3.42578125" style="1" customWidth="1"/>
    <col min="7" max="7" width="0.7109375" style="1" customWidth="1"/>
    <col min="8" max="8" width="9.42578125" style="1" customWidth="1"/>
    <col min="9" max="9" width="4.5703125" style="1" customWidth="1"/>
    <col min="10" max="10" width="7.28515625" style="1" customWidth="1"/>
    <col min="11" max="11" width="10" style="1" customWidth="1"/>
    <col min="12" max="13" width="11.42578125" style="1" customWidth="1"/>
    <col min="14" max="14" width="11.85546875" style="1" customWidth="1"/>
    <col min="15" max="16" width="11.42578125" style="1" customWidth="1"/>
    <col min="17" max="17" width="12.85546875" style="1" customWidth="1"/>
    <col min="18" max="18" width="2.28515625" style="1" customWidth="1"/>
    <col min="19" max="19" width="2.28515625" customWidth="1"/>
    <col min="22" max="22" width="16" customWidth="1"/>
  </cols>
  <sheetData>
    <row r="1" spans="1:34" s="1" customFormat="1" ht="12"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row>
    <row r="2" spans="1:34" s="1" customFormat="1" ht="12.75" hidden="1" customHeight="1" x14ac:dyDescent="0.2">
      <c r="A2" s="386"/>
      <c r="S2" s="386"/>
      <c r="T2" s="386"/>
      <c r="U2" s="386"/>
      <c r="V2" s="386"/>
      <c r="W2" s="386"/>
      <c r="X2" s="386"/>
      <c r="Y2" s="386"/>
      <c r="Z2" s="386"/>
      <c r="AA2" s="386"/>
      <c r="AB2" s="386"/>
      <c r="AC2" s="386"/>
      <c r="AD2" s="386"/>
      <c r="AE2" s="386"/>
      <c r="AF2" s="386"/>
      <c r="AG2" s="386"/>
      <c r="AH2" s="386"/>
    </row>
    <row r="3" spans="1:34" s="1" customFormat="1" ht="12" customHeight="1" x14ac:dyDescent="0.2">
      <c r="A3" s="386"/>
      <c r="S3" s="386"/>
      <c r="T3" s="386"/>
      <c r="U3" s="386"/>
      <c r="V3" s="386"/>
      <c r="W3" s="386"/>
      <c r="X3" s="386"/>
      <c r="Y3" s="386"/>
      <c r="Z3" s="386"/>
      <c r="AA3" s="386"/>
      <c r="AB3" s="386"/>
      <c r="AC3" s="386"/>
      <c r="AD3" s="386"/>
      <c r="AE3" s="386"/>
      <c r="AF3" s="386"/>
      <c r="AG3" s="386"/>
      <c r="AH3" s="386"/>
    </row>
    <row r="4" spans="1:34" s="4" customFormat="1" ht="29.1" customHeight="1" x14ac:dyDescent="0.2">
      <c r="A4" s="387"/>
      <c r="C4" s="534" t="s">
        <v>165</v>
      </c>
      <c r="D4" s="534"/>
      <c r="E4" s="534"/>
      <c r="F4" s="534"/>
      <c r="G4" s="534"/>
      <c r="H4" s="534"/>
      <c r="I4" s="534"/>
      <c r="J4" s="534"/>
      <c r="K4" s="534"/>
      <c r="L4" s="534"/>
      <c r="M4" s="1"/>
      <c r="N4" s="1"/>
      <c r="O4" s="1"/>
      <c r="P4" s="1"/>
      <c r="Q4" s="1"/>
      <c r="R4" s="1"/>
      <c r="S4" s="387"/>
      <c r="T4" s="387"/>
      <c r="U4" s="958"/>
      <c r="V4" s="958"/>
      <c r="W4" s="387"/>
      <c r="X4" s="387"/>
      <c r="Y4" s="387"/>
      <c r="Z4" s="387"/>
      <c r="AA4" s="387"/>
      <c r="AB4" s="387"/>
      <c r="AC4" s="387"/>
      <c r="AD4" s="387"/>
      <c r="AE4" s="387"/>
      <c r="AF4" s="387"/>
      <c r="AG4" s="387"/>
      <c r="AH4" s="387"/>
    </row>
    <row r="5" spans="1:34" s="4" customFormat="1" ht="22.5" customHeight="1" x14ac:dyDescent="0.2">
      <c r="A5" s="387"/>
      <c r="C5" s="576"/>
      <c r="D5" s="576"/>
      <c r="E5" s="576"/>
      <c r="F5" s="576"/>
      <c r="G5" s="576"/>
      <c r="H5" s="576"/>
      <c r="I5" s="576"/>
      <c r="J5" s="576"/>
      <c r="K5" s="576"/>
      <c r="L5" s="576"/>
      <c r="M5" s="1"/>
      <c r="N5" s="1"/>
      <c r="O5" s="1"/>
      <c r="P5" s="1"/>
      <c r="Q5" s="1"/>
      <c r="R5" s="1"/>
      <c r="S5" s="387"/>
      <c r="T5" s="449"/>
      <c r="U5" s="387"/>
      <c r="V5" s="387"/>
      <c r="W5" s="387"/>
      <c r="X5" s="387"/>
      <c r="Y5" s="387"/>
      <c r="Z5" s="387"/>
      <c r="AA5" s="387"/>
      <c r="AB5" s="387"/>
      <c r="AC5" s="387"/>
      <c r="AD5" s="387"/>
      <c r="AE5" s="387"/>
      <c r="AF5" s="387"/>
      <c r="AG5" s="387"/>
      <c r="AH5" s="387"/>
    </row>
    <row r="6" spans="1:34" s="4" customFormat="1" ht="6" customHeight="1" x14ac:dyDescent="0.2">
      <c r="A6" s="387"/>
      <c r="C6" s="182"/>
      <c r="D6" s="182"/>
      <c r="E6" s="182"/>
      <c r="F6" s="182"/>
      <c r="G6" s="182"/>
      <c r="H6" s="182"/>
      <c r="I6" s="182"/>
      <c r="J6" s="182"/>
      <c r="K6" s="182"/>
      <c r="L6" s="1"/>
      <c r="M6" s="1"/>
      <c r="N6" s="1"/>
      <c r="O6" s="1"/>
      <c r="P6" s="1"/>
      <c r="Q6" s="1"/>
      <c r="R6" s="1"/>
      <c r="S6" s="387"/>
      <c r="T6" s="387"/>
      <c r="U6" s="387"/>
      <c r="V6" s="387"/>
      <c r="W6" s="387"/>
      <c r="X6" s="387"/>
      <c r="Y6" s="387"/>
      <c r="Z6" s="387"/>
      <c r="AA6" s="387"/>
      <c r="AB6" s="387"/>
      <c r="AC6" s="387"/>
      <c r="AD6" s="387"/>
      <c r="AE6" s="387"/>
      <c r="AF6" s="387"/>
      <c r="AG6" s="387"/>
      <c r="AH6" s="387"/>
    </row>
    <row r="7" spans="1:34" s="4" customFormat="1" ht="12" customHeight="1" x14ac:dyDescent="0.2">
      <c r="A7" s="387"/>
      <c r="B7" s="129"/>
      <c r="C7" s="146"/>
      <c r="D7" s="146"/>
      <c r="E7" s="146"/>
      <c r="F7" s="165"/>
      <c r="G7" s="112"/>
      <c r="H7" s="112"/>
      <c r="I7" s="946" t="str">
        <f>menu!X3</f>
        <v>Achtung: Im Tabellenblatt Personal wurden unvollständige, oder fehlerhafte Angaben gemacht!</v>
      </c>
      <c r="J7" s="946"/>
      <c r="K7" s="946"/>
      <c r="L7" s="946"/>
      <c r="M7" s="946"/>
      <c r="N7" s="946"/>
      <c r="O7" s="946"/>
      <c r="P7" s="946"/>
      <c r="Q7" s="946"/>
      <c r="R7" s="1"/>
      <c r="S7" s="387"/>
      <c r="T7" s="387"/>
      <c r="U7" s="387"/>
      <c r="V7" s="387"/>
      <c r="W7" s="387"/>
      <c r="X7" s="450"/>
      <c r="Y7" s="450"/>
      <c r="Z7" s="450"/>
      <c r="AA7" s="450"/>
      <c r="AB7" s="387"/>
      <c r="AC7" s="387"/>
      <c r="AD7" s="387"/>
      <c r="AE7" s="387"/>
      <c r="AF7" s="387"/>
      <c r="AG7" s="387"/>
      <c r="AH7" s="387"/>
    </row>
    <row r="8" spans="1:34" s="1" customFormat="1" ht="14.25" customHeight="1" thickBot="1" x14ac:dyDescent="0.25">
      <c r="A8" s="386"/>
      <c r="B8" s="180"/>
      <c r="C8" s="967" t="s">
        <v>165</v>
      </c>
      <c r="D8" s="967"/>
      <c r="E8" s="967"/>
      <c r="F8" s="967"/>
      <c r="G8" s="967"/>
      <c r="H8" s="967"/>
      <c r="I8" s="946" t="str">
        <f>menu!X4</f>
        <v/>
      </c>
      <c r="J8" s="946"/>
      <c r="K8" s="946"/>
      <c r="L8" s="946"/>
      <c r="M8" s="946"/>
      <c r="N8" s="946"/>
      <c r="O8" s="946"/>
      <c r="P8" s="946"/>
      <c r="Q8" s="946"/>
      <c r="R8" s="946"/>
      <c r="S8" s="386"/>
      <c r="T8" s="386"/>
      <c r="U8" s="386"/>
      <c r="V8" s="386"/>
      <c r="W8" s="386"/>
      <c r="X8" s="932"/>
      <c r="Y8" s="932"/>
      <c r="Z8" s="932"/>
      <c r="AA8" s="932"/>
      <c r="AB8" s="386"/>
      <c r="AC8" s="386"/>
      <c r="AD8" s="386"/>
      <c r="AE8" s="386"/>
      <c r="AF8" s="386"/>
      <c r="AG8" s="386"/>
      <c r="AH8" s="386"/>
    </row>
    <row r="9" spans="1:34" s="1" customFormat="1" ht="30.75" customHeight="1" x14ac:dyDescent="0.2">
      <c r="A9" s="386"/>
      <c r="B9" s="180"/>
      <c r="C9" s="968" t="s">
        <v>279</v>
      </c>
      <c r="D9" s="969"/>
      <c r="E9" s="969"/>
      <c r="F9" s="969"/>
      <c r="G9" s="969"/>
      <c r="H9" s="969"/>
      <c r="I9" s="969"/>
      <c r="J9" s="969"/>
      <c r="K9" s="970"/>
      <c r="L9" s="384" t="str">
        <f>Personal!E47</f>
        <v>Projektjahr 1</v>
      </c>
      <c r="M9" s="106" t="str">
        <f>Personal!F47</f>
        <v>Projektjahr 2</v>
      </c>
      <c r="N9" s="106" t="str">
        <f>Personal!G47</f>
        <v>Projektjahr 3</v>
      </c>
      <c r="O9" s="106" t="str">
        <f>Personal!H47</f>
        <v>Projektjahr 4</v>
      </c>
      <c r="P9" s="384" t="str">
        <f>Personal!L47</f>
        <v>Projektjahr 5</v>
      </c>
      <c r="Q9" s="107" t="s">
        <v>19</v>
      </c>
      <c r="S9" s="386"/>
      <c r="T9" s="942" t="str">
        <f>IF(OR(I7&lt;&gt;"",I8&lt;&gt;""),Texte!A44,"")</f>
        <v>Hinweis:
Warum wird mir roter Text angezeigt? In mindestens einem Tabellenblatt wurden unvollständige, oder unplausible Angaben gemacht. Bitte navigieren Sie in das entsprechende Tabellenblatt zurück und korrigieren Sie Ihre Angaben. 
Sollten Ihre Eingaben weitere Erläuterungen erfordern (zu erkennen an einem Ausrufezeichen in der entsprechenden Zeile), dann ergänzen Sie Ihre Angaben bitte im Tabellenblatt 'Anmerkungen'.</v>
      </c>
      <c r="U9" s="942"/>
      <c r="V9" s="942"/>
      <c r="W9" s="386"/>
      <c r="X9" s="932"/>
      <c r="Y9" s="932"/>
      <c r="Z9" s="932"/>
      <c r="AA9" s="932"/>
      <c r="AB9" s="386"/>
      <c r="AC9" s="386"/>
      <c r="AD9" s="386"/>
      <c r="AE9" s="386"/>
      <c r="AF9" s="386"/>
      <c r="AG9" s="386"/>
      <c r="AH9" s="386"/>
    </row>
    <row r="10" spans="1:34" s="1" customFormat="1" ht="12.75" customHeight="1" x14ac:dyDescent="0.2">
      <c r="A10" s="386"/>
      <c r="B10" s="209">
        <v>1</v>
      </c>
      <c r="C10" s="949" t="s">
        <v>25</v>
      </c>
      <c r="D10" s="950"/>
      <c r="E10" s="971" t="s">
        <v>20</v>
      </c>
      <c r="F10" s="971"/>
      <c r="G10" s="971"/>
      <c r="H10" s="947" t="s">
        <v>172</v>
      </c>
      <c r="I10" s="947"/>
      <c r="J10" s="947"/>
      <c r="K10" s="948"/>
      <c r="L10" s="97">
        <f>IF(menu!U4=TRUE,Personal!E50,0)</f>
        <v>0</v>
      </c>
      <c r="M10" s="317">
        <f>IF(menu!U4=TRUE,Personal!F50,0)</f>
        <v>0</v>
      </c>
      <c r="N10" s="97">
        <f>IF(menu!U4=TRUE,Personal!G50,0)</f>
        <v>0</v>
      </c>
      <c r="O10" s="97">
        <f>IF(menu!U4=TRUE,Personal!H50,0)</f>
        <v>0</v>
      </c>
      <c r="P10" s="385">
        <f>Personal!L50</f>
        <v>0</v>
      </c>
      <c r="Q10" s="108">
        <f t="shared" ref="Q10:Q16" si="0">SUM(L10:P10)</f>
        <v>0</v>
      </c>
      <c r="R10" s="318">
        <f>IF(SUM(Personal!Q8:Q54)&gt;=1,1,0)</f>
        <v>1</v>
      </c>
      <c r="S10" s="386"/>
      <c r="T10" s="942"/>
      <c r="U10" s="942"/>
      <c r="V10" s="942"/>
      <c r="W10" s="394"/>
      <c r="X10" s="394"/>
      <c r="Y10" s="394"/>
      <c r="Z10" s="394"/>
      <c r="AA10" s="394"/>
      <c r="AB10" s="386"/>
      <c r="AC10" s="386"/>
      <c r="AD10" s="386"/>
      <c r="AE10" s="386"/>
      <c r="AF10" s="386"/>
      <c r="AG10" s="386"/>
      <c r="AH10" s="386"/>
    </row>
    <row r="11" spans="1:34" s="1" customFormat="1" ht="12.75" customHeight="1" x14ac:dyDescent="0.2">
      <c r="A11" s="386"/>
      <c r="B11" s="209">
        <f>B10+1</f>
        <v>2</v>
      </c>
      <c r="C11" s="949" t="s">
        <v>26</v>
      </c>
      <c r="D11" s="950"/>
      <c r="E11" s="971"/>
      <c r="F11" s="971"/>
      <c r="G11" s="971"/>
      <c r="H11" s="951" t="s">
        <v>173</v>
      </c>
      <c r="I11" s="951"/>
      <c r="J11" s="951"/>
      <c r="K11" s="952"/>
      <c r="L11" s="97">
        <f>IF(menu!U4=TRUE,Personal!E49,0)</f>
        <v>0</v>
      </c>
      <c r="M11" s="317">
        <f>IF(menu!U4=TRUE,Personal!F49,0)</f>
        <v>0</v>
      </c>
      <c r="N11" s="97">
        <f>IF(menu!U4=TRUE,Personal!G49,0)</f>
        <v>0</v>
      </c>
      <c r="O11" s="97">
        <f>Personal!H49</f>
        <v>0</v>
      </c>
      <c r="P11" s="97">
        <f>Personal!L49</f>
        <v>0</v>
      </c>
      <c r="Q11" s="108">
        <f t="shared" si="0"/>
        <v>0</v>
      </c>
      <c r="R11" s="318"/>
      <c r="S11" s="386"/>
      <c r="T11" s="942"/>
      <c r="U11" s="942"/>
      <c r="V11" s="942"/>
      <c r="W11" s="394"/>
      <c r="X11" s="394"/>
      <c r="Y11" s="394"/>
      <c r="Z11" s="394"/>
      <c r="AA11" s="394"/>
      <c r="AB11" s="386"/>
      <c r="AC11" s="386"/>
      <c r="AD11" s="386"/>
      <c r="AE11" s="386"/>
      <c r="AF11" s="386"/>
      <c r="AG11" s="386"/>
      <c r="AH11" s="386"/>
    </row>
    <row r="12" spans="1:34" s="1" customFormat="1" ht="12.75" customHeight="1" x14ac:dyDescent="0.2">
      <c r="A12" s="386"/>
      <c r="B12" s="209">
        <f>B11+1</f>
        <v>3</v>
      </c>
      <c r="C12" s="949" t="s">
        <v>21</v>
      </c>
      <c r="D12" s="950"/>
      <c r="E12" s="964" t="s">
        <v>635</v>
      </c>
      <c r="F12" s="964"/>
      <c r="G12" s="964"/>
      <c r="H12" s="964"/>
      <c r="I12" s="964"/>
      <c r="J12" s="964"/>
      <c r="K12" s="380"/>
      <c r="L12" s="97">
        <f>SUM(L13:L13)</f>
        <v>0</v>
      </c>
      <c r="M12" s="317">
        <f>SUM(M13:M13)</f>
        <v>0</v>
      </c>
      <c r="N12" s="317">
        <f>SUM(N13:N13)</f>
        <v>0</v>
      </c>
      <c r="O12" s="317">
        <f>SUM(O13:O13)</f>
        <v>0</v>
      </c>
      <c r="P12" s="317">
        <f>SUM(P13:P13)</f>
        <v>0</v>
      </c>
      <c r="Q12" s="108">
        <f t="shared" si="0"/>
        <v>0</v>
      </c>
      <c r="R12" s="318"/>
      <c r="S12" s="386"/>
      <c r="T12" s="942"/>
      <c r="U12" s="942"/>
      <c r="V12" s="942"/>
      <c r="W12" s="451"/>
      <c r="X12" s="451"/>
      <c r="Y12" s="394"/>
      <c r="Z12" s="394"/>
      <c r="AA12" s="394"/>
      <c r="AB12" s="386"/>
      <c r="AC12" s="386"/>
      <c r="AD12" s="386"/>
      <c r="AE12" s="386"/>
      <c r="AF12" s="386"/>
      <c r="AG12" s="386"/>
      <c r="AH12" s="386"/>
    </row>
    <row r="13" spans="1:34" s="1" customFormat="1" ht="12.75" customHeight="1" x14ac:dyDescent="0.2">
      <c r="A13" s="386"/>
      <c r="B13" s="209">
        <f>B12+1</f>
        <v>4</v>
      </c>
      <c r="C13" s="109"/>
      <c r="D13" s="6"/>
      <c r="E13" s="381"/>
      <c r="F13" s="933" t="s">
        <v>92</v>
      </c>
      <c r="G13" s="933"/>
      <c r="H13" s="933"/>
      <c r="I13" s="933"/>
      <c r="J13" s="933"/>
      <c r="K13" s="933"/>
      <c r="L13" s="104">
        <f>IF(menu!U9=TRUE,Begl_Öffentlichkeitsarbeit!F49,0)</f>
        <v>0</v>
      </c>
      <c r="M13" s="315">
        <f>IF(menu!U9=TRUE,Begl_Öffentlichkeitsarbeit!G49,0)</f>
        <v>0</v>
      </c>
      <c r="N13" s="104">
        <f>IF(menu!U9=TRUE,Begl_Öffentlichkeitsarbeit!H49,0)</f>
        <v>0</v>
      </c>
      <c r="O13" s="104">
        <f>IF(menu!U9=TRUE,Begl_Öffentlichkeitsarbeit!I49,0)</f>
        <v>0</v>
      </c>
      <c r="P13" s="383">
        <f>Begl_Öffentlichkeitsarbeit!K49</f>
        <v>0</v>
      </c>
      <c r="Q13" s="108">
        <f t="shared" si="0"/>
        <v>0</v>
      </c>
      <c r="R13" s="318">
        <f>IF(SUM(Begl_Öffentlichkeitsarbeit!M14:M19,Begl_Öffentlichkeitsarbeit!M49)&gt;=1,1,0)</f>
        <v>0</v>
      </c>
      <c r="S13" s="386"/>
      <c r="T13" s="942"/>
      <c r="U13" s="942"/>
      <c r="V13" s="942"/>
      <c r="W13" s="394"/>
      <c r="X13" s="394"/>
      <c r="Y13" s="393"/>
      <c r="Z13" s="393"/>
      <c r="AA13" s="393"/>
      <c r="AB13" s="386"/>
      <c r="AC13" s="386"/>
      <c r="AD13" s="386"/>
      <c r="AE13" s="386"/>
      <c r="AF13" s="386"/>
      <c r="AG13" s="386"/>
      <c r="AH13" s="386"/>
    </row>
    <row r="14" spans="1:34" s="1" customFormat="1" ht="12.75" customHeight="1" x14ac:dyDescent="0.2">
      <c r="A14" s="386"/>
      <c r="B14" s="209">
        <f t="shared" ref="B14:B21" si="1">B13+1</f>
        <v>5</v>
      </c>
      <c r="C14" s="937" t="s">
        <v>24</v>
      </c>
      <c r="D14" s="939"/>
      <c r="E14" s="965" t="s">
        <v>174</v>
      </c>
      <c r="F14" s="965"/>
      <c r="G14" s="965"/>
      <c r="H14" s="965"/>
      <c r="I14" s="966"/>
      <c r="J14" s="966"/>
      <c r="K14" s="966"/>
      <c r="L14" s="105">
        <f>SUM(L15:L17)</f>
        <v>0</v>
      </c>
      <c r="M14" s="331">
        <f>SUM(M15:M17)</f>
        <v>0</v>
      </c>
      <c r="N14" s="105">
        <f>SUM(N15:N17)</f>
        <v>0</v>
      </c>
      <c r="O14" s="105">
        <f>SUM(O15:O17)</f>
        <v>0</v>
      </c>
      <c r="P14" s="105">
        <f>SUM(P15:P17)</f>
        <v>0</v>
      </c>
      <c r="Q14" s="108">
        <f t="shared" si="0"/>
        <v>0</v>
      </c>
      <c r="R14" s="318"/>
      <c r="S14" s="386"/>
      <c r="T14" s="942"/>
      <c r="U14" s="942"/>
      <c r="V14" s="942"/>
      <c r="W14" s="451"/>
      <c r="X14" s="451"/>
      <c r="Y14" s="393"/>
      <c r="Z14" s="393"/>
      <c r="AA14" s="393"/>
      <c r="AB14" s="386"/>
      <c r="AC14" s="386"/>
      <c r="AD14" s="386"/>
      <c r="AE14" s="386"/>
      <c r="AF14" s="386"/>
      <c r="AG14" s="386"/>
      <c r="AH14" s="386"/>
    </row>
    <row r="15" spans="1:34" s="1" customFormat="1" ht="12.75" customHeight="1" x14ac:dyDescent="0.2">
      <c r="A15" s="386"/>
      <c r="B15" s="209">
        <f>B14+1</f>
        <v>6</v>
      </c>
      <c r="C15" s="109"/>
      <c r="D15" s="6"/>
      <c r="F15" s="933" t="s">
        <v>92</v>
      </c>
      <c r="G15" s="933"/>
      <c r="H15" s="933"/>
      <c r="I15" s="933"/>
      <c r="J15" s="933"/>
      <c r="K15" s="933"/>
      <c r="L15" s="104">
        <f>IF(menu!U9=TRUE,Begl_Öffentlichkeitsarbeit!F50,0)</f>
        <v>0</v>
      </c>
      <c r="M15" s="315">
        <f>IF(menu!U9=TRUE,Begl_Öffentlichkeitsarbeit!G50,0)</f>
        <v>0</v>
      </c>
      <c r="N15" s="104">
        <f>IF(menu!U9=TRUE,Begl_Öffentlichkeitsarbeit!H50,0)</f>
        <v>0</v>
      </c>
      <c r="O15" s="104">
        <f>IF(menu!U9=TRUE,Begl_Öffentlichkeitsarbeit!I50,0)</f>
        <v>0</v>
      </c>
      <c r="P15" s="383">
        <f>Begl_Öffentlichkeitsarbeit!K50</f>
        <v>0</v>
      </c>
      <c r="Q15" s="108">
        <f t="shared" si="0"/>
        <v>0</v>
      </c>
      <c r="R15" s="318">
        <f>IF(SUM(Begl_Öffentlichkeitsarbeit!M25:M34,Begl_Öffentlichkeitsarbeit!M50)&gt;=1,1,0)</f>
        <v>0</v>
      </c>
      <c r="S15" s="386"/>
      <c r="T15" s="942"/>
      <c r="U15" s="942"/>
      <c r="V15" s="942"/>
      <c r="W15" s="393"/>
      <c r="X15" s="393"/>
      <c r="Y15" s="393"/>
      <c r="Z15" s="393"/>
      <c r="AA15" s="393"/>
      <c r="AB15" s="386"/>
      <c r="AC15" s="386"/>
      <c r="AD15" s="386"/>
      <c r="AE15" s="386"/>
      <c r="AF15" s="386"/>
      <c r="AG15" s="386"/>
      <c r="AH15" s="386"/>
    </row>
    <row r="16" spans="1:34" s="1" customFormat="1" ht="12.75" customHeight="1" x14ac:dyDescent="0.2">
      <c r="A16" s="386"/>
      <c r="B16" s="209">
        <f t="shared" si="1"/>
        <v>7</v>
      </c>
      <c r="C16" s="110"/>
      <c r="D16" s="126"/>
      <c r="F16" s="933" t="s">
        <v>142</v>
      </c>
      <c r="G16" s="933"/>
      <c r="H16" s="933"/>
      <c r="I16" s="933"/>
      <c r="J16" s="933"/>
      <c r="K16" s="933"/>
      <c r="L16" s="104">
        <f>IF(menu!U10=TRUE,Prof_Prozessunterstützung!F22,0)</f>
        <v>0</v>
      </c>
      <c r="M16" s="315">
        <f>IF(menu!U10=TRUE,Prof_Prozessunterstützung!G22,0)</f>
        <v>0</v>
      </c>
      <c r="N16" s="104">
        <f>IF(menu!U10=TRUE,Prof_Prozessunterstützung!H22,0)</f>
        <v>0</v>
      </c>
      <c r="O16" s="104">
        <f>IF(menu!U10=TRUE,Prof_Prozessunterstützung!I22,0)</f>
        <v>0</v>
      </c>
      <c r="P16" s="383">
        <f>Prof_Prozessunterstützung!K22</f>
        <v>0</v>
      </c>
      <c r="Q16" s="108">
        <f t="shared" si="0"/>
        <v>0</v>
      </c>
      <c r="R16" s="318">
        <f>IF(SUM(Prof_Prozessunterstützung!J14,Prof_Prozessunterstützung!M22)&gt;=1,1,0)</f>
        <v>0</v>
      </c>
      <c r="S16" s="386"/>
      <c r="T16" s="942"/>
      <c r="U16" s="942"/>
      <c r="V16" s="942"/>
      <c r="W16" s="393"/>
      <c r="X16" s="393"/>
      <c r="Y16" s="393"/>
      <c r="Z16" s="393"/>
      <c r="AA16" s="393"/>
      <c r="AB16" s="386"/>
      <c r="AC16" s="386"/>
      <c r="AD16" s="386"/>
      <c r="AE16" s="386"/>
      <c r="AF16" s="386"/>
      <c r="AG16" s="386"/>
      <c r="AH16" s="386"/>
    </row>
    <row r="17" spans="1:34" s="1" customFormat="1" ht="26.25" customHeight="1" x14ac:dyDescent="0.2">
      <c r="A17" s="386"/>
      <c r="B17" s="209">
        <f t="shared" si="1"/>
        <v>8</v>
      </c>
      <c r="C17" s="110"/>
      <c r="D17" s="382"/>
      <c r="E17" s="381"/>
      <c r="F17" s="943" t="s">
        <v>706</v>
      </c>
      <c r="G17" s="944"/>
      <c r="H17" s="944"/>
      <c r="I17" s="944"/>
      <c r="J17" s="944"/>
      <c r="K17" s="945"/>
      <c r="L17" s="104">
        <f>IF(menu!U11=TRUE,Bilanzerstellung!F20,0)</f>
        <v>0</v>
      </c>
      <c r="M17" s="315">
        <f>IF(menu!U11=TRUE,Bilanzerstellung!G20,0)</f>
        <v>0</v>
      </c>
      <c r="N17" s="104">
        <f>IF(menu!U11=TRUE,Bilanzerstellung!H20,0)</f>
        <v>0</v>
      </c>
      <c r="O17" s="104">
        <f>Bilanzerstellung!I20</f>
        <v>0</v>
      </c>
      <c r="P17" s="383">
        <f>Bilanzerstellung!K20</f>
        <v>0</v>
      </c>
      <c r="Q17" s="108">
        <f t="shared" ref="Q17:Q20" si="2">SUM(L17:P17)</f>
        <v>0</v>
      </c>
      <c r="R17" s="318">
        <f>IF(SUM(Bilanzerstellung!M14:M14,Bilanzerstellung!M20)&gt;=1,1,0)</f>
        <v>0</v>
      </c>
      <c r="S17" s="386"/>
      <c r="T17" s="942"/>
      <c r="U17" s="942"/>
      <c r="V17" s="942"/>
      <c r="W17" s="452"/>
      <c r="X17" s="452"/>
      <c r="Y17" s="393"/>
      <c r="Z17" s="393"/>
      <c r="AA17" s="393"/>
      <c r="AB17" s="386"/>
      <c r="AC17" s="386"/>
      <c r="AD17" s="386"/>
      <c r="AE17" s="386"/>
      <c r="AF17" s="386"/>
      <c r="AG17" s="386"/>
      <c r="AH17" s="386"/>
    </row>
    <row r="18" spans="1:34" s="1" customFormat="1" ht="12.75" customHeight="1" x14ac:dyDescent="0.2">
      <c r="A18" s="386"/>
      <c r="B18" s="209">
        <f>B17+1</f>
        <v>9</v>
      </c>
      <c r="C18" s="937" t="s">
        <v>23</v>
      </c>
      <c r="D18" s="938"/>
      <c r="E18" s="933" t="s">
        <v>170</v>
      </c>
      <c r="F18" s="933"/>
      <c r="G18" s="933"/>
      <c r="H18" s="933"/>
      <c r="I18" s="933"/>
      <c r="J18" s="933"/>
      <c r="K18" s="933"/>
      <c r="L18" s="105">
        <f>Dienstreisen!F43</f>
        <v>0</v>
      </c>
      <c r="M18" s="331">
        <f>Dienstreisen!G43</f>
        <v>0</v>
      </c>
      <c r="N18" s="105">
        <f>Dienstreisen!H43</f>
        <v>0</v>
      </c>
      <c r="O18" s="105">
        <f>Dienstreisen!J43</f>
        <v>0</v>
      </c>
      <c r="P18" s="105">
        <f>Dienstreisen!L43</f>
        <v>0</v>
      </c>
      <c r="Q18" s="108">
        <f t="shared" si="2"/>
        <v>0</v>
      </c>
      <c r="R18" s="318">
        <f>IF(SUM(Dienstreisen!P13:P43)&gt;=1,1,0)</f>
        <v>0</v>
      </c>
      <c r="S18" s="386"/>
      <c r="T18" s="452"/>
      <c r="U18" s="393"/>
      <c r="V18" s="393"/>
      <c r="W18" s="393"/>
      <c r="X18" s="393"/>
      <c r="Y18" s="452"/>
      <c r="Z18" s="452"/>
      <c r="AA18" s="452"/>
      <c r="AB18" s="386"/>
      <c r="AC18" s="386"/>
      <c r="AD18" s="386"/>
      <c r="AE18" s="386"/>
      <c r="AF18" s="386"/>
      <c r="AG18" s="386"/>
      <c r="AH18" s="386"/>
    </row>
    <row r="19" spans="1:34" s="1" customFormat="1" ht="12.75" customHeight="1" x14ac:dyDescent="0.2">
      <c r="A19" s="386"/>
      <c r="B19" s="209"/>
      <c r="C19" s="937" t="s">
        <v>22</v>
      </c>
      <c r="D19" s="939"/>
      <c r="E19" s="940" t="s">
        <v>636</v>
      </c>
      <c r="F19" s="940"/>
      <c r="G19" s="940"/>
      <c r="H19" s="940"/>
      <c r="I19" s="940"/>
      <c r="J19" s="940"/>
      <c r="K19" s="941"/>
      <c r="L19" s="105">
        <f>L20</f>
        <v>0</v>
      </c>
      <c r="M19" s="331">
        <f>M20</f>
        <v>0</v>
      </c>
      <c r="N19" s="331">
        <f t="shared" ref="N19:P19" si="3">N20</f>
        <v>0</v>
      </c>
      <c r="O19" s="331">
        <f t="shared" si="3"/>
        <v>0</v>
      </c>
      <c r="P19" s="331">
        <f t="shared" si="3"/>
        <v>0</v>
      </c>
      <c r="Q19" s="108">
        <f t="shared" si="2"/>
        <v>0</v>
      </c>
      <c r="R19" s="318"/>
      <c r="S19" s="386"/>
      <c r="T19" s="452"/>
      <c r="U19" s="393"/>
      <c r="V19" s="393"/>
      <c r="W19" s="393"/>
      <c r="X19" s="393"/>
      <c r="Y19" s="452"/>
      <c r="Z19" s="452"/>
      <c r="AA19" s="452"/>
      <c r="AB19" s="386"/>
      <c r="AC19" s="386"/>
      <c r="AD19" s="386"/>
      <c r="AE19" s="386"/>
      <c r="AF19" s="386"/>
      <c r="AG19" s="386"/>
      <c r="AH19" s="386"/>
    </row>
    <row r="20" spans="1:34" s="1" customFormat="1" ht="12.75" customHeight="1" x14ac:dyDescent="0.2">
      <c r="A20" s="386"/>
      <c r="B20" s="209">
        <f>B18+1</f>
        <v>10</v>
      </c>
      <c r="C20" s="109"/>
      <c r="D20" s="6"/>
      <c r="F20" s="933" t="s">
        <v>92</v>
      </c>
      <c r="G20" s="933"/>
      <c r="H20" s="933"/>
      <c r="I20" s="933"/>
      <c r="J20" s="933"/>
      <c r="K20" s="933"/>
      <c r="L20" s="104">
        <f>IF(menu!U9=TRUE,Begl_Öffentlichkeitsarbeit!F51,0)</f>
        <v>0</v>
      </c>
      <c r="M20" s="315">
        <f>IF(menu!U9=TRUE,Begl_Öffentlichkeitsarbeit!G51,0)</f>
        <v>0</v>
      </c>
      <c r="N20" s="315">
        <f>IF(menu!U9=TRUE,Begl_Öffentlichkeitsarbeit!H51,0)</f>
        <v>0</v>
      </c>
      <c r="O20" s="315">
        <f>IF(menu!U9=TRUE,Begl_Öffentlichkeitsarbeit!I51,0)</f>
        <v>0</v>
      </c>
      <c r="P20" s="448">
        <f>Begl_Öffentlichkeitsarbeit!K51</f>
        <v>0</v>
      </c>
      <c r="Q20" s="108">
        <f t="shared" si="2"/>
        <v>0</v>
      </c>
      <c r="R20" s="318">
        <f>IF(SUM(Begl_Öffentlichkeitsarbeit!M39:M40,Begl_Öffentlichkeitsarbeit!M51)&gt;=1,1,0)</f>
        <v>0</v>
      </c>
      <c r="S20" s="386"/>
      <c r="T20" s="393"/>
      <c r="U20" s="452"/>
      <c r="V20" s="452"/>
      <c r="W20" s="452"/>
      <c r="X20" s="452"/>
      <c r="Y20" s="386"/>
      <c r="Z20" s="386"/>
      <c r="AA20" s="386"/>
      <c r="AB20" s="386"/>
      <c r="AC20" s="386"/>
      <c r="AD20" s="386"/>
      <c r="AE20" s="386"/>
      <c r="AF20" s="386"/>
      <c r="AG20" s="386"/>
      <c r="AH20" s="386"/>
    </row>
    <row r="21" spans="1:34" s="1" customFormat="1" ht="18" customHeight="1" thickBot="1" x14ac:dyDescent="0.25">
      <c r="A21" s="386"/>
      <c r="B21" s="209">
        <f t="shared" si="1"/>
        <v>11</v>
      </c>
      <c r="C21" s="934" t="s">
        <v>6</v>
      </c>
      <c r="D21" s="935"/>
      <c r="E21" s="935"/>
      <c r="F21" s="935"/>
      <c r="G21" s="935"/>
      <c r="H21" s="935"/>
      <c r="I21" s="935"/>
      <c r="J21" s="935"/>
      <c r="K21" s="936"/>
      <c r="L21" s="466">
        <f t="shared" ref="L21:Q21" si="4">L10+L11+L12+L14+L18+L19</f>
        <v>0</v>
      </c>
      <c r="M21" s="316">
        <f t="shared" si="4"/>
        <v>0</v>
      </c>
      <c r="N21" s="316">
        <f t="shared" si="4"/>
        <v>0</v>
      </c>
      <c r="O21" s="316">
        <f t="shared" si="4"/>
        <v>0</v>
      </c>
      <c r="P21" s="316">
        <f t="shared" si="4"/>
        <v>0</v>
      </c>
      <c r="Q21" s="111">
        <f t="shared" si="4"/>
        <v>0</v>
      </c>
      <c r="S21" s="386"/>
      <c r="T21" s="386"/>
      <c r="U21" s="386"/>
      <c r="V21" s="386"/>
      <c r="W21" s="386"/>
      <c r="X21" s="386"/>
      <c r="Y21" s="386"/>
      <c r="Z21" s="386"/>
      <c r="AA21" s="386"/>
      <c r="AB21" s="386"/>
      <c r="AC21" s="386"/>
      <c r="AD21" s="386"/>
      <c r="AE21" s="386"/>
      <c r="AF21" s="386"/>
      <c r="AG21" s="386"/>
      <c r="AH21" s="386"/>
    </row>
    <row r="22" spans="1:34" s="1" customFormat="1" ht="19.5" customHeight="1" x14ac:dyDescent="0.2">
      <c r="A22" s="386"/>
      <c r="S22" s="386"/>
      <c r="T22" s="386"/>
      <c r="U22" s="386"/>
      <c r="V22" s="386"/>
      <c r="W22" s="386"/>
      <c r="X22" s="386"/>
      <c r="Y22" s="386"/>
      <c r="Z22" s="386"/>
      <c r="AA22" s="386"/>
      <c r="AB22" s="386"/>
      <c r="AC22" s="386"/>
      <c r="AD22" s="386"/>
      <c r="AE22" s="386"/>
      <c r="AF22" s="386"/>
      <c r="AG22" s="386"/>
      <c r="AH22" s="386"/>
    </row>
    <row r="23" spans="1:34" s="1" customFormat="1" ht="20.45" customHeight="1" x14ac:dyDescent="0.2">
      <c r="A23" s="386"/>
      <c r="C23" s="961" t="s">
        <v>494</v>
      </c>
      <c r="D23" s="962"/>
      <c r="E23" s="962"/>
      <c r="F23" s="962"/>
      <c r="G23" s="962"/>
      <c r="H23" s="962"/>
      <c r="I23" s="962"/>
      <c r="J23" s="962"/>
      <c r="K23" s="962"/>
      <c r="L23" s="962"/>
      <c r="M23" s="962"/>
      <c r="N23" s="962"/>
      <c r="O23" s="962"/>
      <c r="P23" s="962"/>
      <c r="Q23" s="963"/>
      <c r="S23" s="386"/>
      <c r="T23" s="386"/>
      <c r="U23" s="386"/>
      <c r="V23" s="386"/>
      <c r="W23" s="386"/>
      <c r="X23" s="386"/>
      <c r="Y23" s="386"/>
      <c r="Z23" s="386"/>
      <c r="AA23" s="386"/>
      <c r="AB23" s="386"/>
      <c r="AC23" s="386"/>
      <c r="AD23" s="386"/>
      <c r="AE23" s="386"/>
      <c r="AF23" s="386"/>
      <c r="AG23" s="386"/>
      <c r="AH23" s="386"/>
    </row>
    <row r="24" spans="1:34" s="1" customFormat="1" ht="43.5" customHeight="1" x14ac:dyDescent="0.2">
      <c r="A24" s="386"/>
      <c r="C24" s="475" t="s">
        <v>436</v>
      </c>
      <c r="D24" s="956" t="s">
        <v>702</v>
      </c>
      <c r="E24" s="956"/>
      <c r="F24" s="956"/>
      <c r="G24" s="956"/>
      <c r="H24" s="956"/>
      <c r="I24" s="956"/>
      <c r="J24" s="956"/>
      <c r="K24" s="956"/>
      <c r="L24" s="956"/>
      <c r="M24" s="956"/>
      <c r="N24" s="956"/>
      <c r="O24" s="959" t="s">
        <v>703</v>
      </c>
      <c r="P24" s="959"/>
      <c r="Q24" s="960"/>
      <c r="R24" s="295"/>
      <c r="S24" s="453"/>
      <c r="T24" s="453"/>
      <c r="U24" s="453"/>
      <c r="V24" s="453"/>
      <c r="W24" s="453"/>
      <c r="X24" s="453"/>
      <c r="Y24" s="453"/>
      <c r="Z24" s="453"/>
      <c r="AA24" s="386"/>
      <c r="AB24" s="386"/>
      <c r="AC24" s="386"/>
      <c r="AD24" s="386"/>
      <c r="AE24" s="386"/>
      <c r="AF24" s="386"/>
      <c r="AG24" s="386"/>
      <c r="AH24" s="386"/>
    </row>
    <row r="25" spans="1:34" s="1" customFormat="1" ht="41.45" customHeight="1" x14ac:dyDescent="0.2">
      <c r="A25" s="386"/>
      <c r="C25" s="475" t="str">
        <f>IF(D25="","","•")</f>
        <v>•</v>
      </c>
      <c r="D25" s="956" t="s">
        <v>696</v>
      </c>
      <c r="E25" s="956"/>
      <c r="F25" s="956"/>
      <c r="G25" s="956"/>
      <c r="H25" s="956"/>
      <c r="I25" s="956"/>
      <c r="J25" s="956"/>
      <c r="K25" s="956"/>
      <c r="L25" s="956"/>
      <c r="M25" s="956"/>
      <c r="N25" s="956"/>
      <c r="O25" s="282"/>
      <c r="P25" s="282"/>
      <c r="Q25" s="283"/>
      <c r="S25" s="386"/>
      <c r="T25" s="386"/>
      <c r="U25" s="386"/>
      <c r="V25" s="386"/>
      <c r="W25" s="386"/>
      <c r="X25" s="386"/>
      <c r="Y25" s="386"/>
      <c r="Z25" s="386"/>
      <c r="AA25" s="386"/>
      <c r="AB25" s="386"/>
      <c r="AC25" s="386"/>
      <c r="AD25" s="386"/>
      <c r="AE25" s="386"/>
      <c r="AF25" s="386"/>
      <c r="AG25" s="386"/>
      <c r="AH25" s="386"/>
    </row>
    <row r="26" spans="1:34" s="1" customFormat="1" ht="38.25" customHeight="1" x14ac:dyDescent="0.2">
      <c r="A26" s="386"/>
      <c r="C26" s="475" t="str">
        <f>IF(D26="","","•")</f>
        <v>•</v>
      </c>
      <c r="D26" s="956" t="s">
        <v>677</v>
      </c>
      <c r="E26" s="956"/>
      <c r="F26" s="956"/>
      <c r="G26" s="956"/>
      <c r="H26" s="956"/>
      <c r="I26" s="956"/>
      <c r="J26" s="956"/>
      <c r="K26" s="956"/>
      <c r="L26" s="956"/>
      <c r="M26" s="956"/>
      <c r="N26" s="956"/>
      <c r="O26" s="282"/>
      <c r="P26" s="282"/>
      <c r="Q26" s="283"/>
      <c r="S26" s="386"/>
      <c r="T26" s="386"/>
      <c r="U26" s="386"/>
      <c r="V26" s="386"/>
      <c r="W26" s="386"/>
      <c r="X26" s="386"/>
      <c r="Y26" s="386"/>
      <c r="Z26" s="386"/>
      <c r="AA26" s="386"/>
      <c r="AB26" s="386"/>
      <c r="AC26" s="386"/>
      <c r="AD26" s="386"/>
      <c r="AE26" s="386"/>
      <c r="AF26" s="386"/>
      <c r="AG26" s="386"/>
      <c r="AH26" s="386"/>
    </row>
    <row r="27" spans="1:34" s="1" customFormat="1" ht="23.25" customHeight="1" x14ac:dyDescent="0.2">
      <c r="A27" s="386"/>
      <c r="C27" s="475" t="str">
        <f>IF(D27="","","•")</f>
        <v>•</v>
      </c>
      <c r="D27" s="956" t="s">
        <v>678</v>
      </c>
      <c r="E27" s="956"/>
      <c r="F27" s="956"/>
      <c r="G27" s="956"/>
      <c r="H27" s="956"/>
      <c r="I27" s="956"/>
      <c r="J27" s="956"/>
      <c r="K27" s="956"/>
      <c r="L27" s="956"/>
      <c r="M27" s="956"/>
      <c r="N27" s="956"/>
      <c r="O27" s="282"/>
      <c r="P27" s="282"/>
      <c r="Q27" s="283"/>
      <c r="S27" s="386"/>
      <c r="T27" s="386"/>
      <c r="U27" s="386"/>
      <c r="V27" s="386"/>
      <c r="W27" s="386"/>
      <c r="X27" s="386"/>
      <c r="Y27" s="386"/>
      <c r="Z27" s="386"/>
      <c r="AA27" s="386"/>
      <c r="AB27" s="386"/>
      <c r="AC27" s="386"/>
      <c r="AD27" s="386"/>
      <c r="AE27" s="386"/>
      <c r="AF27" s="386"/>
      <c r="AG27" s="386"/>
      <c r="AH27" s="386"/>
    </row>
    <row r="28" spans="1:34" s="1" customFormat="1" ht="28.9" customHeight="1" x14ac:dyDescent="0.2">
      <c r="A28" s="386"/>
      <c r="C28" s="953" t="s">
        <v>697</v>
      </c>
      <c r="D28" s="954"/>
      <c r="E28" s="954"/>
      <c r="F28" s="954"/>
      <c r="G28" s="954"/>
      <c r="H28" s="954"/>
      <c r="I28" s="954"/>
      <c r="J28" s="954"/>
      <c r="K28" s="954"/>
      <c r="L28" s="954"/>
      <c r="M28" s="954"/>
      <c r="N28" s="954"/>
      <c r="O28" s="954"/>
      <c r="P28" s="954"/>
      <c r="Q28" s="955"/>
      <c r="S28" s="386"/>
      <c r="T28" s="386"/>
      <c r="U28" s="386"/>
      <c r="V28" s="386"/>
      <c r="W28" s="386"/>
      <c r="X28" s="386"/>
      <c r="Y28" s="386"/>
      <c r="Z28" s="386"/>
      <c r="AA28" s="386"/>
      <c r="AB28" s="386"/>
      <c r="AC28" s="386"/>
      <c r="AD28" s="386"/>
      <c r="AE28" s="386"/>
      <c r="AF28" s="386"/>
      <c r="AG28" s="386"/>
      <c r="AH28" s="386"/>
    </row>
    <row r="29" spans="1:34" s="1" customFormat="1" ht="19.5" customHeight="1" x14ac:dyDescent="0.2">
      <c r="A29" s="386"/>
      <c r="C29" s="957" t="str">
        <f>menu!Y2</f>
        <v/>
      </c>
      <c r="D29" s="957"/>
      <c r="E29" s="957"/>
      <c r="F29" s="957"/>
      <c r="G29" s="957"/>
      <c r="H29" s="957"/>
      <c r="I29" s="957"/>
      <c r="J29" s="957"/>
      <c r="K29" s="957"/>
      <c r="L29" s="957"/>
      <c r="M29" s="957"/>
      <c r="N29" s="957"/>
      <c r="O29" s="957"/>
      <c r="P29" s="957"/>
      <c r="Q29" s="957"/>
      <c r="S29" s="386"/>
      <c r="T29" s="454"/>
      <c r="U29" s="454"/>
      <c r="V29" s="454"/>
      <c r="W29" s="454"/>
      <c r="X29" s="454"/>
      <c r="Y29" s="454"/>
      <c r="Z29" s="454"/>
      <c r="AA29" s="454"/>
      <c r="AB29" s="454"/>
      <c r="AC29" s="454"/>
      <c r="AD29" s="454"/>
      <c r="AE29" s="454"/>
      <c r="AF29" s="454"/>
      <c r="AG29" s="454"/>
      <c r="AH29" s="454"/>
    </row>
    <row r="30" spans="1:34" s="1" customFormat="1" ht="5.25" customHeight="1" x14ac:dyDescent="0.2">
      <c r="A30" s="386"/>
      <c r="S30" s="386"/>
      <c r="T30" s="454"/>
      <c r="U30" s="454"/>
      <c r="V30" s="454"/>
      <c r="W30" s="454"/>
      <c r="X30" s="454"/>
      <c r="Y30" s="454"/>
      <c r="Z30" s="454"/>
      <c r="AA30" s="454"/>
      <c r="AB30" s="454"/>
      <c r="AC30" s="454"/>
      <c r="AD30" s="454"/>
      <c r="AE30" s="454"/>
      <c r="AF30" s="454"/>
      <c r="AG30" s="454"/>
      <c r="AH30" s="454"/>
    </row>
    <row r="31" spans="1:34" s="1" customFormat="1" ht="11.45" customHeight="1" x14ac:dyDescent="0.2">
      <c r="A31" s="386"/>
      <c r="C31" s="551" t="str">
        <f ca="1">Basisdaten!$C$41</f>
        <v>Vorhabenbeschreibung - 4.1.7) Klimaschutzkoordination - Vers. 10/2025</v>
      </c>
      <c r="D31" s="551"/>
      <c r="E31" s="551"/>
      <c r="F31" s="551"/>
      <c r="G31" s="551"/>
      <c r="H31" s="551"/>
      <c r="I31" s="551"/>
      <c r="J31" s="551"/>
      <c r="K31" s="551"/>
      <c r="L31" s="551"/>
      <c r="M31" s="551"/>
      <c r="N31" s="551"/>
      <c r="O31" s="551"/>
      <c r="P31" s="551"/>
      <c r="Q31" s="551"/>
      <c r="S31" s="386"/>
      <c r="T31" s="454"/>
      <c r="U31" s="454"/>
      <c r="V31" s="454"/>
      <c r="W31" s="454"/>
      <c r="X31" s="454"/>
      <c r="Y31" s="454"/>
      <c r="Z31" s="454"/>
      <c r="AA31" s="454"/>
      <c r="AB31" s="454"/>
      <c r="AC31" s="454"/>
      <c r="AD31" s="454"/>
      <c r="AE31" s="454"/>
      <c r="AF31" s="454"/>
      <c r="AG31" s="454"/>
      <c r="AH31" s="454"/>
    </row>
    <row r="32" spans="1:34" s="1" customFormat="1" ht="7.5" customHeight="1" x14ac:dyDescent="0.2">
      <c r="A32" s="386"/>
      <c r="B32" s="386"/>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row>
    <row r="33" spans="1:34" x14ac:dyDescent="0.25">
      <c r="A33" s="386"/>
      <c r="B33" s="386"/>
      <c r="C33" s="386"/>
      <c r="D33" s="386"/>
      <c r="E33" s="386"/>
      <c r="F33" s="386"/>
      <c r="G33" s="386"/>
      <c r="H33" s="386"/>
      <c r="I33" s="386"/>
      <c r="J33" s="386"/>
      <c r="K33" s="386"/>
      <c r="L33" s="386"/>
      <c r="M33" s="386"/>
      <c r="N33" s="386"/>
      <c r="O33" s="386"/>
      <c r="P33" s="386"/>
      <c r="Q33" s="386"/>
      <c r="R33" s="386"/>
      <c r="S33" s="398"/>
      <c r="T33" s="398"/>
      <c r="U33" s="398"/>
      <c r="V33" s="398"/>
      <c r="W33" s="398"/>
      <c r="X33" s="398"/>
      <c r="Y33" s="398"/>
      <c r="Z33" s="398"/>
      <c r="AA33" s="398"/>
      <c r="AB33" s="398"/>
      <c r="AC33" s="398"/>
      <c r="AD33" s="398"/>
      <c r="AE33" s="398"/>
      <c r="AF33" s="398"/>
      <c r="AG33" s="398"/>
      <c r="AH33" s="398"/>
    </row>
    <row r="34" spans="1:34" x14ac:dyDescent="0.25">
      <c r="A34" s="386"/>
      <c r="B34" s="386"/>
      <c r="C34" s="386"/>
      <c r="D34" s="386"/>
      <c r="E34" s="386"/>
      <c r="F34" s="386"/>
      <c r="G34" s="386"/>
      <c r="H34" s="386"/>
      <c r="I34" s="386"/>
      <c r="J34" s="386"/>
      <c r="K34" s="386"/>
      <c r="L34" s="386"/>
      <c r="M34" s="386"/>
      <c r="N34" s="386"/>
      <c r="O34" s="386"/>
      <c r="P34" s="386"/>
      <c r="Q34" s="386"/>
      <c r="R34" s="386"/>
      <c r="S34" s="398"/>
      <c r="T34" s="398"/>
      <c r="U34" s="398"/>
      <c r="V34" s="398"/>
      <c r="W34" s="398"/>
      <c r="X34" s="398"/>
      <c r="Y34" s="398"/>
      <c r="Z34" s="398"/>
      <c r="AA34" s="398"/>
      <c r="AB34" s="398"/>
      <c r="AC34" s="398"/>
      <c r="AD34" s="398"/>
      <c r="AE34" s="398"/>
      <c r="AF34" s="398"/>
      <c r="AG34" s="398"/>
      <c r="AH34" s="398"/>
    </row>
    <row r="35" spans="1:34" x14ac:dyDescent="0.25">
      <c r="A35" s="386"/>
      <c r="B35" s="386"/>
      <c r="C35" s="386"/>
      <c r="D35" s="386"/>
      <c r="E35" s="386"/>
      <c r="F35" s="386"/>
      <c r="G35" s="386"/>
      <c r="H35" s="386"/>
      <c r="I35" s="386"/>
      <c r="J35" s="386"/>
      <c r="K35" s="386"/>
      <c r="L35" s="386"/>
      <c r="M35" s="386"/>
      <c r="N35" s="386"/>
      <c r="O35" s="386"/>
      <c r="P35" s="386"/>
      <c r="Q35" s="386"/>
      <c r="R35" s="386"/>
      <c r="S35" s="398"/>
      <c r="T35" s="398"/>
      <c r="U35" s="398"/>
      <c r="V35" s="398"/>
      <c r="W35" s="398"/>
      <c r="X35" s="398"/>
      <c r="Y35" s="398"/>
      <c r="Z35" s="398"/>
      <c r="AA35" s="398"/>
      <c r="AB35" s="398"/>
      <c r="AC35" s="398"/>
      <c r="AD35" s="398"/>
      <c r="AE35" s="398"/>
      <c r="AF35" s="398"/>
      <c r="AG35" s="398"/>
      <c r="AH35" s="398"/>
    </row>
    <row r="36" spans="1:34" x14ac:dyDescent="0.25">
      <c r="A36" s="386"/>
      <c r="B36" s="386"/>
      <c r="C36" s="386"/>
      <c r="D36" s="386"/>
      <c r="E36" s="386"/>
      <c r="F36" s="386"/>
      <c r="G36" s="386"/>
      <c r="H36" s="386"/>
      <c r="I36" s="386"/>
      <c r="J36" s="386"/>
      <c r="K36" s="386"/>
      <c r="L36" s="386"/>
      <c r="M36" s="386"/>
      <c r="N36" s="386"/>
      <c r="O36" s="386"/>
      <c r="P36" s="386"/>
      <c r="Q36" s="386"/>
      <c r="R36" s="386"/>
      <c r="S36" s="398"/>
      <c r="T36" s="398"/>
      <c r="U36" s="398"/>
      <c r="V36" s="398"/>
      <c r="W36" s="398"/>
      <c r="X36" s="398"/>
      <c r="Y36" s="398"/>
      <c r="Z36" s="398"/>
      <c r="AA36" s="398"/>
      <c r="AB36" s="398"/>
      <c r="AC36" s="398"/>
      <c r="AD36" s="398"/>
      <c r="AE36" s="398"/>
      <c r="AF36" s="398"/>
      <c r="AG36" s="398"/>
      <c r="AH36" s="398"/>
    </row>
    <row r="37" spans="1:34" x14ac:dyDescent="0.25">
      <c r="A37" s="386"/>
      <c r="B37" s="386"/>
      <c r="C37" s="386"/>
      <c r="D37" s="386"/>
      <c r="E37" s="386"/>
      <c r="F37" s="386"/>
      <c r="G37" s="386"/>
      <c r="H37" s="386"/>
      <c r="I37" s="386"/>
      <c r="J37" s="386"/>
      <c r="K37" s="386"/>
      <c r="L37" s="386"/>
      <c r="M37" s="386"/>
      <c r="N37" s="386"/>
      <c r="O37" s="386"/>
      <c r="P37" s="386"/>
      <c r="Q37" s="386"/>
      <c r="R37" s="386"/>
      <c r="S37" s="398"/>
      <c r="T37" s="398"/>
      <c r="U37" s="398"/>
      <c r="V37" s="398"/>
      <c r="W37" s="398"/>
      <c r="X37" s="398"/>
      <c r="Y37" s="398"/>
      <c r="Z37" s="398"/>
      <c r="AA37" s="398"/>
      <c r="AB37" s="398"/>
      <c r="AC37" s="398"/>
      <c r="AD37" s="398"/>
      <c r="AE37" s="398"/>
      <c r="AF37" s="398"/>
      <c r="AG37" s="398"/>
      <c r="AH37" s="398"/>
    </row>
    <row r="38" spans="1:34" x14ac:dyDescent="0.25">
      <c r="A38" s="386"/>
      <c r="B38" s="386"/>
      <c r="C38" s="386"/>
      <c r="D38" s="386"/>
      <c r="E38" s="386"/>
      <c r="F38" s="386"/>
      <c r="G38" s="386"/>
      <c r="H38" s="386"/>
      <c r="I38" s="386"/>
      <c r="J38" s="386"/>
      <c r="K38" s="386"/>
      <c r="L38" s="386"/>
      <c r="M38" s="386"/>
      <c r="N38" s="386"/>
      <c r="O38" s="386"/>
      <c r="P38" s="386"/>
      <c r="Q38" s="386"/>
      <c r="R38" s="386"/>
      <c r="S38" s="398"/>
      <c r="T38" s="398"/>
      <c r="U38" s="398"/>
      <c r="V38" s="398"/>
      <c r="W38" s="398"/>
      <c r="X38" s="398"/>
      <c r="Y38" s="398"/>
      <c r="Z38" s="398"/>
      <c r="AA38" s="398"/>
      <c r="AB38" s="398"/>
      <c r="AC38" s="398"/>
      <c r="AD38" s="398"/>
      <c r="AE38" s="398"/>
      <c r="AF38" s="398"/>
      <c r="AG38" s="398"/>
      <c r="AH38" s="398"/>
    </row>
    <row r="39" spans="1:34" x14ac:dyDescent="0.25">
      <c r="A39" s="386"/>
      <c r="B39" s="386"/>
      <c r="C39" s="386"/>
      <c r="D39" s="386"/>
      <c r="E39" s="386"/>
      <c r="F39" s="386"/>
      <c r="G39" s="386"/>
      <c r="H39" s="386"/>
      <c r="I39" s="386"/>
      <c r="J39" s="386"/>
      <c r="K39" s="386"/>
      <c r="L39" s="386"/>
      <c r="M39" s="386"/>
      <c r="N39" s="386"/>
      <c r="O39" s="386"/>
      <c r="P39" s="386"/>
      <c r="Q39" s="386"/>
      <c r="R39" s="386"/>
      <c r="S39" s="398"/>
      <c r="T39" s="398"/>
      <c r="U39" s="398"/>
      <c r="V39" s="398"/>
      <c r="W39" s="398"/>
      <c r="X39" s="398"/>
      <c r="Y39" s="398"/>
      <c r="Z39" s="398"/>
      <c r="AA39" s="398"/>
      <c r="AB39" s="398"/>
      <c r="AC39" s="398"/>
      <c r="AD39" s="398"/>
      <c r="AE39" s="398"/>
      <c r="AF39" s="398"/>
      <c r="AG39" s="398"/>
      <c r="AH39" s="398"/>
    </row>
    <row r="40" spans="1:34" x14ac:dyDescent="0.25">
      <c r="A40" s="386"/>
      <c r="B40" s="386"/>
      <c r="C40" s="386"/>
      <c r="D40" s="386"/>
      <c r="E40" s="386"/>
      <c r="F40" s="386"/>
      <c r="G40" s="386"/>
      <c r="H40" s="386"/>
      <c r="I40" s="386"/>
      <c r="J40" s="386"/>
      <c r="K40" s="386"/>
      <c r="L40" s="386"/>
      <c r="M40" s="386"/>
      <c r="N40" s="386"/>
      <c r="O40" s="386"/>
      <c r="P40" s="386"/>
      <c r="Q40" s="386"/>
      <c r="R40" s="386"/>
      <c r="S40" s="398"/>
      <c r="T40" s="398"/>
      <c r="U40" s="398"/>
      <c r="V40" s="398"/>
      <c r="W40" s="398"/>
      <c r="X40" s="398"/>
      <c r="Y40" s="398"/>
      <c r="Z40" s="398"/>
      <c r="AA40" s="398"/>
      <c r="AB40" s="398"/>
      <c r="AC40" s="398"/>
      <c r="AD40" s="398"/>
      <c r="AE40" s="398"/>
      <c r="AF40" s="398"/>
      <c r="AG40" s="398"/>
      <c r="AH40" s="398"/>
    </row>
    <row r="41" spans="1:34" x14ac:dyDescent="0.25">
      <c r="A41" s="386"/>
      <c r="B41" s="386"/>
      <c r="C41" s="386"/>
      <c r="D41" s="386"/>
      <c r="E41" s="386"/>
      <c r="F41" s="386"/>
      <c r="G41" s="386"/>
      <c r="H41" s="386"/>
      <c r="I41" s="386"/>
      <c r="J41" s="386"/>
      <c r="K41" s="386"/>
      <c r="L41" s="386"/>
      <c r="M41" s="386"/>
      <c r="N41" s="386"/>
      <c r="O41" s="386"/>
      <c r="P41" s="386"/>
      <c r="Q41" s="386"/>
      <c r="R41" s="386"/>
      <c r="S41" s="398"/>
      <c r="T41" s="398"/>
      <c r="U41" s="398"/>
      <c r="V41" s="398"/>
      <c r="W41" s="398"/>
      <c r="X41" s="398"/>
      <c r="Y41" s="398"/>
      <c r="Z41" s="398"/>
      <c r="AA41" s="398"/>
      <c r="AB41" s="398"/>
      <c r="AC41" s="398"/>
      <c r="AD41" s="398"/>
      <c r="AE41" s="398"/>
      <c r="AF41" s="398"/>
      <c r="AG41" s="398"/>
      <c r="AH41" s="398"/>
    </row>
    <row r="42" spans="1:34" x14ac:dyDescent="0.25">
      <c r="A42" s="386"/>
      <c r="B42" s="386"/>
      <c r="C42" s="386"/>
      <c r="D42" s="386"/>
      <c r="E42" s="386"/>
      <c r="F42" s="386"/>
      <c r="G42" s="386"/>
      <c r="H42" s="386"/>
      <c r="I42" s="386"/>
      <c r="J42" s="386"/>
      <c r="K42" s="386"/>
      <c r="L42" s="386"/>
      <c r="M42" s="386"/>
      <c r="N42" s="386"/>
      <c r="O42" s="386"/>
      <c r="P42" s="386"/>
      <c r="Q42" s="386"/>
      <c r="R42" s="386"/>
      <c r="S42" s="398"/>
      <c r="T42" s="398"/>
      <c r="U42" s="398"/>
      <c r="V42" s="398"/>
      <c r="W42" s="398"/>
      <c r="X42" s="398"/>
      <c r="Y42" s="398"/>
      <c r="Z42" s="398"/>
      <c r="AA42" s="398"/>
      <c r="AB42" s="398"/>
      <c r="AC42" s="398"/>
      <c r="AD42" s="398"/>
      <c r="AE42" s="398"/>
      <c r="AF42" s="398"/>
      <c r="AG42" s="398"/>
      <c r="AH42" s="398"/>
    </row>
    <row r="43" spans="1:34" x14ac:dyDescent="0.25">
      <c r="A43" s="386"/>
      <c r="B43" s="386"/>
      <c r="C43" s="386"/>
      <c r="D43" s="386"/>
      <c r="E43" s="386"/>
      <c r="F43" s="386"/>
      <c r="G43" s="386"/>
      <c r="H43" s="386"/>
      <c r="I43" s="386"/>
      <c r="J43" s="386"/>
      <c r="K43" s="386"/>
      <c r="L43" s="386"/>
      <c r="M43" s="386"/>
      <c r="N43" s="386"/>
      <c r="O43" s="386"/>
      <c r="P43" s="386"/>
      <c r="Q43" s="386"/>
      <c r="R43" s="386"/>
      <c r="S43" s="398"/>
      <c r="T43" s="398"/>
      <c r="U43" s="398"/>
      <c r="V43" s="398"/>
      <c r="W43" s="398"/>
      <c r="X43" s="398"/>
      <c r="Y43" s="398"/>
      <c r="Z43" s="398"/>
      <c r="AA43" s="398"/>
      <c r="AB43" s="398"/>
      <c r="AC43" s="398"/>
      <c r="AD43" s="398"/>
      <c r="AE43" s="398"/>
      <c r="AF43" s="398"/>
      <c r="AG43" s="398"/>
      <c r="AH43" s="398"/>
    </row>
    <row r="44" spans="1:34" x14ac:dyDescent="0.25">
      <c r="A44" s="386"/>
      <c r="B44" s="386"/>
      <c r="C44" s="386"/>
      <c r="D44" s="386"/>
      <c r="E44" s="386"/>
      <c r="F44" s="386"/>
      <c r="G44" s="386"/>
      <c r="H44" s="386"/>
      <c r="I44" s="386"/>
      <c r="J44" s="386"/>
      <c r="K44" s="386"/>
      <c r="L44" s="386"/>
      <c r="M44" s="386"/>
      <c r="N44" s="386"/>
      <c r="O44" s="386"/>
      <c r="P44" s="386"/>
      <c r="Q44" s="386"/>
      <c r="R44" s="386"/>
      <c r="S44" s="398"/>
      <c r="T44" s="398"/>
      <c r="U44" s="398"/>
      <c r="V44" s="398"/>
      <c r="W44" s="398"/>
      <c r="X44" s="398"/>
      <c r="Y44" s="398"/>
      <c r="Z44" s="398"/>
      <c r="AA44" s="398"/>
      <c r="AB44" s="398"/>
      <c r="AC44" s="398"/>
      <c r="AD44" s="398"/>
      <c r="AE44" s="398"/>
      <c r="AF44" s="398"/>
      <c r="AG44" s="398"/>
      <c r="AH44" s="398"/>
    </row>
    <row r="45" spans="1:34" x14ac:dyDescent="0.25">
      <c r="A45" s="386"/>
      <c r="B45" s="386"/>
      <c r="C45" s="386"/>
      <c r="D45" s="386"/>
      <c r="E45" s="386"/>
      <c r="F45" s="386"/>
      <c r="G45" s="386"/>
      <c r="H45" s="386"/>
      <c r="I45" s="386"/>
      <c r="J45" s="386"/>
      <c r="K45" s="386"/>
      <c r="L45" s="386"/>
      <c r="M45" s="386"/>
      <c r="N45" s="386"/>
      <c r="O45" s="386"/>
      <c r="P45" s="386"/>
      <c r="Q45" s="386"/>
      <c r="R45" s="386"/>
      <c r="S45" s="398"/>
      <c r="T45" s="398"/>
      <c r="U45" s="398"/>
      <c r="V45" s="398"/>
      <c r="W45" s="398"/>
      <c r="X45" s="398"/>
      <c r="Y45" s="398"/>
      <c r="Z45" s="398"/>
      <c r="AA45" s="398"/>
      <c r="AB45" s="398"/>
      <c r="AC45" s="398"/>
      <c r="AD45" s="398"/>
      <c r="AE45" s="398"/>
      <c r="AF45" s="398"/>
      <c r="AG45" s="398"/>
      <c r="AH45" s="398"/>
    </row>
    <row r="46" spans="1:34" x14ac:dyDescent="0.25">
      <c r="A46" s="386"/>
      <c r="B46" s="386"/>
      <c r="C46" s="386"/>
      <c r="D46" s="386"/>
      <c r="E46" s="386"/>
      <c r="F46" s="386"/>
      <c r="G46" s="386"/>
      <c r="H46" s="386"/>
      <c r="I46" s="386"/>
      <c r="J46" s="386"/>
      <c r="K46" s="386"/>
      <c r="L46" s="386"/>
      <c r="M46" s="386"/>
      <c r="N46" s="386"/>
      <c r="O46" s="386"/>
      <c r="P46" s="386"/>
      <c r="Q46" s="386"/>
      <c r="R46" s="386"/>
      <c r="S46" s="398"/>
      <c r="T46" s="398"/>
      <c r="U46" s="398"/>
      <c r="V46" s="398"/>
      <c r="W46" s="398"/>
      <c r="X46" s="398"/>
      <c r="Y46" s="398"/>
      <c r="Z46" s="398"/>
      <c r="AA46" s="398"/>
      <c r="AB46" s="398"/>
      <c r="AC46" s="398"/>
      <c r="AD46" s="398"/>
      <c r="AE46" s="398"/>
      <c r="AF46" s="398"/>
      <c r="AG46" s="398"/>
      <c r="AH46" s="398"/>
    </row>
    <row r="47" spans="1:34" x14ac:dyDescent="0.25">
      <c r="A47" s="386"/>
      <c r="B47" s="386"/>
      <c r="C47" s="386"/>
      <c r="D47" s="386"/>
      <c r="E47" s="386"/>
      <c r="F47" s="386"/>
      <c r="G47" s="386"/>
      <c r="H47" s="386"/>
      <c r="I47" s="386"/>
      <c r="J47" s="386"/>
      <c r="K47" s="386"/>
      <c r="L47" s="386"/>
      <c r="M47" s="386"/>
      <c r="N47" s="386"/>
      <c r="O47" s="386"/>
      <c r="P47" s="386"/>
      <c r="Q47" s="386"/>
      <c r="R47" s="386"/>
      <c r="S47" s="398"/>
      <c r="T47" s="398"/>
      <c r="U47" s="398"/>
      <c r="V47" s="398"/>
      <c r="W47" s="398"/>
      <c r="X47" s="398"/>
      <c r="Y47" s="398"/>
      <c r="Z47" s="398"/>
      <c r="AA47" s="398"/>
      <c r="AB47" s="398"/>
      <c r="AC47" s="398"/>
      <c r="AD47" s="398"/>
      <c r="AE47" s="398"/>
      <c r="AF47" s="398"/>
      <c r="AG47" s="398"/>
      <c r="AH47" s="398"/>
    </row>
    <row r="48" spans="1:34" x14ac:dyDescent="0.25">
      <c r="A48" s="386"/>
      <c r="B48" s="386"/>
      <c r="C48" s="386"/>
      <c r="D48" s="386"/>
      <c r="E48" s="386"/>
      <c r="F48" s="386"/>
      <c r="G48" s="386"/>
      <c r="H48" s="386"/>
      <c r="I48" s="386"/>
      <c r="J48" s="386"/>
      <c r="K48" s="386"/>
      <c r="L48" s="386"/>
      <c r="M48" s="386"/>
      <c r="N48" s="386"/>
      <c r="O48" s="386"/>
      <c r="P48" s="386"/>
      <c r="Q48" s="386"/>
      <c r="R48" s="386"/>
      <c r="S48" s="398"/>
      <c r="T48" s="398"/>
      <c r="U48" s="398"/>
      <c r="V48" s="398"/>
      <c r="W48" s="398"/>
      <c r="X48" s="398"/>
      <c r="Y48" s="398"/>
      <c r="Z48" s="398"/>
      <c r="AA48" s="398"/>
      <c r="AB48" s="398"/>
      <c r="AC48" s="398"/>
      <c r="AD48" s="398"/>
      <c r="AE48" s="398"/>
      <c r="AF48" s="398"/>
      <c r="AG48" s="398"/>
      <c r="AH48" s="398"/>
    </row>
    <row r="49" spans="1:34" x14ac:dyDescent="0.25">
      <c r="A49" s="386"/>
      <c r="B49" s="386"/>
      <c r="C49" s="386"/>
      <c r="D49" s="386"/>
      <c r="E49" s="386"/>
      <c r="F49" s="386"/>
      <c r="G49" s="386"/>
      <c r="H49" s="386"/>
      <c r="I49" s="386"/>
      <c r="J49" s="386"/>
      <c r="K49" s="386"/>
      <c r="L49" s="386"/>
      <c r="M49" s="386"/>
      <c r="N49" s="386"/>
      <c r="O49" s="386"/>
      <c r="P49" s="386"/>
      <c r="Q49" s="386"/>
      <c r="R49" s="386"/>
      <c r="S49" s="398"/>
      <c r="T49" s="398"/>
      <c r="U49" s="398"/>
      <c r="V49" s="398"/>
      <c r="W49" s="398"/>
      <c r="X49" s="398"/>
      <c r="Y49" s="398"/>
      <c r="Z49" s="398"/>
      <c r="AA49" s="398"/>
      <c r="AB49" s="398"/>
      <c r="AC49" s="398"/>
      <c r="AD49" s="398"/>
      <c r="AE49" s="398"/>
      <c r="AF49" s="398"/>
      <c r="AG49" s="398"/>
      <c r="AH49" s="398"/>
    </row>
    <row r="50" spans="1:34" x14ac:dyDescent="0.25">
      <c r="A50" s="386"/>
      <c r="B50" s="386"/>
      <c r="C50" s="386"/>
      <c r="D50" s="386"/>
      <c r="E50" s="386"/>
      <c r="F50" s="386"/>
      <c r="G50" s="386"/>
      <c r="H50" s="386"/>
      <c r="I50" s="386"/>
      <c r="J50" s="386"/>
      <c r="K50" s="386"/>
      <c r="L50" s="386"/>
      <c r="M50" s="386"/>
      <c r="N50" s="386"/>
      <c r="O50" s="386"/>
      <c r="P50" s="386"/>
      <c r="Q50" s="386"/>
      <c r="R50" s="386"/>
      <c r="S50" s="398"/>
      <c r="T50" s="398"/>
      <c r="U50" s="398"/>
      <c r="V50" s="398"/>
      <c r="W50" s="398"/>
      <c r="X50" s="398"/>
      <c r="Y50" s="398"/>
      <c r="Z50" s="398"/>
      <c r="AA50" s="398"/>
      <c r="AB50" s="398"/>
      <c r="AC50" s="398"/>
      <c r="AD50" s="398"/>
      <c r="AE50" s="398"/>
      <c r="AF50" s="398"/>
      <c r="AG50" s="398"/>
      <c r="AH50" s="398"/>
    </row>
    <row r="51" spans="1:34" x14ac:dyDescent="0.25">
      <c r="A51" s="386"/>
      <c r="B51" s="386"/>
      <c r="C51" s="386"/>
      <c r="D51" s="386"/>
      <c r="E51" s="386"/>
      <c r="F51" s="386"/>
      <c r="G51" s="386"/>
      <c r="H51" s="386"/>
      <c r="I51" s="386"/>
      <c r="J51" s="386"/>
      <c r="K51" s="386"/>
      <c r="L51" s="386"/>
      <c r="M51" s="386"/>
      <c r="N51" s="386"/>
      <c r="O51" s="386"/>
      <c r="P51" s="386"/>
      <c r="Q51" s="386"/>
      <c r="R51" s="386"/>
      <c r="S51" s="398"/>
      <c r="T51" s="398"/>
      <c r="U51" s="398"/>
      <c r="V51" s="398"/>
      <c r="W51" s="398"/>
      <c r="X51" s="398"/>
      <c r="Y51" s="398"/>
      <c r="Z51" s="398"/>
      <c r="AA51" s="398"/>
      <c r="AB51" s="398"/>
      <c r="AC51" s="398"/>
      <c r="AD51" s="398"/>
      <c r="AE51" s="398"/>
      <c r="AF51" s="398"/>
      <c r="AG51" s="398"/>
      <c r="AH51" s="398"/>
    </row>
    <row r="52" spans="1:34" x14ac:dyDescent="0.25">
      <c r="A52" s="386"/>
      <c r="B52" s="386"/>
      <c r="C52" s="386"/>
      <c r="D52" s="386"/>
      <c r="E52" s="386"/>
      <c r="F52" s="386"/>
      <c r="G52" s="386"/>
      <c r="H52" s="386"/>
      <c r="I52" s="386"/>
      <c r="J52" s="386"/>
      <c r="K52" s="386"/>
      <c r="L52" s="386"/>
      <c r="M52" s="386"/>
      <c r="N52" s="386"/>
      <c r="O52" s="386"/>
      <c r="P52" s="386"/>
      <c r="Q52" s="386"/>
      <c r="R52" s="386"/>
      <c r="S52" s="398"/>
      <c r="T52" s="398"/>
      <c r="U52" s="398"/>
      <c r="V52" s="398"/>
      <c r="W52" s="398"/>
      <c r="X52" s="398"/>
      <c r="Y52" s="398"/>
      <c r="Z52" s="398"/>
      <c r="AA52" s="398"/>
      <c r="AB52" s="398"/>
      <c r="AC52" s="398"/>
      <c r="AD52" s="398"/>
      <c r="AE52" s="398"/>
      <c r="AF52" s="398"/>
      <c r="AG52" s="398"/>
      <c r="AH52" s="398"/>
    </row>
    <row r="53" spans="1:34" x14ac:dyDescent="0.25">
      <c r="A53" s="386"/>
      <c r="B53" s="386"/>
      <c r="C53" s="386"/>
      <c r="D53" s="386"/>
      <c r="E53" s="386"/>
      <c r="F53" s="386"/>
      <c r="G53" s="386"/>
      <c r="H53" s="386"/>
      <c r="I53" s="386"/>
      <c r="J53" s="386"/>
      <c r="K53" s="386"/>
      <c r="L53" s="386"/>
      <c r="M53" s="386"/>
      <c r="N53" s="386"/>
      <c r="O53" s="386"/>
      <c r="P53" s="386"/>
      <c r="Q53" s="386"/>
      <c r="R53" s="386"/>
      <c r="S53" s="398"/>
      <c r="T53" s="398"/>
      <c r="U53" s="398"/>
      <c r="V53" s="398"/>
      <c r="W53" s="398"/>
      <c r="X53" s="398"/>
      <c r="Y53" s="398"/>
      <c r="Z53" s="398"/>
      <c r="AA53" s="398"/>
      <c r="AB53" s="398"/>
      <c r="AC53" s="398"/>
      <c r="AD53" s="398"/>
      <c r="AE53" s="398"/>
      <c r="AF53" s="398"/>
      <c r="AG53" s="398"/>
      <c r="AH53" s="398"/>
    </row>
    <row r="54" spans="1:34" x14ac:dyDescent="0.25">
      <c r="A54" s="386"/>
      <c r="B54" s="386"/>
      <c r="C54" s="386"/>
      <c r="D54" s="386"/>
      <c r="E54" s="386"/>
      <c r="F54" s="386"/>
      <c r="G54" s="386"/>
      <c r="H54" s="386"/>
      <c r="I54" s="386"/>
      <c r="J54" s="386"/>
      <c r="K54" s="386"/>
      <c r="L54" s="386"/>
      <c r="M54" s="386"/>
      <c r="N54" s="386"/>
      <c r="O54" s="386"/>
      <c r="P54" s="386"/>
      <c r="Q54" s="386"/>
      <c r="R54" s="386"/>
      <c r="S54" s="398"/>
      <c r="T54" s="398"/>
      <c r="U54" s="398"/>
      <c r="V54" s="398"/>
      <c r="W54" s="398"/>
      <c r="X54" s="398"/>
      <c r="Y54" s="398"/>
      <c r="Z54" s="398"/>
      <c r="AA54" s="398"/>
      <c r="AB54" s="398"/>
      <c r="AC54" s="398"/>
      <c r="AD54" s="398"/>
      <c r="AE54" s="398"/>
      <c r="AF54" s="398"/>
      <c r="AG54" s="398"/>
      <c r="AH54" s="398"/>
    </row>
    <row r="55" spans="1:34" x14ac:dyDescent="0.25">
      <c r="A55" s="386"/>
      <c r="B55" s="386"/>
      <c r="C55" s="386"/>
      <c r="D55" s="386"/>
      <c r="E55" s="386"/>
      <c r="F55" s="386"/>
      <c r="G55" s="386"/>
      <c r="H55" s="386"/>
      <c r="I55" s="386"/>
      <c r="J55" s="386"/>
      <c r="K55" s="386"/>
      <c r="L55" s="386"/>
      <c r="M55" s="386"/>
      <c r="N55" s="386"/>
      <c r="O55" s="386"/>
      <c r="P55" s="386"/>
      <c r="Q55" s="386"/>
      <c r="R55" s="386"/>
      <c r="S55" s="398"/>
      <c r="T55" s="398"/>
      <c r="U55" s="398"/>
      <c r="V55" s="398"/>
      <c r="W55" s="398"/>
      <c r="X55" s="398"/>
      <c r="Y55" s="398"/>
      <c r="Z55" s="398"/>
      <c r="AA55" s="398"/>
      <c r="AB55" s="398"/>
      <c r="AC55" s="398"/>
      <c r="AD55" s="398"/>
      <c r="AE55" s="398"/>
      <c r="AF55" s="398"/>
      <c r="AG55" s="398"/>
      <c r="AH55" s="398"/>
    </row>
    <row r="56" spans="1:34" x14ac:dyDescent="0.25">
      <c r="A56" s="386"/>
      <c r="B56" s="386"/>
      <c r="C56" s="386"/>
      <c r="D56" s="386"/>
      <c r="E56" s="386"/>
      <c r="F56" s="386"/>
      <c r="G56" s="386"/>
      <c r="H56" s="386"/>
      <c r="I56" s="386"/>
      <c r="J56" s="386"/>
      <c r="K56" s="386"/>
      <c r="L56" s="386"/>
      <c r="M56" s="386"/>
      <c r="N56" s="386"/>
      <c r="O56" s="386"/>
      <c r="P56" s="386"/>
      <c r="Q56" s="386"/>
      <c r="R56" s="386"/>
      <c r="S56" s="398"/>
      <c r="T56" s="398"/>
      <c r="U56" s="398"/>
      <c r="V56" s="398"/>
      <c r="W56" s="398"/>
      <c r="X56" s="398"/>
      <c r="Y56" s="398"/>
      <c r="Z56" s="398"/>
      <c r="AA56" s="398"/>
      <c r="AB56" s="398"/>
      <c r="AC56" s="398"/>
      <c r="AD56" s="398"/>
      <c r="AE56" s="398"/>
      <c r="AF56" s="398"/>
      <c r="AG56" s="398"/>
      <c r="AH56" s="398"/>
    </row>
    <row r="57" spans="1:34" x14ac:dyDescent="0.25">
      <c r="A57" s="386"/>
      <c r="B57" s="386"/>
      <c r="C57" s="386"/>
      <c r="D57" s="386"/>
      <c r="E57" s="386"/>
      <c r="F57" s="386"/>
      <c r="G57" s="386"/>
      <c r="H57" s="386"/>
      <c r="I57" s="386"/>
      <c r="J57" s="386"/>
      <c r="K57" s="386"/>
      <c r="L57" s="386"/>
      <c r="M57" s="386"/>
      <c r="N57" s="386"/>
      <c r="O57" s="386"/>
      <c r="P57" s="386"/>
      <c r="Q57" s="386"/>
      <c r="R57" s="386"/>
      <c r="S57" s="398"/>
      <c r="T57" s="398"/>
      <c r="U57" s="398"/>
      <c r="V57" s="398"/>
      <c r="W57" s="398"/>
      <c r="X57" s="398"/>
      <c r="Y57" s="398"/>
      <c r="Z57" s="398"/>
      <c r="AA57" s="398"/>
      <c r="AB57" s="398"/>
      <c r="AC57" s="398"/>
      <c r="AD57" s="398"/>
      <c r="AE57" s="398"/>
      <c r="AF57" s="398"/>
      <c r="AG57" s="398"/>
      <c r="AH57" s="398"/>
    </row>
    <row r="58" spans="1:34" x14ac:dyDescent="0.25">
      <c r="A58" s="386"/>
      <c r="B58" s="386"/>
      <c r="C58" s="386"/>
      <c r="D58" s="386"/>
      <c r="E58" s="386"/>
      <c r="F58" s="386"/>
      <c r="G58" s="386"/>
      <c r="H58" s="386"/>
      <c r="I58" s="386"/>
      <c r="J58" s="386"/>
      <c r="K58" s="386"/>
      <c r="L58" s="386"/>
      <c r="M58" s="386"/>
      <c r="N58" s="386"/>
      <c r="O58" s="386"/>
      <c r="P58" s="386"/>
      <c r="Q58" s="386"/>
      <c r="R58" s="386"/>
      <c r="S58" s="398"/>
      <c r="T58" s="398"/>
      <c r="U58" s="398"/>
      <c r="V58" s="398"/>
      <c r="W58" s="398"/>
      <c r="X58" s="398"/>
      <c r="Y58" s="398"/>
      <c r="Z58" s="398"/>
      <c r="AA58" s="398"/>
      <c r="AB58" s="398"/>
      <c r="AC58" s="398"/>
      <c r="AD58" s="398"/>
      <c r="AE58" s="398"/>
      <c r="AF58" s="398"/>
      <c r="AG58" s="398"/>
      <c r="AH58" s="398"/>
    </row>
    <row r="59" spans="1:34" x14ac:dyDescent="0.25">
      <c r="A59" s="386"/>
      <c r="B59" s="386"/>
      <c r="C59" s="386"/>
      <c r="D59" s="386"/>
      <c r="E59" s="386"/>
      <c r="F59" s="386"/>
      <c r="G59" s="386"/>
      <c r="H59" s="386"/>
      <c r="I59" s="386"/>
      <c r="J59" s="386"/>
      <c r="K59" s="386"/>
      <c r="L59" s="386"/>
      <c r="M59" s="386"/>
      <c r="N59" s="386"/>
      <c r="O59" s="386"/>
      <c r="P59" s="386"/>
      <c r="Q59" s="386"/>
      <c r="R59" s="386"/>
      <c r="S59" s="398"/>
      <c r="T59" s="398"/>
      <c r="U59" s="398"/>
      <c r="V59" s="398"/>
      <c r="W59" s="398"/>
      <c r="X59" s="398"/>
      <c r="Y59" s="398"/>
      <c r="Z59" s="398"/>
      <c r="AA59" s="398"/>
      <c r="AB59" s="398"/>
      <c r="AC59" s="398"/>
      <c r="AD59" s="398"/>
      <c r="AE59" s="398"/>
      <c r="AF59" s="398"/>
      <c r="AG59" s="398"/>
      <c r="AH59" s="398"/>
    </row>
    <row r="60" spans="1:34" x14ac:dyDescent="0.25">
      <c r="A60" s="386"/>
      <c r="B60" s="386"/>
      <c r="C60" s="386"/>
      <c r="D60" s="386"/>
      <c r="E60" s="386"/>
      <c r="F60" s="386"/>
      <c r="G60" s="386"/>
      <c r="H60" s="386"/>
      <c r="I60" s="386"/>
      <c r="J60" s="386"/>
      <c r="K60" s="386"/>
      <c r="L60" s="386"/>
      <c r="M60" s="386"/>
      <c r="N60" s="386"/>
      <c r="O60" s="386"/>
      <c r="P60" s="386"/>
      <c r="Q60" s="386"/>
      <c r="R60" s="386"/>
      <c r="S60" s="398"/>
      <c r="T60" s="398"/>
      <c r="U60" s="398"/>
      <c r="V60" s="398"/>
      <c r="W60" s="398"/>
      <c r="X60" s="398"/>
      <c r="Y60" s="398"/>
      <c r="Z60" s="398"/>
      <c r="AA60" s="398"/>
      <c r="AB60" s="398"/>
      <c r="AC60" s="398"/>
      <c r="AD60" s="398"/>
      <c r="AE60" s="398"/>
      <c r="AF60" s="398"/>
      <c r="AG60" s="398"/>
      <c r="AH60" s="398"/>
    </row>
    <row r="61" spans="1:34" x14ac:dyDescent="0.25">
      <c r="A61" s="386"/>
      <c r="B61" s="386"/>
      <c r="C61" s="386"/>
      <c r="D61" s="386"/>
      <c r="E61" s="386"/>
      <c r="F61" s="386"/>
      <c r="G61" s="386"/>
      <c r="H61" s="386"/>
      <c r="I61" s="386"/>
      <c r="J61" s="386"/>
      <c r="K61" s="386"/>
      <c r="L61" s="386"/>
      <c r="M61" s="386"/>
      <c r="N61" s="386"/>
      <c r="O61" s="386"/>
      <c r="P61" s="386"/>
      <c r="Q61" s="386"/>
      <c r="R61" s="386"/>
      <c r="S61" s="398"/>
      <c r="T61" s="398"/>
      <c r="U61" s="398"/>
      <c r="V61" s="398"/>
      <c r="W61" s="398"/>
      <c r="X61" s="398"/>
      <c r="Y61" s="398"/>
      <c r="Z61" s="398"/>
      <c r="AA61" s="398"/>
      <c r="AB61" s="398"/>
      <c r="AC61" s="398"/>
      <c r="AD61" s="398"/>
      <c r="AE61" s="398"/>
      <c r="AF61" s="398"/>
      <c r="AG61" s="398"/>
      <c r="AH61" s="398"/>
    </row>
    <row r="62" spans="1:34" x14ac:dyDescent="0.25">
      <c r="A62" s="386"/>
      <c r="B62" s="386"/>
      <c r="C62" s="386"/>
      <c r="D62" s="386"/>
      <c r="E62" s="386"/>
      <c r="F62" s="386"/>
      <c r="G62" s="386"/>
      <c r="H62" s="386"/>
      <c r="I62" s="386"/>
      <c r="J62" s="386"/>
      <c r="K62" s="386"/>
      <c r="L62" s="386"/>
      <c r="M62" s="386"/>
      <c r="N62" s="386"/>
      <c r="O62" s="386"/>
      <c r="P62" s="386"/>
      <c r="Q62" s="386"/>
      <c r="R62" s="386"/>
      <c r="S62" s="398"/>
      <c r="T62" s="398"/>
      <c r="U62" s="398"/>
      <c r="V62" s="398"/>
      <c r="W62" s="398"/>
      <c r="X62" s="398"/>
      <c r="Y62" s="398"/>
      <c r="Z62" s="398"/>
      <c r="AA62" s="398"/>
      <c r="AB62" s="398"/>
      <c r="AC62" s="398"/>
      <c r="AD62" s="398"/>
      <c r="AE62" s="398"/>
      <c r="AF62" s="398"/>
      <c r="AG62" s="398"/>
      <c r="AH62" s="398"/>
    </row>
    <row r="63" spans="1:34" x14ac:dyDescent="0.25">
      <c r="A63" s="386"/>
      <c r="B63" s="386"/>
      <c r="C63" s="386"/>
      <c r="D63" s="386"/>
      <c r="E63" s="386"/>
      <c r="F63" s="386"/>
      <c r="G63" s="386"/>
      <c r="H63" s="386"/>
      <c r="I63" s="386"/>
      <c r="J63" s="386"/>
      <c r="K63" s="386"/>
      <c r="L63" s="386"/>
      <c r="M63" s="386"/>
      <c r="N63" s="386"/>
      <c r="O63" s="386"/>
      <c r="P63" s="386"/>
      <c r="Q63" s="386"/>
      <c r="R63" s="386"/>
      <c r="S63" s="398"/>
      <c r="T63" s="398"/>
      <c r="U63" s="398"/>
      <c r="V63" s="398"/>
      <c r="W63" s="398"/>
      <c r="X63" s="398"/>
      <c r="Y63" s="398"/>
      <c r="Z63" s="398"/>
      <c r="AA63" s="398"/>
      <c r="AB63" s="398"/>
      <c r="AC63" s="398"/>
      <c r="AD63" s="398"/>
      <c r="AE63" s="398"/>
      <c r="AF63" s="398"/>
      <c r="AG63" s="398"/>
      <c r="AH63" s="398"/>
    </row>
    <row r="64" spans="1:34" x14ac:dyDescent="0.25">
      <c r="A64" s="386"/>
      <c r="B64" s="386"/>
      <c r="C64" s="386"/>
      <c r="D64" s="386"/>
      <c r="E64" s="386"/>
      <c r="F64" s="386"/>
      <c r="G64" s="386"/>
      <c r="H64" s="386"/>
      <c r="I64" s="386"/>
      <c r="J64" s="386"/>
      <c r="K64" s="386"/>
      <c r="L64" s="386"/>
      <c r="M64" s="386"/>
      <c r="N64" s="386"/>
      <c r="O64" s="386"/>
      <c r="P64" s="386"/>
      <c r="Q64" s="386"/>
      <c r="R64" s="386"/>
      <c r="S64" s="398"/>
      <c r="T64" s="398"/>
      <c r="U64" s="398"/>
      <c r="V64" s="398"/>
      <c r="W64" s="398"/>
      <c r="X64" s="398"/>
      <c r="Y64" s="398"/>
      <c r="Z64" s="398"/>
      <c r="AA64" s="398"/>
      <c r="AB64" s="398"/>
      <c r="AC64" s="398"/>
      <c r="AD64" s="398"/>
      <c r="AE64" s="398"/>
      <c r="AF64" s="398"/>
      <c r="AG64" s="398"/>
      <c r="AH64" s="398"/>
    </row>
    <row r="65" spans="1:34" x14ac:dyDescent="0.25">
      <c r="A65" s="386"/>
      <c r="B65" s="386"/>
      <c r="C65" s="386"/>
      <c r="D65" s="386"/>
      <c r="E65" s="386"/>
      <c r="F65" s="386"/>
      <c r="G65" s="386"/>
      <c r="H65" s="386"/>
      <c r="I65" s="386"/>
      <c r="J65" s="386"/>
      <c r="K65" s="386"/>
      <c r="L65" s="386"/>
      <c r="M65" s="386"/>
      <c r="N65" s="386"/>
      <c r="O65" s="386"/>
      <c r="P65" s="386"/>
      <c r="Q65" s="386"/>
      <c r="R65" s="386"/>
      <c r="S65" s="398"/>
      <c r="T65" s="398"/>
      <c r="U65" s="398"/>
      <c r="V65" s="398"/>
      <c r="W65" s="398"/>
      <c r="X65" s="398"/>
      <c r="Y65" s="398"/>
      <c r="Z65" s="398"/>
      <c r="AA65" s="398"/>
      <c r="AB65" s="398"/>
      <c r="AC65" s="398"/>
      <c r="AD65" s="398"/>
      <c r="AE65" s="398"/>
      <c r="AF65" s="398"/>
      <c r="AG65" s="398"/>
      <c r="AH65" s="398"/>
    </row>
    <row r="66" spans="1:34" x14ac:dyDescent="0.25">
      <c r="A66" s="386"/>
      <c r="B66" s="386"/>
      <c r="C66" s="386"/>
      <c r="D66" s="386"/>
      <c r="E66" s="386"/>
      <c r="F66" s="386"/>
      <c r="G66" s="386"/>
      <c r="H66" s="386"/>
      <c r="I66" s="386"/>
      <c r="J66" s="386"/>
      <c r="K66" s="386"/>
      <c r="L66" s="386"/>
      <c r="M66" s="386"/>
      <c r="N66" s="386"/>
      <c r="O66" s="386"/>
      <c r="P66" s="386"/>
      <c r="Q66" s="386"/>
      <c r="R66" s="386"/>
      <c r="S66" s="398"/>
      <c r="T66" s="398"/>
      <c r="U66" s="398"/>
      <c r="V66" s="398"/>
      <c r="W66" s="398"/>
      <c r="X66" s="398"/>
      <c r="Y66" s="398"/>
      <c r="Z66" s="398"/>
      <c r="AA66" s="398"/>
      <c r="AB66" s="398"/>
      <c r="AC66" s="398"/>
      <c r="AD66" s="398"/>
      <c r="AE66" s="398"/>
      <c r="AF66" s="398"/>
      <c r="AG66" s="398"/>
      <c r="AH66" s="398"/>
    </row>
    <row r="67" spans="1:34" x14ac:dyDescent="0.25">
      <c r="A67" s="386"/>
      <c r="B67" s="386"/>
      <c r="C67" s="386"/>
      <c r="D67" s="386"/>
      <c r="E67" s="386"/>
      <c r="F67" s="386"/>
      <c r="G67" s="386"/>
      <c r="H67" s="386"/>
      <c r="I67" s="386"/>
      <c r="J67" s="386"/>
      <c r="K67" s="386"/>
      <c r="L67" s="386"/>
      <c r="M67" s="386"/>
      <c r="N67" s="386"/>
      <c r="O67" s="386"/>
      <c r="P67" s="386"/>
      <c r="Q67" s="386"/>
      <c r="R67" s="386"/>
      <c r="S67" s="398"/>
      <c r="T67" s="398"/>
      <c r="U67" s="398"/>
      <c r="V67" s="398"/>
      <c r="W67" s="398"/>
      <c r="X67" s="398"/>
      <c r="Y67" s="398"/>
      <c r="Z67" s="398"/>
      <c r="AA67" s="398"/>
      <c r="AB67" s="398"/>
      <c r="AC67" s="398"/>
      <c r="AD67" s="398"/>
      <c r="AE67" s="398"/>
      <c r="AF67" s="398"/>
      <c r="AG67" s="398"/>
      <c r="AH67" s="398"/>
    </row>
    <row r="68" spans="1:34" x14ac:dyDescent="0.25">
      <c r="A68" s="386"/>
      <c r="B68" s="386"/>
      <c r="C68" s="386"/>
      <c r="D68" s="386"/>
      <c r="E68" s="386"/>
      <c r="F68" s="386"/>
      <c r="G68" s="386"/>
      <c r="H68" s="386"/>
      <c r="I68" s="386"/>
      <c r="J68" s="386"/>
      <c r="K68" s="386"/>
      <c r="L68" s="386"/>
      <c r="M68" s="386"/>
      <c r="N68" s="386"/>
      <c r="O68" s="386"/>
      <c r="P68" s="386"/>
      <c r="Q68" s="386"/>
      <c r="R68" s="386"/>
      <c r="S68" s="398"/>
      <c r="T68" s="398"/>
      <c r="U68" s="398"/>
      <c r="V68" s="398"/>
      <c r="W68" s="398"/>
      <c r="X68" s="398"/>
      <c r="Y68" s="398"/>
      <c r="Z68" s="398"/>
      <c r="AA68" s="398"/>
      <c r="AB68" s="398"/>
      <c r="AC68" s="398"/>
      <c r="AD68" s="398"/>
      <c r="AE68" s="398"/>
      <c r="AF68" s="398"/>
      <c r="AG68" s="398"/>
      <c r="AH68" s="398"/>
    </row>
    <row r="69" spans="1:34" x14ac:dyDescent="0.25">
      <c r="A69" s="386"/>
      <c r="B69" s="386"/>
      <c r="C69" s="386"/>
      <c r="D69" s="386"/>
      <c r="E69" s="386"/>
      <c r="F69" s="386"/>
      <c r="G69" s="386"/>
      <c r="H69" s="386"/>
      <c r="I69" s="386"/>
      <c r="J69" s="386"/>
      <c r="K69" s="386"/>
      <c r="L69" s="386"/>
      <c r="M69" s="386"/>
      <c r="N69" s="386"/>
      <c r="O69" s="386"/>
      <c r="P69" s="386"/>
      <c r="Q69" s="386"/>
      <c r="R69" s="386"/>
      <c r="S69" s="398"/>
      <c r="T69" s="398"/>
      <c r="U69" s="398"/>
      <c r="V69" s="398"/>
      <c r="W69" s="398"/>
      <c r="X69" s="398"/>
      <c r="Y69" s="398"/>
      <c r="Z69" s="398"/>
      <c r="AA69" s="398"/>
      <c r="AB69" s="398"/>
      <c r="AC69" s="398"/>
      <c r="AD69" s="398"/>
      <c r="AE69" s="398"/>
      <c r="AF69" s="398"/>
      <c r="AG69" s="398"/>
      <c r="AH69" s="398"/>
    </row>
    <row r="70" spans="1:34" x14ac:dyDescent="0.25">
      <c r="A70" s="386"/>
      <c r="B70" s="386"/>
      <c r="C70" s="386"/>
      <c r="D70" s="386"/>
      <c r="E70" s="386"/>
      <c r="F70" s="386"/>
      <c r="G70" s="386"/>
      <c r="H70" s="386"/>
      <c r="I70" s="386"/>
      <c r="J70" s="386"/>
      <c r="K70" s="386"/>
      <c r="L70" s="386"/>
      <c r="M70" s="386"/>
      <c r="N70" s="386"/>
      <c r="O70" s="386"/>
      <c r="P70" s="386"/>
      <c r="Q70" s="386"/>
      <c r="R70" s="386"/>
      <c r="S70" s="398"/>
      <c r="T70" s="398"/>
      <c r="U70" s="398"/>
      <c r="V70" s="398"/>
      <c r="W70" s="398"/>
      <c r="X70" s="398"/>
      <c r="Y70" s="398"/>
      <c r="Z70" s="398"/>
      <c r="AA70" s="398"/>
      <c r="AB70" s="398"/>
      <c r="AC70" s="398"/>
      <c r="AD70" s="398"/>
      <c r="AE70" s="398"/>
      <c r="AF70" s="398"/>
      <c r="AG70" s="398"/>
      <c r="AH70" s="398"/>
    </row>
    <row r="71" spans="1:34" x14ac:dyDescent="0.25">
      <c r="A71" s="386"/>
      <c r="B71" s="386"/>
      <c r="C71" s="386"/>
      <c r="D71" s="386"/>
      <c r="E71" s="386"/>
      <c r="F71" s="386"/>
      <c r="G71" s="386"/>
      <c r="H71" s="386"/>
      <c r="I71" s="386"/>
      <c r="J71" s="386"/>
      <c r="K71" s="386"/>
      <c r="L71" s="386"/>
      <c r="M71" s="386"/>
      <c r="N71" s="386"/>
      <c r="O71" s="386"/>
      <c r="P71" s="386"/>
      <c r="Q71" s="386"/>
      <c r="R71" s="386"/>
      <c r="S71" s="398"/>
      <c r="T71" s="398"/>
      <c r="U71" s="398"/>
      <c r="V71" s="398"/>
      <c r="W71" s="398"/>
      <c r="X71" s="398"/>
      <c r="Y71" s="398"/>
      <c r="Z71" s="398"/>
      <c r="AA71" s="398"/>
      <c r="AB71" s="398"/>
      <c r="AC71" s="398"/>
      <c r="AD71" s="398"/>
      <c r="AE71" s="398"/>
      <c r="AF71" s="398"/>
      <c r="AG71" s="398"/>
      <c r="AH71" s="398"/>
    </row>
    <row r="72" spans="1:34" x14ac:dyDescent="0.25">
      <c r="A72" s="386"/>
      <c r="B72" s="386"/>
      <c r="C72" s="386"/>
      <c r="D72" s="386"/>
      <c r="E72" s="386"/>
      <c r="F72" s="386"/>
      <c r="G72" s="386"/>
      <c r="H72" s="386"/>
      <c r="I72" s="386"/>
      <c r="J72" s="386"/>
      <c r="K72" s="386"/>
      <c r="L72" s="386"/>
      <c r="M72" s="386"/>
      <c r="N72" s="386"/>
      <c r="O72" s="386"/>
      <c r="P72" s="386"/>
      <c r="Q72" s="386"/>
      <c r="R72" s="386"/>
      <c r="S72" s="398"/>
      <c r="T72" s="398"/>
      <c r="U72" s="398"/>
      <c r="V72" s="398"/>
      <c r="W72" s="398"/>
      <c r="X72" s="398"/>
      <c r="Y72" s="398"/>
      <c r="Z72" s="398"/>
      <c r="AA72" s="398"/>
      <c r="AB72" s="398"/>
      <c r="AC72" s="398"/>
      <c r="AD72" s="398"/>
      <c r="AE72" s="398"/>
      <c r="AF72" s="398"/>
      <c r="AG72" s="398"/>
      <c r="AH72" s="398"/>
    </row>
    <row r="73" spans="1:34" x14ac:dyDescent="0.25">
      <c r="A73" s="386"/>
      <c r="B73" s="386"/>
      <c r="C73" s="386"/>
      <c r="D73" s="386"/>
      <c r="E73" s="386"/>
      <c r="F73" s="386"/>
      <c r="G73" s="386"/>
      <c r="H73" s="386"/>
      <c r="I73" s="386"/>
      <c r="J73" s="386"/>
      <c r="K73" s="386"/>
      <c r="L73" s="386"/>
      <c r="M73" s="386"/>
      <c r="N73" s="386"/>
      <c r="O73" s="386"/>
      <c r="P73" s="386"/>
      <c r="Q73" s="386"/>
      <c r="R73" s="386"/>
      <c r="S73" s="398"/>
      <c r="T73" s="398"/>
      <c r="U73" s="398"/>
      <c r="V73" s="398"/>
      <c r="W73" s="398"/>
      <c r="X73" s="398"/>
      <c r="Y73" s="398"/>
      <c r="Z73" s="398"/>
      <c r="AA73" s="398"/>
      <c r="AB73" s="398"/>
      <c r="AC73" s="398"/>
      <c r="AD73" s="398"/>
      <c r="AE73" s="398"/>
      <c r="AF73" s="398"/>
      <c r="AG73" s="398"/>
      <c r="AH73" s="398"/>
    </row>
    <row r="74" spans="1:34" x14ac:dyDescent="0.25">
      <c r="A74" s="386"/>
      <c r="B74" s="386"/>
      <c r="C74" s="386"/>
      <c r="D74" s="386"/>
      <c r="E74" s="386"/>
      <c r="F74" s="386"/>
      <c r="G74" s="386"/>
      <c r="H74" s="386"/>
      <c r="I74" s="386"/>
      <c r="J74" s="386"/>
      <c r="K74" s="386"/>
      <c r="L74" s="386"/>
      <c r="M74" s="386"/>
      <c r="N74" s="386"/>
      <c r="O74" s="386"/>
      <c r="P74" s="386"/>
      <c r="Q74" s="386"/>
      <c r="R74" s="386"/>
      <c r="S74" s="398"/>
      <c r="T74" s="398"/>
      <c r="U74" s="398"/>
      <c r="V74" s="398"/>
      <c r="W74" s="398"/>
      <c r="X74" s="398"/>
      <c r="Y74" s="398"/>
      <c r="Z74" s="398"/>
      <c r="AA74" s="398"/>
      <c r="AB74" s="398"/>
      <c r="AC74" s="398"/>
      <c r="AD74" s="398"/>
      <c r="AE74" s="398"/>
      <c r="AF74" s="398"/>
      <c r="AG74" s="398"/>
      <c r="AH74" s="398"/>
    </row>
    <row r="75" spans="1:34" x14ac:dyDescent="0.25">
      <c r="A75" s="386"/>
      <c r="B75" s="386"/>
      <c r="C75" s="386"/>
      <c r="D75" s="386"/>
      <c r="E75" s="386"/>
      <c r="F75" s="386"/>
      <c r="G75" s="386"/>
      <c r="H75" s="386"/>
      <c r="I75" s="386"/>
      <c r="J75" s="386"/>
      <c r="K75" s="386"/>
      <c r="L75" s="386"/>
      <c r="M75" s="386"/>
      <c r="N75" s="386"/>
      <c r="O75" s="386"/>
      <c r="P75" s="386"/>
      <c r="Q75" s="386"/>
      <c r="R75" s="386"/>
      <c r="S75" s="398"/>
      <c r="T75" s="398"/>
      <c r="U75" s="398"/>
      <c r="V75" s="398"/>
      <c r="W75" s="398"/>
      <c r="X75" s="398"/>
      <c r="Y75" s="398"/>
      <c r="Z75" s="398"/>
      <c r="AA75" s="398"/>
      <c r="AB75" s="398"/>
      <c r="AC75" s="398"/>
      <c r="AD75" s="398"/>
      <c r="AE75" s="398"/>
      <c r="AF75" s="398"/>
      <c r="AG75" s="398"/>
      <c r="AH75" s="398"/>
    </row>
    <row r="76" spans="1:34" x14ac:dyDescent="0.25">
      <c r="A76" s="386"/>
      <c r="B76" s="386"/>
      <c r="C76" s="386"/>
      <c r="D76" s="386"/>
      <c r="E76" s="386"/>
      <c r="F76" s="386"/>
      <c r="G76" s="386"/>
      <c r="H76" s="386"/>
      <c r="I76" s="386"/>
      <c r="J76" s="386"/>
      <c r="K76" s="386"/>
      <c r="L76" s="386"/>
      <c r="M76" s="386"/>
      <c r="N76" s="386"/>
      <c r="O76" s="386"/>
      <c r="P76" s="386"/>
      <c r="Q76" s="386"/>
      <c r="R76" s="386"/>
      <c r="S76" s="398"/>
      <c r="T76" s="398"/>
      <c r="U76" s="398"/>
      <c r="V76" s="398"/>
      <c r="W76" s="398"/>
      <c r="X76" s="398"/>
      <c r="Y76" s="398"/>
      <c r="Z76" s="398"/>
      <c r="AA76" s="398"/>
      <c r="AB76" s="398"/>
      <c r="AC76" s="398"/>
      <c r="AD76" s="398"/>
      <c r="AE76" s="398"/>
      <c r="AF76" s="398"/>
      <c r="AG76" s="398"/>
      <c r="AH76" s="398"/>
    </row>
    <row r="77" spans="1:34" x14ac:dyDescent="0.25">
      <c r="A77" s="386"/>
      <c r="B77" s="386"/>
      <c r="C77" s="386"/>
      <c r="D77" s="386"/>
      <c r="E77" s="386"/>
      <c r="F77" s="386"/>
      <c r="G77" s="386"/>
      <c r="H77" s="386"/>
      <c r="I77" s="386"/>
      <c r="J77" s="386"/>
      <c r="K77" s="386"/>
      <c r="L77" s="386"/>
      <c r="M77" s="386"/>
      <c r="N77" s="386"/>
      <c r="O77" s="386"/>
      <c r="P77" s="386"/>
      <c r="Q77" s="386"/>
      <c r="R77" s="386"/>
      <c r="S77" s="398"/>
      <c r="T77" s="398"/>
      <c r="U77" s="398"/>
      <c r="V77" s="398"/>
      <c r="W77" s="398"/>
      <c r="X77" s="398"/>
      <c r="Y77" s="398"/>
      <c r="Z77" s="398"/>
      <c r="AA77" s="398"/>
      <c r="AB77" s="398"/>
      <c r="AC77" s="398"/>
      <c r="AD77" s="398"/>
      <c r="AE77" s="398"/>
      <c r="AF77" s="398"/>
      <c r="AG77" s="398"/>
      <c r="AH77" s="398"/>
    </row>
    <row r="78" spans="1:34" x14ac:dyDescent="0.25">
      <c r="A78" s="386"/>
      <c r="B78" s="386"/>
      <c r="C78" s="386"/>
      <c r="D78" s="386"/>
      <c r="E78" s="386"/>
      <c r="F78" s="386"/>
      <c r="G78" s="386"/>
      <c r="H78" s="386"/>
      <c r="I78" s="386"/>
      <c r="J78" s="386"/>
      <c r="K78" s="386"/>
      <c r="L78" s="386"/>
      <c r="M78" s="386"/>
      <c r="N78" s="386"/>
      <c r="O78" s="386"/>
      <c r="P78" s="386"/>
      <c r="Q78" s="386"/>
      <c r="R78" s="386"/>
      <c r="S78" s="398"/>
      <c r="T78" s="398"/>
      <c r="U78" s="398"/>
      <c r="V78" s="398"/>
      <c r="W78" s="398"/>
      <c r="X78" s="398"/>
      <c r="Y78" s="398"/>
      <c r="Z78" s="398"/>
      <c r="AA78" s="398"/>
      <c r="AB78" s="398"/>
      <c r="AC78" s="398"/>
      <c r="AD78" s="398"/>
      <c r="AE78" s="398"/>
      <c r="AF78" s="398"/>
      <c r="AG78" s="398"/>
      <c r="AH78" s="398"/>
    </row>
    <row r="79" spans="1:34" x14ac:dyDescent="0.25">
      <c r="A79" s="386"/>
      <c r="B79" s="386"/>
      <c r="C79" s="386"/>
      <c r="D79" s="386"/>
      <c r="E79" s="386"/>
      <c r="F79" s="386"/>
      <c r="G79" s="386"/>
      <c r="H79" s="386"/>
      <c r="I79" s="386"/>
      <c r="J79" s="386"/>
      <c r="K79" s="386"/>
      <c r="L79" s="386"/>
      <c r="M79" s="386"/>
      <c r="N79" s="386"/>
      <c r="O79" s="386"/>
      <c r="P79" s="386"/>
      <c r="Q79" s="386"/>
      <c r="R79" s="386"/>
      <c r="S79" s="398"/>
      <c r="T79" s="398"/>
      <c r="U79" s="398"/>
      <c r="V79" s="398"/>
      <c r="W79" s="398"/>
      <c r="X79" s="398"/>
      <c r="Y79" s="398"/>
      <c r="Z79" s="398"/>
      <c r="AA79" s="398"/>
      <c r="AB79" s="398"/>
      <c r="AC79" s="398"/>
      <c r="AD79" s="398"/>
      <c r="AE79" s="398"/>
      <c r="AF79" s="398"/>
      <c r="AG79" s="398"/>
      <c r="AH79" s="398"/>
    </row>
    <row r="80" spans="1:34" x14ac:dyDescent="0.25">
      <c r="A80" s="386"/>
      <c r="B80" s="386"/>
      <c r="C80" s="386"/>
      <c r="D80" s="386"/>
      <c r="E80" s="386"/>
      <c r="F80" s="386"/>
      <c r="G80" s="386"/>
      <c r="H80" s="386"/>
      <c r="I80" s="386"/>
      <c r="J80" s="386"/>
      <c r="K80" s="386"/>
      <c r="L80" s="386"/>
      <c r="M80" s="386"/>
      <c r="N80" s="386"/>
      <c r="O80" s="386"/>
      <c r="P80" s="386"/>
      <c r="Q80" s="386"/>
      <c r="R80" s="386"/>
      <c r="S80" s="398"/>
      <c r="T80" s="398"/>
      <c r="U80" s="398"/>
      <c r="V80" s="398"/>
      <c r="W80" s="398"/>
      <c r="X80" s="398"/>
      <c r="Y80" s="398"/>
      <c r="Z80" s="398"/>
      <c r="AA80" s="398"/>
      <c r="AB80" s="398"/>
      <c r="AC80" s="398"/>
      <c r="AD80" s="398"/>
      <c r="AE80" s="398"/>
      <c r="AF80" s="398"/>
      <c r="AG80" s="398"/>
      <c r="AH80" s="398"/>
    </row>
    <row r="81" spans="1:34" x14ac:dyDescent="0.25">
      <c r="A81" s="386"/>
      <c r="B81" s="386"/>
      <c r="C81" s="386"/>
      <c r="D81" s="386"/>
      <c r="E81" s="386"/>
      <c r="F81" s="386"/>
      <c r="G81" s="386"/>
      <c r="H81" s="386"/>
      <c r="I81" s="386"/>
      <c r="J81" s="386"/>
      <c r="K81" s="386"/>
      <c r="L81" s="386"/>
      <c r="M81" s="386"/>
      <c r="N81" s="386"/>
      <c r="O81" s="386"/>
      <c r="P81" s="386"/>
      <c r="Q81" s="386"/>
      <c r="R81" s="386"/>
      <c r="S81" s="398"/>
      <c r="T81" s="398"/>
      <c r="U81" s="398"/>
      <c r="V81" s="398"/>
      <c r="W81" s="398"/>
      <c r="X81" s="398"/>
      <c r="Y81" s="398"/>
      <c r="Z81" s="398"/>
      <c r="AA81" s="398"/>
      <c r="AB81" s="398"/>
      <c r="AC81" s="398"/>
      <c r="AD81" s="398"/>
      <c r="AE81" s="398"/>
      <c r="AF81" s="398"/>
      <c r="AG81" s="398"/>
      <c r="AH81" s="398"/>
    </row>
    <row r="82" spans="1:34" x14ac:dyDescent="0.25">
      <c r="A82" s="386"/>
      <c r="B82" s="386"/>
      <c r="C82" s="386"/>
      <c r="D82" s="386"/>
      <c r="E82" s="386"/>
      <c r="F82" s="386"/>
      <c r="G82" s="386"/>
      <c r="H82" s="386"/>
      <c r="I82" s="386"/>
      <c r="J82" s="386"/>
      <c r="K82" s="386"/>
      <c r="L82" s="386"/>
      <c r="M82" s="386"/>
      <c r="N82" s="386"/>
      <c r="O82" s="386"/>
      <c r="P82" s="386"/>
      <c r="Q82" s="386"/>
      <c r="R82" s="386"/>
      <c r="S82" s="398"/>
      <c r="T82" s="398"/>
      <c r="U82" s="398"/>
      <c r="V82" s="398"/>
      <c r="W82" s="398"/>
      <c r="X82" s="398"/>
      <c r="Y82" s="398"/>
      <c r="Z82" s="398"/>
      <c r="AA82" s="398"/>
      <c r="AB82" s="398"/>
      <c r="AC82" s="398"/>
      <c r="AD82" s="398"/>
      <c r="AE82" s="398"/>
      <c r="AF82" s="398"/>
      <c r="AG82" s="398"/>
      <c r="AH82" s="398"/>
    </row>
    <row r="83" spans="1:34" x14ac:dyDescent="0.25">
      <c r="A83" s="386"/>
      <c r="B83" s="386"/>
      <c r="C83" s="386"/>
      <c r="D83" s="386"/>
      <c r="E83" s="386"/>
      <c r="F83" s="386"/>
      <c r="G83" s="386"/>
      <c r="H83" s="386"/>
      <c r="I83" s="386"/>
      <c r="J83" s="386"/>
      <c r="K83" s="386"/>
      <c r="L83" s="386"/>
      <c r="M83" s="386"/>
      <c r="N83" s="386"/>
      <c r="O83" s="386"/>
      <c r="P83" s="386"/>
      <c r="Q83" s="386"/>
      <c r="R83" s="386"/>
      <c r="S83" s="398"/>
      <c r="T83" s="398"/>
      <c r="U83" s="398"/>
      <c r="V83" s="398"/>
      <c r="W83" s="398"/>
      <c r="X83" s="398"/>
      <c r="Y83" s="398"/>
      <c r="Z83" s="398"/>
      <c r="AA83" s="398"/>
      <c r="AB83" s="398"/>
      <c r="AC83" s="398"/>
      <c r="AD83" s="398"/>
      <c r="AE83" s="398"/>
      <c r="AF83" s="398"/>
      <c r="AG83" s="398"/>
      <c r="AH83" s="398"/>
    </row>
    <row r="84" spans="1:34" x14ac:dyDescent="0.25">
      <c r="A84" s="386"/>
      <c r="B84" s="386"/>
      <c r="C84" s="386"/>
      <c r="D84" s="386"/>
      <c r="E84" s="386"/>
      <c r="F84" s="386"/>
      <c r="G84" s="386"/>
      <c r="H84" s="386"/>
      <c r="I84" s="386"/>
      <c r="J84" s="386"/>
      <c r="K84" s="386"/>
      <c r="L84" s="386"/>
      <c r="M84" s="386"/>
      <c r="N84" s="386"/>
      <c r="O84" s="386"/>
      <c r="P84" s="386"/>
      <c r="Q84" s="386"/>
      <c r="R84" s="386"/>
      <c r="S84" s="398"/>
      <c r="T84" s="398"/>
      <c r="U84" s="398"/>
      <c r="V84" s="398"/>
      <c r="W84" s="398"/>
      <c r="X84" s="398"/>
      <c r="Y84" s="398"/>
      <c r="Z84" s="398"/>
      <c r="AA84" s="398"/>
      <c r="AB84" s="398"/>
      <c r="AC84" s="398"/>
      <c r="AD84" s="398"/>
      <c r="AE84" s="398"/>
      <c r="AF84" s="398"/>
      <c r="AG84" s="398"/>
      <c r="AH84" s="398"/>
    </row>
    <row r="85" spans="1:34" x14ac:dyDescent="0.25">
      <c r="A85" s="386"/>
      <c r="B85" s="386"/>
      <c r="C85" s="386"/>
      <c r="D85" s="386"/>
      <c r="E85" s="386"/>
      <c r="F85" s="386"/>
      <c r="G85" s="386"/>
      <c r="H85" s="386"/>
      <c r="I85" s="386"/>
      <c r="J85" s="386"/>
      <c r="K85" s="386"/>
      <c r="L85" s="386"/>
      <c r="M85" s="386"/>
      <c r="N85" s="386"/>
      <c r="O85" s="386"/>
      <c r="P85" s="386"/>
      <c r="Q85" s="386"/>
      <c r="R85" s="386"/>
      <c r="S85" s="398"/>
      <c r="T85" s="398"/>
      <c r="U85" s="398"/>
      <c r="V85" s="398"/>
      <c r="W85" s="398"/>
      <c r="X85" s="398"/>
      <c r="Y85" s="398"/>
      <c r="Z85" s="398"/>
      <c r="AA85" s="398"/>
      <c r="AB85" s="398"/>
      <c r="AC85" s="398"/>
      <c r="AD85" s="398"/>
      <c r="AE85" s="398"/>
      <c r="AF85" s="398"/>
      <c r="AG85" s="398"/>
      <c r="AH85" s="398"/>
    </row>
    <row r="86" spans="1:34" x14ac:dyDescent="0.25">
      <c r="A86" s="386"/>
      <c r="B86" s="386"/>
      <c r="C86" s="386"/>
      <c r="D86" s="386"/>
      <c r="E86" s="386"/>
      <c r="F86" s="386"/>
      <c r="G86" s="386"/>
      <c r="H86" s="386"/>
      <c r="I86" s="386"/>
      <c r="J86" s="386"/>
      <c r="K86" s="386"/>
      <c r="L86" s="386"/>
      <c r="M86" s="386"/>
      <c r="N86" s="386"/>
      <c r="O86" s="386"/>
      <c r="P86" s="386"/>
      <c r="Q86" s="386"/>
      <c r="R86" s="386"/>
      <c r="S86" s="398"/>
      <c r="T86" s="398"/>
      <c r="U86" s="398"/>
      <c r="V86" s="398"/>
      <c r="W86" s="398"/>
      <c r="X86" s="398"/>
      <c r="Y86" s="398"/>
      <c r="Z86" s="398"/>
      <c r="AA86" s="398"/>
      <c r="AB86" s="398"/>
      <c r="AC86" s="398"/>
      <c r="AD86" s="398"/>
      <c r="AE86" s="398"/>
      <c r="AF86" s="398"/>
      <c r="AG86" s="398"/>
      <c r="AH86" s="398"/>
    </row>
    <row r="87" spans="1:34" x14ac:dyDescent="0.25">
      <c r="A87" s="386"/>
      <c r="B87" s="386"/>
      <c r="C87" s="386"/>
      <c r="D87" s="386"/>
      <c r="E87" s="386"/>
      <c r="F87" s="386"/>
      <c r="G87" s="386"/>
      <c r="H87" s="386"/>
      <c r="I87" s="386"/>
      <c r="J87" s="386"/>
      <c r="K87" s="386"/>
      <c r="L87" s="386"/>
      <c r="M87" s="386"/>
      <c r="N87" s="386"/>
      <c r="O87" s="386"/>
      <c r="P87" s="386"/>
      <c r="Q87" s="386"/>
      <c r="R87" s="386"/>
      <c r="S87" s="398"/>
      <c r="T87" s="398"/>
      <c r="U87" s="398"/>
      <c r="V87" s="398"/>
      <c r="W87" s="398"/>
      <c r="X87" s="398"/>
      <c r="Y87" s="398"/>
      <c r="Z87" s="398"/>
      <c r="AA87" s="398"/>
      <c r="AB87" s="398"/>
      <c r="AC87" s="398"/>
      <c r="AD87" s="398"/>
      <c r="AE87" s="398"/>
      <c r="AF87" s="398"/>
      <c r="AG87" s="398"/>
      <c r="AH87" s="398"/>
    </row>
    <row r="88" spans="1:34" x14ac:dyDescent="0.25">
      <c r="A88" s="386"/>
      <c r="B88" s="386"/>
      <c r="C88" s="386"/>
      <c r="D88" s="386"/>
      <c r="E88" s="386"/>
      <c r="F88" s="386"/>
      <c r="G88" s="386"/>
      <c r="H88" s="386"/>
      <c r="I88" s="386"/>
      <c r="J88" s="386"/>
      <c r="K88" s="386"/>
      <c r="L88" s="386"/>
      <c r="M88" s="386"/>
      <c r="N88" s="386"/>
      <c r="O88" s="386"/>
      <c r="P88" s="386"/>
      <c r="Q88" s="386"/>
      <c r="R88" s="386"/>
      <c r="S88" s="398"/>
      <c r="T88" s="398"/>
      <c r="U88" s="398"/>
      <c r="V88" s="398"/>
      <c r="W88" s="398"/>
      <c r="X88" s="398"/>
      <c r="Y88" s="398"/>
      <c r="Z88" s="398"/>
      <c r="AA88" s="398"/>
      <c r="AB88" s="398"/>
      <c r="AC88" s="398"/>
      <c r="AD88" s="398"/>
      <c r="AE88" s="398"/>
      <c r="AF88" s="398"/>
      <c r="AG88" s="398"/>
      <c r="AH88" s="398"/>
    </row>
    <row r="89" spans="1:34" x14ac:dyDescent="0.25">
      <c r="A89" s="386"/>
      <c r="B89" s="386"/>
      <c r="C89" s="386"/>
      <c r="D89" s="386"/>
      <c r="E89" s="386"/>
      <c r="F89" s="386"/>
      <c r="G89" s="386"/>
      <c r="H89" s="386"/>
      <c r="I89" s="386"/>
      <c r="J89" s="386"/>
      <c r="K89" s="386"/>
      <c r="L89" s="386"/>
      <c r="M89" s="386"/>
      <c r="N89" s="386"/>
      <c r="O89" s="386"/>
      <c r="P89" s="386"/>
      <c r="Q89" s="386"/>
      <c r="R89" s="386"/>
      <c r="S89" s="398"/>
      <c r="T89" s="398"/>
      <c r="U89" s="398"/>
      <c r="V89" s="398"/>
      <c r="W89" s="398"/>
      <c r="X89" s="398"/>
      <c r="Y89" s="398"/>
      <c r="Z89" s="398"/>
      <c r="AA89" s="398"/>
      <c r="AB89" s="398"/>
      <c r="AC89" s="398"/>
      <c r="AD89" s="398"/>
      <c r="AE89" s="398"/>
      <c r="AF89" s="398"/>
      <c r="AG89" s="398"/>
      <c r="AH89" s="398"/>
    </row>
    <row r="90" spans="1:34" x14ac:dyDescent="0.25">
      <c r="A90" s="386"/>
      <c r="B90" s="386"/>
      <c r="C90" s="386"/>
      <c r="D90" s="386"/>
      <c r="E90" s="386"/>
      <c r="F90" s="386"/>
      <c r="G90" s="386"/>
      <c r="H90" s="386"/>
      <c r="I90" s="386"/>
      <c r="J90" s="386"/>
      <c r="K90" s="386"/>
      <c r="L90" s="386"/>
      <c r="M90" s="386"/>
      <c r="N90" s="386"/>
      <c r="O90" s="386"/>
      <c r="P90" s="386"/>
      <c r="Q90" s="386"/>
      <c r="R90" s="386"/>
      <c r="S90" s="398"/>
      <c r="T90" s="398"/>
      <c r="U90" s="398"/>
      <c r="V90" s="398"/>
      <c r="W90" s="398"/>
      <c r="X90" s="398"/>
      <c r="Y90" s="398"/>
      <c r="Z90" s="398"/>
      <c r="AA90" s="398"/>
      <c r="AB90" s="398"/>
      <c r="AC90" s="398"/>
      <c r="AD90" s="398"/>
      <c r="AE90" s="398"/>
      <c r="AF90" s="398"/>
      <c r="AG90" s="398"/>
      <c r="AH90" s="398"/>
    </row>
    <row r="91" spans="1:34" x14ac:dyDescent="0.25">
      <c r="A91" s="386"/>
      <c r="B91" s="386"/>
      <c r="C91" s="386"/>
      <c r="D91" s="386"/>
      <c r="E91" s="386"/>
      <c r="F91" s="386"/>
      <c r="G91" s="386"/>
      <c r="H91" s="386"/>
      <c r="I91" s="386"/>
      <c r="J91" s="386"/>
      <c r="K91" s="386"/>
      <c r="L91" s="386"/>
      <c r="M91" s="386"/>
      <c r="N91" s="386"/>
      <c r="O91" s="386"/>
      <c r="P91" s="386"/>
      <c r="Q91" s="386"/>
      <c r="R91" s="386"/>
      <c r="S91" s="398"/>
      <c r="T91" s="398"/>
      <c r="U91" s="398"/>
      <c r="V91" s="398"/>
      <c r="W91" s="398"/>
      <c r="X91" s="398"/>
      <c r="Y91" s="398"/>
      <c r="Z91" s="398"/>
      <c r="AA91" s="398"/>
      <c r="AB91" s="398"/>
      <c r="AC91" s="398"/>
      <c r="AD91" s="398"/>
      <c r="AE91" s="398"/>
      <c r="AF91" s="398"/>
      <c r="AG91" s="398"/>
      <c r="AH91" s="398"/>
    </row>
    <row r="92" spans="1:34" x14ac:dyDescent="0.25">
      <c r="A92" s="386"/>
      <c r="B92" s="386"/>
      <c r="C92" s="386"/>
      <c r="D92" s="386"/>
      <c r="E92" s="386"/>
      <c r="F92" s="386"/>
      <c r="G92" s="386"/>
      <c r="H92" s="386"/>
      <c r="I92" s="386"/>
      <c r="J92" s="386"/>
      <c r="K92" s="386"/>
      <c r="L92" s="386"/>
      <c r="M92" s="386"/>
      <c r="N92" s="386"/>
      <c r="O92" s="386"/>
      <c r="P92" s="386"/>
      <c r="Q92" s="386"/>
      <c r="R92" s="386"/>
      <c r="S92" s="398"/>
      <c r="T92" s="398"/>
      <c r="U92" s="398"/>
      <c r="V92" s="398"/>
      <c r="W92" s="398"/>
      <c r="X92" s="398"/>
      <c r="Y92" s="398"/>
      <c r="Z92" s="398"/>
      <c r="AA92" s="398"/>
      <c r="AB92" s="398"/>
      <c r="AC92" s="398"/>
      <c r="AD92" s="398"/>
      <c r="AE92" s="398"/>
      <c r="AF92" s="398"/>
      <c r="AG92" s="398"/>
      <c r="AH92" s="398"/>
    </row>
    <row r="93" spans="1:34" x14ac:dyDescent="0.25">
      <c r="A93" s="386"/>
      <c r="B93" s="386"/>
      <c r="C93" s="386"/>
      <c r="D93" s="386"/>
      <c r="E93" s="386"/>
      <c r="F93" s="386"/>
      <c r="G93" s="386"/>
      <c r="H93" s="386"/>
      <c r="I93" s="386"/>
      <c r="J93" s="386"/>
      <c r="K93" s="386"/>
      <c r="L93" s="386"/>
      <c r="M93" s="386"/>
      <c r="N93" s="386"/>
      <c r="O93" s="386"/>
      <c r="P93" s="386"/>
      <c r="Q93" s="386"/>
      <c r="R93" s="386"/>
      <c r="S93" s="398"/>
      <c r="T93" s="398"/>
      <c r="U93" s="398"/>
      <c r="V93" s="398"/>
      <c r="W93" s="398"/>
      <c r="X93" s="398"/>
      <c r="Y93" s="398"/>
      <c r="Z93" s="398"/>
      <c r="AA93" s="398"/>
      <c r="AB93" s="398"/>
      <c r="AC93" s="398"/>
      <c r="AD93" s="398"/>
      <c r="AE93" s="398"/>
      <c r="AF93" s="398"/>
      <c r="AG93" s="398"/>
      <c r="AH93" s="398"/>
    </row>
    <row r="94" spans="1:34" x14ac:dyDescent="0.25">
      <c r="A94" s="386"/>
      <c r="B94" s="386"/>
      <c r="C94" s="386"/>
      <c r="D94" s="386"/>
      <c r="E94" s="386"/>
      <c r="F94" s="386"/>
      <c r="G94" s="386"/>
      <c r="H94" s="386"/>
      <c r="I94" s="386"/>
      <c r="J94" s="386"/>
      <c r="K94" s="386"/>
      <c r="L94" s="386"/>
      <c r="M94" s="386"/>
      <c r="N94" s="386"/>
      <c r="O94" s="386"/>
      <c r="P94" s="386"/>
      <c r="Q94" s="386"/>
      <c r="R94" s="386"/>
      <c r="S94" s="398"/>
      <c r="T94" s="398"/>
      <c r="U94" s="398"/>
      <c r="V94" s="398"/>
      <c r="W94" s="398"/>
      <c r="X94" s="398"/>
      <c r="Y94" s="398"/>
      <c r="Z94" s="398"/>
      <c r="AA94" s="398"/>
      <c r="AB94" s="398"/>
      <c r="AC94" s="398"/>
      <c r="AD94" s="398"/>
      <c r="AE94" s="398"/>
      <c r="AF94" s="398"/>
      <c r="AG94" s="398"/>
      <c r="AH94" s="398"/>
    </row>
    <row r="95" spans="1:34" x14ac:dyDescent="0.25">
      <c r="A95" s="386"/>
      <c r="B95" s="386"/>
      <c r="C95" s="386"/>
      <c r="D95" s="386"/>
      <c r="E95" s="386"/>
      <c r="F95" s="386"/>
      <c r="G95" s="386"/>
      <c r="H95" s="386"/>
      <c r="I95" s="386"/>
      <c r="J95" s="386"/>
      <c r="K95" s="386"/>
      <c r="L95" s="386"/>
      <c r="M95" s="386"/>
      <c r="N95" s="386"/>
      <c r="O95" s="386"/>
      <c r="P95" s="386"/>
      <c r="Q95" s="386"/>
      <c r="R95" s="386"/>
      <c r="S95" s="398"/>
      <c r="T95" s="398"/>
      <c r="U95" s="398"/>
      <c r="V95" s="398"/>
      <c r="W95" s="398"/>
      <c r="X95" s="398"/>
      <c r="Y95" s="398"/>
      <c r="Z95" s="398"/>
      <c r="AA95" s="398"/>
      <c r="AB95" s="398"/>
      <c r="AC95" s="398"/>
      <c r="AD95" s="398"/>
      <c r="AE95" s="398"/>
      <c r="AF95" s="398"/>
      <c r="AG95" s="398"/>
      <c r="AH95" s="398"/>
    </row>
    <row r="96" spans="1:34" x14ac:dyDescent="0.25">
      <c r="A96" s="386"/>
      <c r="B96" s="386"/>
      <c r="C96" s="386"/>
      <c r="D96" s="386"/>
      <c r="E96" s="386"/>
      <c r="F96" s="386"/>
      <c r="G96" s="386"/>
      <c r="H96" s="386"/>
      <c r="I96" s="386"/>
      <c r="J96" s="386"/>
      <c r="K96" s="386"/>
      <c r="L96" s="386"/>
      <c r="M96" s="386"/>
      <c r="N96" s="386"/>
      <c r="O96" s="386"/>
      <c r="P96" s="386"/>
      <c r="Q96" s="386"/>
      <c r="R96" s="386"/>
      <c r="S96" s="398"/>
      <c r="T96" s="398"/>
      <c r="U96" s="398"/>
      <c r="V96" s="398"/>
      <c r="W96" s="398"/>
      <c r="X96" s="398"/>
      <c r="Y96" s="398"/>
      <c r="Z96" s="398"/>
      <c r="AA96" s="398"/>
      <c r="AB96" s="398"/>
      <c r="AC96" s="398"/>
      <c r="AD96" s="398"/>
      <c r="AE96" s="398"/>
      <c r="AF96" s="398"/>
      <c r="AG96" s="398"/>
      <c r="AH96" s="398"/>
    </row>
    <row r="97" spans="1:34" x14ac:dyDescent="0.25">
      <c r="A97" s="386"/>
      <c r="B97" s="386"/>
      <c r="C97" s="386"/>
      <c r="D97" s="386"/>
      <c r="E97" s="386"/>
      <c r="F97" s="386"/>
      <c r="G97" s="386"/>
      <c r="H97" s="386"/>
      <c r="I97" s="386"/>
      <c r="J97" s="386"/>
      <c r="K97" s="386"/>
      <c r="L97" s="386"/>
      <c r="M97" s="386"/>
      <c r="N97" s="386"/>
      <c r="O97" s="386"/>
      <c r="P97" s="386"/>
      <c r="Q97" s="386"/>
      <c r="R97" s="386"/>
      <c r="S97" s="398"/>
      <c r="T97" s="398"/>
      <c r="U97" s="398"/>
      <c r="V97" s="398"/>
      <c r="W97" s="398"/>
      <c r="X97" s="398"/>
      <c r="Y97" s="398"/>
      <c r="Z97" s="398"/>
      <c r="AA97" s="398"/>
      <c r="AB97" s="398"/>
      <c r="AC97" s="398"/>
      <c r="AD97" s="398"/>
      <c r="AE97" s="398"/>
      <c r="AF97" s="398"/>
      <c r="AG97" s="398"/>
      <c r="AH97" s="398"/>
    </row>
    <row r="98" spans="1:34" x14ac:dyDescent="0.25">
      <c r="A98" s="386"/>
      <c r="B98" s="386"/>
      <c r="C98" s="386"/>
      <c r="D98" s="386"/>
      <c r="E98" s="386"/>
      <c r="F98" s="386"/>
      <c r="G98" s="386"/>
      <c r="H98" s="386"/>
      <c r="I98" s="386"/>
      <c r="J98" s="386"/>
      <c r="K98" s="386"/>
      <c r="L98" s="386"/>
      <c r="M98" s="386"/>
      <c r="N98" s="386"/>
      <c r="O98" s="386"/>
      <c r="P98" s="386"/>
      <c r="Q98" s="386"/>
      <c r="R98" s="386"/>
      <c r="S98" s="398"/>
      <c r="T98" s="398"/>
      <c r="U98" s="398"/>
      <c r="V98" s="398"/>
      <c r="W98" s="398"/>
      <c r="X98" s="398"/>
      <c r="Y98" s="398"/>
      <c r="Z98" s="398"/>
      <c r="AA98" s="398"/>
      <c r="AB98" s="398"/>
      <c r="AC98" s="398"/>
      <c r="AD98" s="398"/>
      <c r="AE98" s="398"/>
      <c r="AF98" s="398"/>
      <c r="AG98" s="398"/>
      <c r="AH98" s="398"/>
    </row>
    <row r="99" spans="1:34" x14ac:dyDescent="0.25">
      <c r="A99" s="386"/>
      <c r="B99" s="386"/>
      <c r="C99" s="386"/>
      <c r="D99" s="386"/>
      <c r="E99" s="386"/>
      <c r="F99" s="386"/>
      <c r="G99" s="386"/>
      <c r="H99" s="386"/>
      <c r="I99" s="386"/>
      <c r="J99" s="386"/>
      <c r="K99" s="386"/>
      <c r="L99" s="386"/>
      <c r="M99" s="386"/>
      <c r="N99" s="386"/>
      <c r="O99" s="386"/>
      <c r="P99" s="386"/>
      <c r="Q99" s="386"/>
      <c r="R99" s="386"/>
      <c r="S99" s="398"/>
      <c r="T99" s="398"/>
      <c r="U99" s="398"/>
      <c r="V99" s="398"/>
      <c r="W99" s="398"/>
      <c r="X99" s="398"/>
      <c r="Y99" s="398"/>
      <c r="Z99" s="398"/>
      <c r="AA99" s="398"/>
      <c r="AB99" s="398"/>
      <c r="AC99" s="398"/>
      <c r="AD99" s="398"/>
      <c r="AE99" s="398"/>
      <c r="AF99" s="398"/>
      <c r="AG99" s="398"/>
      <c r="AH99" s="398"/>
    </row>
    <row r="100" spans="1:34" x14ac:dyDescent="0.25">
      <c r="A100" s="386"/>
      <c r="B100" s="386"/>
      <c r="C100" s="386"/>
      <c r="D100" s="386"/>
      <c r="E100" s="386"/>
      <c r="F100" s="386"/>
      <c r="G100" s="386"/>
      <c r="H100" s="386"/>
      <c r="I100" s="386"/>
      <c r="J100" s="386"/>
      <c r="K100" s="386"/>
      <c r="L100" s="386"/>
      <c r="M100" s="386"/>
      <c r="N100" s="386"/>
      <c r="O100" s="386"/>
      <c r="P100" s="386"/>
      <c r="Q100" s="386"/>
      <c r="R100" s="386"/>
      <c r="S100" s="398"/>
      <c r="T100" s="398"/>
      <c r="U100" s="398"/>
      <c r="V100" s="398"/>
      <c r="W100" s="398"/>
      <c r="X100" s="398"/>
      <c r="Y100" s="398"/>
      <c r="Z100" s="398"/>
      <c r="AA100" s="398"/>
      <c r="AB100" s="398"/>
      <c r="AC100" s="398"/>
      <c r="AD100" s="398"/>
      <c r="AE100" s="398"/>
      <c r="AF100" s="398"/>
      <c r="AG100" s="398"/>
      <c r="AH100" s="398"/>
    </row>
    <row r="101" spans="1:34" x14ac:dyDescent="0.25">
      <c r="A101" s="386"/>
      <c r="B101" s="386"/>
      <c r="C101" s="386"/>
      <c r="D101" s="386"/>
      <c r="E101" s="386"/>
      <c r="F101" s="386"/>
      <c r="G101" s="386"/>
      <c r="H101" s="386"/>
      <c r="I101" s="386"/>
      <c r="J101" s="386"/>
      <c r="K101" s="386"/>
      <c r="L101" s="386"/>
      <c r="M101" s="386"/>
      <c r="N101" s="386"/>
      <c r="O101" s="386"/>
      <c r="P101" s="386"/>
      <c r="Q101" s="386"/>
      <c r="R101" s="386"/>
      <c r="S101" s="398"/>
      <c r="T101" s="398"/>
      <c r="U101" s="398"/>
      <c r="V101" s="398"/>
      <c r="W101" s="398"/>
      <c r="X101" s="398"/>
      <c r="Y101" s="398"/>
      <c r="Z101" s="398"/>
      <c r="AA101" s="398"/>
      <c r="AB101" s="398" t="s">
        <v>203</v>
      </c>
      <c r="AC101" s="398"/>
      <c r="AD101" s="398"/>
      <c r="AE101" s="398"/>
      <c r="AF101" s="398"/>
      <c r="AG101" s="398"/>
      <c r="AH101" s="398"/>
    </row>
  </sheetData>
  <sheetProtection password="C730" sheet="1" objects="1" scenarios="1" selectLockedCells="1"/>
  <mergeCells count="37">
    <mergeCell ref="U4:V4"/>
    <mergeCell ref="D26:N26"/>
    <mergeCell ref="O24:Q24"/>
    <mergeCell ref="C23:Q23"/>
    <mergeCell ref="C12:D12"/>
    <mergeCell ref="E12:J12"/>
    <mergeCell ref="F13:K13"/>
    <mergeCell ref="I7:Q7"/>
    <mergeCell ref="E14:K14"/>
    <mergeCell ref="F15:K15"/>
    <mergeCell ref="C4:L4"/>
    <mergeCell ref="C5:L5"/>
    <mergeCell ref="C8:H8"/>
    <mergeCell ref="C9:K9"/>
    <mergeCell ref="C10:D10"/>
    <mergeCell ref="E10:G11"/>
    <mergeCell ref="C31:Q31"/>
    <mergeCell ref="C28:Q28"/>
    <mergeCell ref="D24:N24"/>
    <mergeCell ref="D25:N25"/>
    <mergeCell ref="C29:Q29"/>
    <mergeCell ref="D27:N27"/>
    <mergeCell ref="X8:AA9"/>
    <mergeCell ref="F20:K20"/>
    <mergeCell ref="C21:K21"/>
    <mergeCell ref="C18:D18"/>
    <mergeCell ref="E18:K18"/>
    <mergeCell ref="C19:D19"/>
    <mergeCell ref="E19:K19"/>
    <mergeCell ref="F16:K16"/>
    <mergeCell ref="T9:V17"/>
    <mergeCell ref="F17:K17"/>
    <mergeCell ref="I8:R8"/>
    <mergeCell ref="C14:D14"/>
    <mergeCell ref="H10:K10"/>
    <mergeCell ref="C11:D11"/>
    <mergeCell ref="H11:K11"/>
  </mergeCells>
  <conditionalFormatting sqref="C19:D19">
    <cfRule type="expression" dxfId="20" priority="3">
      <formula>SUM($R$15:$R$17)&gt;0</formula>
    </cfRule>
  </conditionalFormatting>
  <conditionalFormatting sqref="C10:P11">
    <cfRule type="expression" dxfId="19" priority="2234">
      <formula>$R$10=1</formula>
    </cfRule>
  </conditionalFormatting>
  <conditionalFormatting sqref="C12:P12 Q10:Q20">
    <cfRule type="expression" dxfId="18" priority="2132">
      <formula>SUM($R$13:$R$13)&gt;0</formula>
    </cfRule>
  </conditionalFormatting>
  <conditionalFormatting sqref="C13:P13">
    <cfRule type="expression" dxfId="17" priority="2236">
      <formula>$R$13=1</formula>
    </cfRule>
  </conditionalFormatting>
  <conditionalFormatting sqref="C14:P14">
    <cfRule type="expression" dxfId="16" priority="2252">
      <formula>SUM($R$15:$R$17)&gt;0</formula>
    </cfRule>
  </conditionalFormatting>
  <conditionalFormatting sqref="C15:P15">
    <cfRule type="expression" dxfId="15" priority="2238">
      <formula>$R$15=1</formula>
    </cfRule>
  </conditionalFormatting>
  <conditionalFormatting sqref="C16:P16">
    <cfRule type="expression" dxfId="14" priority="2240">
      <formula>$R$16=1</formula>
    </cfRule>
  </conditionalFormatting>
  <conditionalFormatting sqref="C17:P17">
    <cfRule type="expression" dxfId="13" priority="2242">
      <formula>$R$17=1</formula>
    </cfRule>
  </conditionalFormatting>
  <conditionalFormatting sqref="C18:P18">
    <cfRule type="expression" dxfId="12" priority="13">
      <formula>$R$18=1</formula>
    </cfRule>
  </conditionalFormatting>
  <conditionalFormatting sqref="C19:P20">
    <cfRule type="expression" dxfId="11" priority="2248">
      <formula>$R$20=1</formula>
    </cfRule>
  </conditionalFormatting>
  <conditionalFormatting sqref="T9:V17">
    <cfRule type="expression" dxfId="6" priority="1">
      <formula>OR(I7&lt;&gt;"",I8&lt;&gt;"")</formula>
    </cfRule>
  </conditionalFormatting>
  <dataValidations disablePrompts="1" count="1">
    <dataValidation allowBlank="1" showErrorMessage="1" promptTitle="Hinweis:" prompt="Wählen Sie im Dropdown-menü das Tabellenblatt an und klicken Sie anschließend auf den Link." sqref="U4:V4" xr:uid="{00000000-0002-0000-1300-000000000000}"/>
  </dataValidations>
  <hyperlinks>
    <hyperlink ref="O24" r:id="rId1" display="easy-Online-Formular" xr:uid="{00000000-0004-0000-1300-000000000000}"/>
    <hyperlink ref="O24:Q24" r:id="rId2" display="Internetseite der NKI" xr:uid="{00000000-0004-0000-1300-000001000000}"/>
  </hyperlinks>
  <pageMargins left="0.39370078740157483" right="0.19685039370078741" top="0.19685039370078741" bottom="0.19685039370078741" header="0.31496062992125984" footer="0.31496062992125984"/>
  <pageSetup paperSize="9" scale="81" orientation="portrait" r:id="rId3"/>
  <extLst>
    <ext xmlns:x14="http://schemas.microsoft.com/office/spreadsheetml/2009/9/main" uri="{78C0D931-6437-407d-A8EE-F0AAD7539E65}">
      <x14:conditionalFormattings>
        <x14:conditionalFormatting xmlns:xm="http://schemas.microsoft.com/office/excel/2006/main">
          <x14:cfRule type="expression" priority="4" id="{928955F2-16A8-4557-9E35-EB60E77B2FB3}">
            <xm:f>Personal!$F$48=0</xm:f>
            <x14:dxf>
              <fill>
                <patternFill patternType="lightDown">
                  <fgColor theme="0" tint="-0.499984740745262"/>
                </patternFill>
              </fill>
            </x14:dxf>
          </x14:cfRule>
          <xm:sqref>M9:M21 N19:P19 N21:P21</xm:sqref>
        </x14:conditionalFormatting>
        <x14:conditionalFormatting xmlns:xm="http://schemas.microsoft.com/office/excel/2006/main">
          <x14:cfRule type="expression" priority="5" id="{A6976E65-6F86-46E3-99B3-8B7599EDE36E}">
            <xm:f>Personal!$G$48=0</xm:f>
            <x14:dxf>
              <fill>
                <patternFill patternType="lightDown">
                  <fgColor theme="0" tint="-0.499984740745262"/>
                </patternFill>
              </fill>
            </x14:dxf>
          </x14:cfRule>
          <xm:sqref>N9:N20</xm:sqref>
        </x14:conditionalFormatting>
        <x14:conditionalFormatting xmlns:xm="http://schemas.microsoft.com/office/excel/2006/main">
          <x14:cfRule type="expression" priority="6" id="{70741577-D924-4C92-A6F1-9EC717098BCA}">
            <xm:f>Personal!$H$48=0</xm:f>
            <x14:dxf>
              <fill>
                <patternFill patternType="lightDown">
                  <fgColor theme="0" tint="-0.499984740745262"/>
                </patternFill>
              </fill>
            </x14:dxf>
          </x14:cfRule>
          <xm:sqref>O9:P20</xm:sqref>
        </x14:conditionalFormatting>
        <x14:conditionalFormatting xmlns:xm="http://schemas.microsoft.com/office/excel/2006/main">
          <x14:cfRule type="expression" priority="2" id="{CF8FFDD1-0A9F-41D3-B307-C0A9C031C9C3}">
            <xm:f>Personal!$L$48=0</xm:f>
            <x14:dxf>
              <font>
                <color theme="0"/>
              </font>
              <fill>
                <patternFill>
                  <bgColor theme="0"/>
                </patternFill>
              </fill>
            </x14:dxf>
          </x14:cfRule>
          <xm:sqref>P9:P21</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5"/>
  <dimension ref="A1:AC100"/>
  <sheetViews>
    <sheetView showGridLines="0" showRowColHeaders="0" zoomScaleNormal="100" zoomScaleSheetLayoutView="100" workbookViewId="0">
      <selection activeCell="E5" sqref="E5:J5"/>
    </sheetView>
  </sheetViews>
  <sheetFormatPr baseColWidth="10" defaultColWidth="11.42578125" defaultRowHeight="12" x14ac:dyDescent="0.2"/>
  <cols>
    <col min="1" max="2" width="2.28515625" style="62" customWidth="1"/>
    <col min="3" max="3" width="4.28515625" style="62" customWidth="1"/>
    <col min="4" max="4" width="8.5703125" style="62" customWidth="1"/>
    <col min="5" max="5" width="24.28515625" style="62" customWidth="1"/>
    <col min="6" max="8" width="12.42578125" style="62" customWidth="1"/>
    <col min="9" max="9" width="7.7109375" style="62" customWidth="1"/>
    <col min="10" max="10" width="8.42578125" style="62" customWidth="1"/>
    <col min="11" max="11" width="2.28515625" style="62" customWidth="1"/>
    <col min="12" max="12" width="1.85546875" style="62" customWidth="1"/>
    <col min="13" max="13" width="38.42578125" style="62" customWidth="1"/>
    <col min="14" max="14" width="2.28515625" style="62" customWidth="1"/>
    <col min="15" max="16384" width="11.42578125" style="62"/>
  </cols>
  <sheetData>
    <row r="1" spans="1:29"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row>
    <row r="2" spans="1:29" x14ac:dyDescent="0.2">
      <c r="A2" s="395"/>
      <c r="B2" s="1"/>
      <c r="C2" s="1"/>
      <c r="D2" s="1"/>
      <c r="E2" s="1"/>
      <c r="F2" s="1"/>
      <c r="G2" s="1"/>
      <c r="H2" s="1"/>
      <c r="I2" s="1"/>
      <c r="J2" s="1"/>
      <c r="K2" s="1"/>
      <c r="L2" s="395"/>
      <c r="M2" s="395"/>
      <c r="N2" s="395"/>
      <c r="O2" s="395"/>
      <c r="P2" s="395"/>
      <c r="Q2" s="395"/>
      <c r="R2" s="395"/>
      <c r="S2" s="395"/>
      <c r="T2" s="395"/>
      <c r="U2" s="395"/>
      <c r="V2" s="395"/>
      <c r="W2" s="395"/>
      <c r="X2" s="395"/>
      <c r="Y2" s="395"/>
      <c r="Z2" s="395"/>
      <c r="AA2" s="395"/>
      <c r="AB2" s="395"/>
      <c r="AC2" s="395"/>
    </row>
    <row r="3" spans="1:29" ht="17.25" customHeight="1" x14ac:dyDescent="0.2">
      <c r="A3" s="395"/>
      <c r="B3" s="1"/>
      <c r="C3" s="973" t="s">
        <v>166</v>
      </c>
      <c r="D3" s="973"/>
      <c r="E3" s="973"/>
      <c r="F3" s="79"/>
      <c r="G3" s="79"/>
      <c r="H3" s="79"/>
      <c r="I3" s="79"/>
      <c r="J3" s="79"/>
      <c r="K3" s="1"/>
      <c r="L3" s="386"/>
      <c r="M3" s="386"/>
      <c r="N3" s="386"/>
      <c r="O3" s="386"/>
      <c r="P3" s="395"/>
      <c r="Q3" s="395"/>
      <c r="R3" s="395"/>
      <c r="S3" s="395"/>
      <c r="T3" s="395"/>
      <c r="U3" s="395"/>
      <c r="V3" s="395"/>
      <c r="W3" s="395"/>
      <c r="X3" s="395"/>
      <c r="Y3" s="395"/>
      <c r="Z3" s="395"/>
      <c r="AA3" s="395"/>
      <c r="AB3" s="395"/>
      <c r="AC3" s="395"/>
    </row>
    <row r="4" spans="1:29" ht="18.75" customHeight="1" x14ac:dyDescent="0.2">
      <c r="A4" s="395"/>
      <c r="B4" s="1"/>
      <c r="C4" s="973"/>
      <c r="D4" s="973"/>
      <c r="E4" s="973"/>
      <c r="F4" s="79"/>
      <c r="G4" s="79"/>
      <c r="H4" s="79"/>
      <c r="I4" s="79"/>
      <c r="J4" s="79"/>
      <c r="K4" s="173"/>
      <c r="L4" s="400"/>
      <c r="M4" s="400"/>
      <c r="N4" s="400"/>
      <c r="O4" s="400"/>
      <c r="P4" s="395"/>
      <c r="Q4" s="395"/>
      <c r="R4" s="395"/>
      <c r="S4" s="395"/>
      <c r="T4" s="395"/>
      <c r="U4" s="395"/>
      <c r="V4" s="395"/>
      <c r="W4" s="395"/>
      <c r="X4" s="395"/>
      <c r="Y4" s="395"/>
      <c r="Z4" s="395"/>
      <c r="AA4" s="395"/>
      <c r="AB4" s="395"/>
      <c r="AC4" s="395"/>
    </row>
    <row r="5" spans="1:29" ht="15" customHeight="1" x14ac:dyDescent="0.2">
      <c r="A5" s="395"/>
      <c r="B5" s="1"/>
      <c r="C5" s="974" t="s">
        <v>168</v>
      </c>
      <c r="D5" s="974"/>
      <c r="E5" s="975" t="s">
        <v>62</v>
      </c>
      <c r="F5" s="975"/>
      <c r="G5" s="975"/>
      <c r="H5" s="975"/>
      <c r="I5" s="975"/>
      <c r="J5" s="975"/>
      <c r="K5" s="184"/>
      <c r="L5" s="399"/>
      <c r="M5" s="972" t="str">
        <f>IF(Ausgabenübersicht!I8&lt;&gt;"",Texte!A45,"")</f>
        <v/>
      </c>
      <c r="N5" s="395"/>
      <c r="O5" s="395"/>
      <c r="P5" s="395"/>
      <c r="Q5" s="395"/>
      <c r="R5" s="395"/>
      <c r="S5" s="395"/>
      <c r="T5" s="395"/>
      <c r="U5" s="395"/>
      <c r="V5" s="395"/>
      <c r="W5" s="395"/>
      <c r="X5" s="395"/>
      <c r="Y5" s="395"/>
      <c r="Z5" s="395"/>
      <c r="AA5" s="395"/>
      <c r="AB5" s="395"/>
      <c r="AC5" s="395"/>
    </row>
    <row r="6" spans="1:29" ht="23.25" customHeight="1" x14ac:dyDescent="0.2">
      <c r="A6" s="395"/>
      <c r="B6" s="1"/>
      <c r="C6" s="978"/>
      <c r="D6" s="978"/>
      <c r="E6" s="978"/>
      <c r="F6" s="978"/>
      <c r="G6" s="978"/>
      <c r="H6" s="978"/>
      <c r="I6" s="978"/>
      <c r="J6" s="978"/>
      <c r="K6" s="1"/>
      <c r="L6" s="395"/>
      <c r="M6" s="972"/>
      <c r="N6" s="395"/>
      <c r="O6" s="395"/>
      <c r="P6" s="395"/>
      <c r="Q6" s="395"/>
      <c r="R6" s="395"/>
      <c r="S6" s="395"/>
      <c r="T6" s="395"/>
      <c r="U6" s="395"/>
      <c r="V6" s="395"/>
      <c r="W6" s="395"/>
      <c r="X6" s="395"/>
      <c r="Y6" s="395"/>
      <c r="Z6" s="395"/>
      <c r="AA6" s="395"/>
      <c r="AB6" s="395"/>
      <c r="AC6" s="395"/>
    </row>
    <row r="7" spans="1:29" ht="23.25" customHeight="1" x14ac:dyDescent="0.2">
      <c r="A7" s="395"/>
      <c r="B7" s="1"/>
      <c r="C7" s="978"/>
      <c r="D7" s="978"/>
      <c r="E7" s="978"/>
      <c r="F7" s="978"/>
      <c r="G7" s="978"/>
      <c r="H7" s="978"/>
      <c r="I7" s="978"/>
      <c r="J7" s="978"/>
      <c r="K7" s="1"/>
      <c r="L7" s="395"/>
      <c r="M7" s="972"/>
      <c r="N7" s="395"/>
      <c r="O7" s="395"/>
      <c r="P7" s="395"/>
      <c r="Q7" s="395"/>
      <c r="R7" s="395"/>
      <c r="S7" s="395"/>
      <c r="T7" s="395"/>
      <c r="U7" s="395"/>
      <c r="V7" s="395"/>
      <c r="W7" s="395"/>
      <c r="X7" s="395"/>
      <c r="Y7" s="395"/>
      <c r="Z7" s="395"/>
      <c r="AA7" s="395"/>
      <c r="AB7" s="395"/>
      <c r="AC7" s="395"/>
    </row>
    <row r="8" spans="1:29" ht="23.25" customHeight="1" x14ac:dyDescent="0.2">
      <c r="A8" s="395"/>
      <c r="B8" s="1"/>
      <c r="C8" s="978"/>
      <c r="D8" s="978"/>
      <c r="E8" s="978"/>
      <c r="F8" s="978"/>
      <c r="G8" s="978"/>
      <c r="H8" s="978"/>
      <c r="I8" s="978"/>
      <c r="J8" s="978"/>
      <c r="K8" s="1"/>
      <c r="L8" s="395"/>
      <c r="M8" s="972"/>
      <c r="N8" s="395"/>
      <c r="O8" s="395"/>
      <c r="P8" s="395"/>
      <c r="Q8" s="395"/>
      <c r="R8" s="395"/>
      <c r="S8" s="395"/>
      <c r="T8" s="395"/>
      <c r="U8" s="395"/>
      <c r="V8" s="395"/>
      <c r="W8" s="395"/>
      <c r="X8" s="395"/>
      <c r="Y8" s="395"/>
      <c r="Z8" s="395"/>
      <c r="AA8" s="395"/>
      <c r="AB8" s="395"/>
      <c r="AC8" s="395"/>
    </row>
    <row r="9" spans="1:29" ht="22.9" customHeight="1" x14ac:dyDescent="0.2">
      <c r="A9" s="395"/>
      <c r="B9" s="1"/>
      <c r="C9" s="978"/>
      <c r="D9" s="978"/>
      <c r="E9" s="978"/>
      <c r="F9" s="978"/>
      <c r="G9" s="978"/>
      <c r="H9" s="978"/>
      <c r="I9" s="978"/>
      <c r="J9" s="978"/>
      <c r="K9" s="1"/>
      <c r="L9" s="395"/>
      <c r="M9" s="972"/>
      <c r="N9" s="395"/>
      <c r="O9" s="395"/>
      <c r="P9" s="395"/>
      <c r="Q9" s="395"/>
      <c r="R9" s="395"/>
      <c r="S9" s="395"/>
      <c r="T9" s="395"/>
      <c r="U9" s="395"/>
      <c r="V9" s="395"/>
      <c r="W9" s="395"/>
      <c r="X9" s="395"/>
      <c r="Y9" s="395"/>
      <c r="Z9" s="395"/>
      <c r="AA9" s="395"/>
      <c r="AB9" s="395"/>
      <c r="AC9" s="395"/>
    </row>
    <row r="10" spans="1:29" ht="22.9" customHeight="1" x14ac:dyDescent="0.2">
      <c r="A10" s="395"/>
      <c r="B10" s="1"/>
      <c r="C10" s="978"/>
      <c r="D10" s="978"/>
      <c r="E10" s="978"/>
      <c r="F10" s="978"/>
      <c r="G10" s="978"/>
      <c r="H10" s="978"/>
      <c r="I10" s="978"/>
      <c r="J10" s="978"/>
      <c r="K10" s="186"/>
      <c r="L10" s="429"/>
      <c r="M10" s="395"/>
      <c r="N10" s="395"/>
      <c r="O10" s="395"/>
      <c r="P10" s="395"/>
      <c r="Q10" s="395"/>
      <c r="R10" s="395"/>
      <c r="S10" s="395"/>
      <c r="T10" s="395"/>
      <c r="U10" s="395"/>
      <c r="V10" s="395"/>
      <c r="W10" s="395"/>
      <c r="X10" s="395"/>
      <c r="Y10" s="395"/>
      <c r="Z10" s="395"/>
      <c r="AA10" s="395"/>
      <c r="AB10" s="395"/>
      <c r="AC10" s="395"/>
    </row>
    <row r="11" spans="1:29" ht="23.25" customHeight="1" x14ac:dyDescent="0.2">
      <c r="A11" s="395"/>
      <c r="B11" s="1"/>
      <c r="C11" s="978"/>
      <c r="D11" s="978"/>
      <c r="E11" s="978"/>
      <c r="F11" s="978"/>
      <c r="G11" s="978"/>
      <c r="H11" s="978"/>
      <c r="I11" s="978"/>
      <c r="J11" s="978"/>
      <c r="K11" s="187"/>
      <c r="L11" s="455"/>
      <c r="M11" s="395"/>
      <c r="N11" s="395"/>
      <c r="O11" s="395"/>
      <c r="P11" s="395"/>
      <c r="Q11" s="395"/>
      <c r="R11" s="395"/>
      <c r="S11" s="395"/>
      <c r="T11" s="395"/>
      <c r="U11" s="395"/>
      <c r="V11" s="395"/>
      <c r="W11" s="395"/>
      <c r="X11" s="395"/>
      <c r="Y11" s="395"/>
      <c r="Z11" s="395"/>
      <c r="AA11" s="395"/>
      <c r="AB11" s="395"/>
      <c r="AC11" s="395"/>
    </row>
    <row r="12" spans="1:29" ht="12" customHeight="1" x14ac:dyDescent="0.2">
      <c r="A12" s="395"/>
      <c r="B12" s="1"/>
      <c r="C12" s="978"/>
      <c r="D12" s="978"/>
      <c r="E12" s="978"/>
      <c r="F12" s="978"/>
      <c r="G12" s="978"/>
      <c r="H12" s="978"/>
      <c r="I12" s="978"/>
      <c r="J12" s="978"/>
      <c r="K12" s="188"/>
      <c r="L12" s="456"/>
      <c r="M12" s="445"/>
      <c r="N12" s="395"/>
      <c r="O12" s="395"/>
      <c r="P12" s="395"/>
      <c r="Q12" s="395"/>
      <c r="R12" s="395"/>
      <c r="S12" s="395"/>
      <c r="T12" s="395"/>
      <c r="U12" s="395"/>
      <c r="V12" s="395"/>
      <c r="W12" s="395"/>
      <c r="X12" s="395"/>
      <c r="Y12" s="395"/>
      <c r="Z12" s="395"/>
      <c r="AA12" s="395"/>
      <c r="AB12" s="395"/>
      <c r="AC12" s="395"/>
    </row>
    <row r="13" spans="1:29" ht="12" customHeight="1" x14ac:dyDescent="0.2">
      <c r="A13" s="395"/>
      <c r="B13" s="1"/>
      <c r="C13" s="978"/>
      <c r="D13" s="978"/>
      <c r="E13" s="978"/>
      <c r="F13" s="978"/>
      <c r="G13" s="978"/>
      <c r="H13" s="978"/>
      <c r="I13" s="978"/>
      <c r="J13" s="978"/>
      <c r="K13" s="188"/>
      <c r="L13" s="456"/>
      <c r="M13" s="445"/>
      <c r="N13" s="395"/>
      <c r="O13" s="395"/>
      <c r="P13" s="395"/>
      <c r="Q13" s="395"/>
      <c r="R13" s="395"/>
      <c r="S13" s="395"/>
      <c r="T13" s="395"/>
      <c r="U13" s="395"/>
      <c r="V13" s="395"/>
      <c r="W13" s="395"/>
      <c r="X13" s="395"/>
      <c r="Y13" s="395"/>
      <c r="Z13" s="395"/>
      <c r="AA13" s="395"/>
      <c r="AB13" s="395"/>
      <c r="AC13" s="395"/>
    </row>
    <row r="14" spans="1:29" ht="3.75" customHeight="1" x14ac:dyDescent="0.2">
      <c r="A14" s="395"/>
      <c r="B14" s="1"/>
      <c r="C14" s="185"/>
      <c r="D14" s="185"/>
      <c r="E14" s="185"/>
      <c r="F14" s="185"/>
      <c r="G14" s="185"/>
      <c r="H14" s="185"/>
      <c r="I14" s="185"/>
      <c r="J14" s="185"/>
      <c r="K14" s="188"/>
      <c r="L14" s="456"/>
      <c r="M14" s="445"/>
      <c r="N14" s="395"/>
      <c r="O14" s="395"/>
      <c r="P14" s="395"/>
      <c r="Q14" s="395"/>
      <c r="R14" s="395"/>
      <c r="S14" s="395"/>
      <c r="T14" s="395"/>
      <c r="U14" s="395"/>
      <c r="V14" s="395"/>
      <c r="W14" s="395"/>
      <c r="X14" s="395"/>
      <c r="Y14" s="395"/>
      <c r="Z14" s="395"/>
      <c r="AA14" s="395"/>
      <c r="AB14" s="395"/>
      <c r="AC14" s="395"/>
    </row>
    <row r="15" spans="1:29" ht="15" customHeight="1" x14ac:dyDescent="0.2">
      <c r="A15" s="395"/>
      <c r="B15" s="1"/>
      <c r="C15" s="974" t="s">
        <v>168</v>
      </c>
      <c r="D15" s="974"/>
      <c r="E15" s="975" t="s">
        <v>62</v>
      </c>
      <c r="F15" s="975"/>
      <c r="G15" s="975"/>
      <c r="H15" s="975"/>
      <c r="I15" s="975"/>
      <c r="J15" s="975"/>
      <c r="K15" s="188"/>
      <c r="L15" s="456"/>
      <c r="M15" s="445"/>
      <c r="N15" s="395"/>
      <c r="O15" s="395"/>
      <c r="P15" s="395"/>
      <c r="Q15" s="395"/>
      <c r="R15" s="395"/>
      <c r="S15" s="395"/>
      <c r="T15" s="395"/>
      <c r="U15" s="395"/>
      <c r="V15" s="395"/>
      <c r="W15" s="395"/>
      <c r="X15" s="395"/>
      <c r="Y15" s="395"/>
      <c r="Z15" s="395"/>
      <c r="AA15" s="395"/>
      <c r="AB15" s="395"/>
      <c r="AC15" s="395"/>
    </row>
    <row r="16" spans="1:29" ht="23.25" customHeight="1" x14ac:dyDescent="0.2">
      <c r="A16" s="395"/>
      <c r="B16" s="1"/>
      <c r="C16" s="978"/>
      <c r="D16" s="978"/>
      <c r="E16" s="978"/>
      <c r="F16" s="978"/>
      <c r="G16" s="978"/>
      <c r="H16" s="978"/>
      <c r="I16" s="978"/>
      <c r="J16" s="978"/>
      <c r="K16" s="188"/>
      <c r="L16" s="456"/>
      <c r="M16" s="445"/>
      <c r="N16" s="395"/>
      <c r="O16" s="395"/>
      <c r="P16" s="395"/>
      <c r="Q16" s="395"/>
      <c r="R16" s="395"/>
      <c r="S16" s="395"/>
      <c r="T16" s="395"/>
      <c r="U16" s="395"/>
      <c r="V16" s="395"/>
      <c r="W16" s="395"/>
      <c r="X16" s="395"/>
      <c r="Y16" s="395"/>
      <c r="Z16" s="395"/>
      <c r="AA16" s="395"/>
      <c r="AB16" s="395"/>
      <c r="AC16" s="395"/>
    </row>
    <row r="17" spans="1:29" ht="23.25" customHeight="1" x14ac:dyDescent="0.2">
      <c r="A17" s="395"/>
      <c r="B17" s="1"/>
      <c r="C17" s="978"/>
      <c r="D17" s="978"/>
      <c r="E17" s="978"/>
      <c r="F17" s="978"/>
      <c r="G17" s="978"/>
      <c r="H17" s="978"/>
      <c r="I17" s="978"/>
      <c r="J17" s="978"/>
      <c r="K17" s="189"/>
      <c r="L17" s="457"/>
      <c r="M17" s="458"/>
      <c r="N17" s="395"/>
      <c r="O17" s="395"/>
      <c r="P17" s="395"/>
      <c r="Q17" s="395"/>
      <c r="R17" s="395"/>
      <c r="S17" s="395"/>
      <c r="T17" s="395"/>
      <c r="U17" s="395"/>
      <c r="V17" s="395"/>
      <c r="W17" s="395"/>
      <c r="X17" s="395"/>
      <c r="Y17" s="395"/>
      <c r="Z17" s="395"/>
      <c r="AA17" s="395"/>
      <c r="AB17" s="395"/>
      <c r="AC17" s="395"/>
    </row>
    <row r="18" spans="1:29" ht="23.25" customHeight="1" x14ac:dyDescent="0.2">
      <c r="A18" s="395"/>
      <c r="B18" s="1"/>
      <c r="C18" s="978"/>
      <c r="D18" s="978"/>
      <c r="E18" s="978"/>
      <c r="F18" s="978"/>
      <c r="G18" s="978"/>
      <c r="H18" s="978"/>
      <c r="I18" s="978"/>
      <c r="J18" s="978"/>
      <c r="K18" s="190"/>
      <c r="L18" s="459"/>
      <c r="M18" s="458"/>
      <c r="N18" s="395"/>
      <c r="O18" s="395"/>
      <c r="P18" s="395"/>
      <c r="Q18" s="395"/>
      <c r="R18" s="395"/>
      <c r="S18" s="395"/>
      <c r="T18" s="395"/>
      <c r="U18" s="395"/>
      <c r="V18" s="395"/>
      <c r="W18" s="395"/>
      <c r="X18" s="395"/>
      <c r="Y18" s="395"/>
      <c r="Z18" s="395"/>
      <c r="AA18" s="395"/>
      <c r="AB18" s="395"/>
      <c r="AC18" s="395"/>
    </row>
    <row r="19" spans="1:29" ht="22.9" customHeight="1" x14ac:dyDescent="0.2">
      <c r="A19" s="395"/>
      <c r="B19" s="1"/>
      <c r="C19" s="978"/>
      <c r="D19" s="978"/>
      <c r="E19" s="978"/>
      <c r="F19" s="978"/>
      <c r="G19" s="978"/>
      <c r="H19" s="978"/>
      <c r="I19" s="978"/>
      <c r="J19" s="978"/>
      <c r="K19" s="190"/>
      <c r="L19" s="459"/>
      <c r="M19" s="458"/>
      <c r="N19" s="395"/>
      <c r="O19" s="395"/>
      <c r="P19" s="395"/>
      <c r="Q19" s="395"/>
      <c r="R19" s="395"/>
      <c r="S19" s="395"/>
      <c r="T19" s="395"/>
      <c r="U19" s="395"/>
      <c r="V19" s="395"/>
      <c r="W19" s="395"/>
      <c r="X19" s="395"/>
      <c r="Y19" s="395"/>
      <c r="Z19" s="395"/>
      <c r="AA19" s="395"/>
      <c r="AB19" s="395"/>
      <c r="AC19" s="395"/>
    </row>
    <row r="20" spans="1:29" ht="22.9" customHeight="1" x14ac:dyDescent="0.2">
      <c r="A20" s="395"/>
      <c r="B20" s="1"/>
      <c r="C20" s="978"/>
      <c r="D20" s="978"/>
      <c r="E20" s="978"/>
      <c r="F20" s="978"/>
      <c r="G20" s="978"/>
      <c r="H20" s="978"/>
      <c r="I20" s="978"/>
      <c r="J20" s="978"/>
      <c r="K20" s="186"/>
      <c r="L20" s="429"/>
      <c r="M20" s="458"/>
      <c r="N20" s="395"/>
      <c r="O20" s="395"/>
      <c r="P20" s="395"/>
      <c r="Q20" s="395"/>
      <c r="R20" s="395"/>
      <c r="S20" s="395"/>
      <c r="T20" s="395"/>
      <c r="U20" s="395"/>
      <c r="V20" s="395"/>
      <c r="W20" s="395"/>
      <c r="X20" s="395"/>
      <c r="Y20" s="395"/>
      <c r="Z20" s="395"/>
      <c r="AA20" s="395"/>
      <c r="AB20" s="395"/>
      <c r="AC20" s="395"/>
    </row>
    <row r="21" spans="1:29" ht="23.25" customHeight="1" x14ac:dyDescent="0.2">
      <c r="A21" s="395"/>
      <c r="B21" s="1"/>
      <c r="C21" s="978"/>
      <c r="D21" s="978"/>
      <c r="E21" s="978"/>
      <c r="F21" s="978"/>
      <c r="G21" s="978"/>
      <c r="H21" s="978"/>
      <c r="I21" s="978"/>
      <c r="J21" s="978"/>
      <c r="K21" s="46"/>
      <c r="L21" s="458"/>
      <c r="M21" s="458"/>
      <c r="N21" s="395"/>
      <c r="O21" s="395"/>
      <c r="P21" s="395"/>
      <c r="Q21" s="395"/>
      <c r="R21" s="395"/>
      <c r="S21" s="395"/>
      <c r="T21" s="395"/>
      <c r="U21" s="395"/>
      <c r="V21" s="395"/>
      <c r="W21" s="395"/>
      <c r="X21" s="395"/>
      <c r="Y21" s="395"/>
      <c r="Z21" s="395"/>
      <c r="AA21" s="395"/>
      <c r="AB21" s="395"/>
      <c r="AC21" s="395"/>
    </row>
    <row r="22" spans="1:29" ht="12" customHeight="1" x14ac:dyDescent="0.2">
      <c r="A22" s="395"/>
      <c r="B22" s="1"/>
      <c r="C22" s="978"/>
      <c r="D22" s="978"/>
      <c r="E22" s="978"/>
      <c r="F22" s="978"/>
      <c r="G22" s="978"/>
      <c r="H22" s="978"/>
      <c r="I22" s="978"/>
      <c r="J22" s="978"/>
      <c r="K22" s="191"/>
      <c r="L22" s="460"/>
      <c r="M22" s="445"/>
      <c r="N22" s="395"/>
      <c r="O22" s="395"/>
      <c r="P22" s="395"/>
      <c r="Q22" s="395"/>
      <c r="R22" s="395"/>
      <c r="S22" s="395"/>
      <c r="T22" s="395"/>
      <c r="U22" s="395"/>
      <c r="V22" s="395"/>
      <c r="W22" s="395"/>
      <c r="X22" s="395"/>
      <c r="Y22" s="395"/>
      <c r="Z22" s="395"/>
      <c r="AA22" s="395"/>
      <c r="AB22" s="395"/>
      <c r="AC22" s="395"/>
    </row>
    <row r="23" spans="1:29" ht="12.6" customHeight="1" x14ac:dyDescent="0.2">
      <c r="A23" s="395"/>
      <c r="B23" s="1"/>
      <c r="C23" s="978"/>
      <c r="D23" s="978"/>
      <c r="E23" s="978"/>
      <c r="F23" s="978"/>
      <c r="G23" s="978"/>
      <c r="H23" s="978"/>
      <c r="I23" s="978"/>
      <c r="J23" s="978"/>
      <c r="K23" s="192"/>
      <c r="L23" s="447"/>
      <c r="M23" s="395"/>
      <c r="N23" s="395"/>
      <c r="O23" s="395"/>
      <c r="P23" s="395"/>
      <c r="Q23" s="395"/>
      <c r="R23" s="395"/>
      <c r="S23" s="395"/>
      <c r="T23" s="395"/>
      <c r="U23" s="395"/>
      <c r="V23" s="395"/>
      <c r="W23" s="395"/>
      <c r="X23" s="395"/>
      <c r="Y23" s="395"/>
      <c r="Z23" s="395"/>
      <c r="AA23" s="395"/>
      <c r="AB23" s="395"/>
      <c r="AC23" s="395"/>
    </row>
    <row r="24" spans="1:29" ht="3.75" customHeight="1" x14ac:dyDescent="0.2">
      <c r="A24" s="395"/>
      <c r="B24" s="1"/>
      <c r="C24" s="185"/>
      <c r="D24" s="185"/>
      <c r="E24" s="185"/>
      <c r="F24" s="185"/>
      <c r="G24" s="185"/>
      <c r="H24" s="185"/>
      <c r="I24" s="185"/>
      <c r="J24" s="185"/>
      <c r="K24" s="192"/>
      <c r="L24" s="447"/>
      <c r="M24" s="395"/>
      <c r="N24" s="395"/>
      <c r="O24" s="395"/>
      <c r="P24" s="395"/>
      <c r="Q24" s="395"/>
      <c r="R24" s="395"/>
      <c r="S24" s="395"/>
      <c r="T24" s="395"/>
      <c r="U24" s="395"/>
      <c r="V24" s="395"/>
      <c r="W24" s="395"/>
      <c r="X24" s="395"/>
      <c r="Y24" s="395"/>
      <c r="Z24" s="395"/>
      <c r="AA24" s="395"/>
      <c r="AB24" s="395"/>
      <c r="AC24" s="395"/>
    </row>
    <row r="25" spans="1:29" ht="15" customHeight="1" x14ac:dyDescent="0.2">
      <c r="A25" s="395"/>
      <c r="B25" s="1"/>
      <c r="C25" s="974" t="s">
        <v>168</v>
      </c>
      <c r="D25" s="974"/>
      <c r="E25" s="975" t="s">
        <v>62</v>
      </c>
      <c r="F25" s="975"/>
      <c r="G25" s="975"/>
      <c r="H25" s="975"/>
      <c r="I25" s="975"/>
      <c r="J25" s="975"/>
      <c r="K25" s="1"/>
      <c r="L25" s="395"/>
      <c r="M25" s="395"/>
      <c r="N25" s="395"/>
      <c r="O25" s="395"/>
      <c r="P25" s="395"/>
      <c r="Q25" s="395"/>
      <c r="R25" s="395"/>
      <c r="S25" s="395"/>
      <c r="T25" s="395"/>
      <c r="U25" s="395"/>
      <c r="V25" s="395"/>
      <c r="W25" s="395"/>
      <c r="X25" s="395"/>
      <c r="Y25" s="395"/>
      <c r="Z25" s="395"/>
      <c r="AA25" s="395"/>
      <c r="AB25" s="395"/>
      <c r="AC25" s="395"/>
    </row>
    <row r="26" spans="1:29" ht="23.25" customHeight="1" x14ac:dyDescent="0.2">
      <c r="A26" s="395"/>
      <c r="B26" s="1"/>
      <c r="C26" s="978"/>
      <c r="D26" s="978"/>
      <c r="E26" s="978"/>
      <c r="F26" s="978"/>
      <c r="G26" s="978"/>
      <c r="H26" s="978"/>
      <c r="I26" s="978"/>
      <c r="J26" s="978"/>
      <c r="K26" s="1"/>
      <c r="L26" s="395"/>
      <c r="M26" s="395"/>
      <c r="N26" s="395"/>
      <c r="O26" s="395"/>
      <c r="P26" s="395"/>
      <c r="Q26" s="395"/>
      <c r="R26" s="395"/>
      <c r="S26" s="395"/>
      <c r="T26" s="395"/>
      <c r="U26" s="395"/>
      <c r="V26" s="395"/>
      <c r="W26" s="395"/>
      <c r="X26" s="395"/>
      <c r="Y26" s="395"/>
      <c r="Z26" s="395"/>
      <c r="AA26" s="395"/>
      <c r="AB26" s="395"/>
      <c r="AC26" s="395"/>
    </row>
    <row r="27" spans="1:29" ht="23.25" customHeight="1" x14ac:dyDescent="0.2">
      <c r="A27" s="395"/>
      <c r="B27" s="1"/>
      <c r="C27" s="978"/>
      <c r="D27" s="978"/>
      <c r="E27" s="978"/>
      <c r="F27" s="978"/>
      <c r="G27" s="978"/>
      <c r="H27" s="978"/>
      <c r="I27" s="978"/>
      <c r="J27" s="978"/>
      <c r="K27" s="1"/>
      <c r="L27" s="395"/>
      <c r="M27" s="395"/>
      <c r="N27" s="395"/>
      <c r="O27" s="395"/>
      <c r="P27" s="395"/>
      <c r="Q27" s="395"/>
      <c r="R27" s="395"/>
      <c r="S27" s="395"/>
      <c r="T27" s="395"/>
      <c r="U27" s="395"/>
      <c r="V27" s="395"/>
      <c r="W27" s="395"/>
      <c r="X27" s="395"/>
      <c r="Y27" s="395"/>
      <c r="Z27" s="395"/>
      <c r="AA27" s="395"/>
      <c r="AB27" s="395"/>
      <c r="AC27" s="395"/>
    </row>
    <row r="28" spans="1:29" ht="23.25" customHeight="1" x14ac:dyDescent="0.2">
      <c r="A28" s="395"/>
      <c r="B28" s="1"/>
      <c r="C28" s="978"/>
      <c r="D28" s="978"/>
      <c r="E28" s="978"/>
      <c r="F28" s="978"/>
      <c r="G28" s="978"/>
      <c r="H28" s="978"/>
      <c r="I28" s="978"/>
      <c r="J28" s="978"/>
      <c r="K28" s="1"/>
      <c r="L28" s="395"/>
      <c r="M28" s="395"/>
      <c r="N28" s="395"/>
      <c r="O28" s="395"/>
      <c r="P28" s="395"/>
      <c r="Q28" s="395"/>
      <c r="R28" s="395"/>
      <c r="S28" s="395"/>
      <c r="T28" s="395"/>
      <c r="U28" s="395"/>
      <c r="V28" s="395"/>
      <c r="W28" s="395"/>
      <c r="X28" s="395"/>
      <c r="Y28" s="395"/>
      <c r="Z28" s="395"/>
      <c r="AA28" s="395"/>
      <c r="AB28" s="395"/>
      <c r="AC28" s="395"/>
    </row>
    <row r="29" spans="1:29" ht="22.9" customHeight="1" x14ac:dyDescent="0.2">
      <c r="A29" s="395"/>
      <c r="B29" s="1"/>
      <c r="C29" s="978"/>
      <c r="D29" s="978"/>
      <c r="E29" s="978"/>
      <c r="F29" s="978"/>
      <c r="G29" s="978"/>
      <c r="H29" s="978"/>
      <c r="I29" s="978"/>
      <c r="J29" s="978"/>
      <c r="K29" s="1"/>
      <c r="L29" s="395"/>
      <c r="M29" s="395"/>
      <c r="N29" s="395"/>
      <c r="O29" s="395"/>
      <c r="P29" s="395"/>
      <c r="Q29" s="395"/>
      <c r="R29" s="395"/>
      <c r="S29" s="395"/>
      <c r="T29" s="395"/>
      <c r="U29" s="395"/>
      <c r="V29" s="395"/>
      <c r="W29" s="395"/>
      <c r="X29" s="395"/>
      <c r="Y29" s="395"/>
      <c r="Z29" s="395"/>
      <c r="AA29" s="395"/>
      <c r="AB29" s="395"/>
      <c r="AC29" s="395"/>
    </row>
    <row r="30" spans="1:29" ht="22.9" customHeight="1" x14ac:dyDescent="0.2">
      <c r="A30" s="395"/>
      <c r="B30" s="1"/>
      <c r="C30" s="978"/>
      <c r="D30" s="978"/>
      <c r="E30" s="978"/>
      <c r="F30" s="978"/>
      <c r="G30" s="978"/>
      <c r="H30" s="978"/>
      <c r="I30" s="978"/>
      <c r="J30" s="978"/>
      <c r="K30" s="1"/>
      <c r="L30" s="395"/>
      <c r="M30" s="395"/>
      <c r="N30" s="395"/>
      <c r="O30" s="395"/>
      <c r="P30" s="395"/>
      <c r="Q30" s="395"/>
      <c r="R30" s="395"/>
      <c r="S30" s="395"/>
      <c r="T30" s="395"/>
      <c r="U30" s="395"/>
      <c r="V30" s="395"/>
      <c r="W30" s="395"/>
      <c r="X30" s="395"/>
      <c r="Y30" s="395"/>
      <c r="Z30" s="395"/>
      <c r="AA30" s="395"/>
      <c r="AB30" s="395"/>
      <c r="AC30" s="395"/>
    </row>
    <row r="31" spans="1:29" ht="22.15" customHeight="1" x14ac:dyDescent="0.2">
      <c r="A31" s="395"/>
      <c r="B31" s="1"/>
      <c r="C31" s="978"/>
      <c r="D31" s="978"/>
      <c r="E31" s="978"/>
      <c r="F31" s="978"/>
      <c r="G31" s="978"/>
      <c r="H31" s="978"/>
      <c r="I31" s="978"/>
      <c r="J31" s="978"/>
      <c r="K31" s="1"/>
      <c r="L31" s="395"/>
      <c r="M31" s="395"/>
      <c r="N31" s="395"/>
      <c r="O31" s="395"/>
      <c r="P31" s="395"/>
      <c r="Q31" s="395"/>
      <c r="R31" s="395"/>
      <c r="S31" s="395"/>
      <c r="T31" s="395"/>
      <c r="U31" s="395"/>
      <c r="V31" s="395"/>
      <c r="W31" s="395"/>
      <c r="X31" s="395"/>
      <c r="Y31" s="395"/>
      <c r="Z31" s="395"/>
      <c r="AA31" s="395"/>
      <c r="AB31" s="395"/>
      <c r="AC31" s="395"/>
    </row>
    <row r="32" spans="1:29" ht="12" customHeight="1" x14ac:dyDescent="0.2">
      <c r="A32" s="395"/>
      <c r="B32" s="1"/>
      <c r="C32" s="978"/>
      <c r="D32" s="978"/>
      <c r="E32" s="978"/>
      <c r="F32" s="978"/>
      <c r="G32" s="978"/>
      <c r="H32" s="978"/>
      <c r="I32" s="978"/>
      <c r="J32" s="978"/>
      <c r="K32" s="1"/>
      <c r="L32" s="395"/>
      <c r="M32" s="395"/>
      <c r="N32" s="395"/>
      <c r="O32" s="395"/>
      <c r="P32" s="395"/>
      <c r="Q32" s="395"/>
      <c r="R32" s="395"/>
      <c r="S32" s="395"/>
      <c r="T32" s="395"/>
      <c r="U32" s="395"/>
      <c r="V32" s="395"/>
      <c r="W32" s="395"/>
      <c r="X32" s="395"/>
      <c r="Y32" s="395"/>
      <c r="Z32" s="395"/>
      <c r="AA32" s="395"/>
      <c r="AB32" s="395"/>
      <c r="AC32" s="395"/>
    </row>
    <row r="33" spans="1:29" ht="12.6" customHeight="1" x14ac:dyDescent="0.2">
      <c r="A33" s="395"/>
      <c r="B33" s="1"/>
      <c r="C33" s="978"/>
      <c r="D33" s="978"/>
      <c r="E33" s="978"/>
      <c r="F33" s="978"/>
      <c r="G33" s="978"/>
      <c r="H33" s="978"/>
      <c r="I33" s="978"/>
      <c r="J33" s="978"/>
      <c r="K33" s="1"/>
      <c r="L33" s="395"/>
      <c r="M33" s="395"/>
      <c r="N33" s="395"/>
      <c r="O33" s="395"/>
      <c r="P33" s="395"/>
      <c r="Q33" s="395"/>
      <c r="R33" s="395"/>
      <c r="S33" s="395"/>
      <c r="T33" s="395"/>
      <c r="U33" s="395"/>
      <c r="V33" s="395"/>
      <c r="W33" s="395"/>
      <c r="X33" s="395"/>
      <c r="Y33" s="395"/>
      <c r="Z33" s="395"/>
      <c r="AA33" s="395"/>
      <c r="AB33" s="395"/>
      <c r="AC33" s="395"/>
    </row>
    <row r="34" spans="1:29" ht="3.75" customHeight="1" x14ac:dyDescent="0.2">
      <c r="A34" s="395"/>
      <c r="B34" s="1"/>
      <c r="C34" s="185"/>
      <c r="D34" s="185"/>
      <c r="E34" s="185"/>
      <c r="F34" s="185"/>
      <c r="G34" s="185"/>
      <c r="H34" s="185"/>
      <c r="I34" s="185"/>
      <c r="J34" s="185"/>
      <c r="K34" s="1"/>
      <c r="L34" s="395"/>
      <c r="M34" s="395"/>
      <c r="N34" s="395"/>
      <c r="O34" s="395"/>
      <c r="P34" s="395"/>
      <c r="Q34" s="395"/>
      <c r="R34" s="395"/>
      <c r="S34" s="395"/>
      <c r="T34" s="395"/>
      <c r="U34" s="395"/>
      <c r="V34" s="395"/>
      <c r="W34" s="395"/>
      <c r="X34" s="395"/>
      <c r="Y34" s="395"/>
      <c r="Z34" s="395"/>
      <c r="AA34" s="395"/>
      <c r="AB34" s="395"/>
      <c r="AC34" s="395"/>
    </row>
    <row r="35" spans="1:29" ht="15" customHeight="1" x14ac:dyDescent="0.2">
      <c r="A35" s="395"/>
      <c r="B35" s="1"/>
      <c r="C35" s="974" t="s">
        <v>168</v>
      </c>
      <c r="D35" s="974"/>
      <c r="E35" s="975" t="s">
        <v>62</v>
      </c>
      <c r="F35" s="975"/>
      <c r="G35" s="975"/>
      <c r="H35" s="975"/>
      <c r="I35" s="975"/>
      <c r="J35" s="975"/>
      <c r="K35" s="1"/>
      <c r="L35" s="395"/>
      <c r="M35" s="395"/>
      <c r="N35" s="395"/>
      <c r="O35" s="395"/>
      <c r="P35" s="395"/>
      <c r="Q35" s="395"/>
      <c r="R35" s="395"/>
      <c r="S35" s="395"/>
      <c r="T35" s="395"/>
      <c r="U35" s="395"/>
      <c r="V35" s="395"/>
      <c r="W35" s="395"/>
      <c r="X35" s="395"/>
      <c r="Y35" s="395"/>
      <c r="Z35" s="395"/>
      <c r="AA35" s="395"/>
      <c r="AB35" s="395"/>
      <c r="AC35" s="395"/>
    </row>
    <row r="36" spans="1:29" ht="23.25" customHeight="1" x14ac:dyDescent="0.2">
      <c r="A36" s="395"/>
      <c r="B36" s="1"/>
      <c r="C36" s="978"/>
      <c r="D36" s="978"/>
      <c r="E36" s="978"/>
      <c r="F36" s="978"/>
      <c r="G36" s="978"/>
      <c r="H36" s="978"/>
      <c r="I36" s="978"/>
      <c r="J36" s="978"/>
      <c r="K36" s="1"/>
      <c r="L36" s="395"/>
      <c r="M36" s="395"/>
      <c r="N36" s="395"/>
      <c r="O36" s="395"/>
      <c r="P36" s="395"/>
      <c r="Q36" s="395"/>
      <c r="R36" s="395"/>
      <c r="S36" s="395"/>
      <c r="T36" s="395"/>
      <c r="U36" s="395"/>
      <c r="V36" s="395"/>
      <c r="W36" s="395"/>
      <c r="X36" s="395"/>
      <c r="Y36" s="395"/>
      <c r="Z36" s="395"/>
      <c r="AA36" s="395"/>
      <c r="AB36" s="395"/>
      <c r="AC36" s="395"/>
    </row>
    <row r="37" spans="1:29" ht="23.25" customHeight="1" x14ac:dyDescent="0.2">
      <c r="A37" s="395"/>
      <c r="B37" s="1"/>
      <c r="C37" s="978"/>
      <c r="D37" s="978"/>
      <c r="E37" s="978"/>
      <c r="F37" s="978"/>
      <c r="G37" s="978"/>
      <c r="H37" s="978"/>
      <c r="I37" s="978"/>
      <c r="J37" s="978"/>
      <c r="K37" s="1"/>
      <c r="L37" s="395"/>
      <c r="M37" s="395"/>
      <c r="N37" s="395"/>
      <c r="O37" s="395"/>
      <c r="P37" s="395"/>
      <c r="Q37" s="395"/>
      <c r="R37" s="395"/>
      <c r="S37" s="395"/>
      <c r="T37" s="395"/>
      <c r="U37" s="395"/>
      <c r="V37" s="395"/>
      <c r="W37" s="395"/>
      <c r="X37" s="395"/>
      <c r="Y37" s="395"/>
      <c r="Z37" s="395"/>
      <c r="AA37" s="395"/>
      <c r="AB37" s="395"/>
      <c r="AC37" s="395"/>
    </row>
    <row r="38" spans="1:29" ht="23.25" customHeight="1" x14ac:dyDescent="0.2">
      <c r="A38" s="395"/>
      <c r="B38" s="1"/>
      <c r="C38" s="978"/>
      <c r="D38" s="978"/>
      <c r="E38" s="978"/>
      <c r="F38" s="978"/>
      <c r="G38" s="978"/>
      <c r="H38" s="978"/>
      <c r="I38" s="978"/>
      <c r="J38" s="978"/>
      <c r="K38" s="1"/>
      <c r="L38" s="395"/>
      <c r="M38" s="395"/>
      <c r="N38" s="395"/>
      <c r="O38" s="395"/>
      <c r="P38" s="395"/>
      <c r="Q38" s="395"/>
      <c r="R38" s="395"/>
      <c r="S38" s="395"/>
      <c r="T38" s="395"/>
      <c r="U38" s="395"/>
      <c r="V38" s="395"/>
      <c r="W38" s="395"/>
      <c r="X38" s="395"/>
      <c r="Y38" s="395"/>
      <c r="Z38" s="395"/>
      <c r="AA38" s="395"/>
      <c r="AB38" s="395"/>
      <c r="AC38" s="395"/>
    </row>
    <row r="39" spans="1:29" ht="22.9" customHeight="1" x14ac:dyDescent="0.2">
      <c r="A39" s="395"/>
      <c r="B39" s="1"/>
      <c r="C39" s="978"/>
      <c r="D39" s="978"/>
      <c r="E39" s="978"/>
      <c r="F39" s="978"/>
      <c r="G39" s="978"/>
      <c r="H39" s="978"/>
      <c r="I39" s="978"/>
      <c r="J39" s="978"/>
      <c r="K39" s="1"/>
      <c r="L39" s="395"/>
      <c r="M39" s="395"/>
      <c r="N39" s="395"/>
      <c r="O39" s="395"/>
      <c r="P39" s="395"/>
      <c r="Q39" s="395"/>
      <c r="R39" s="395"/>
      <c r="S39" s="395"/>
      <c r="T39" s="395"/>
      <c r="U39" s="395"/>
      <c r="V39" s="395"/>
      <c r="W39" s="395"/>
      <c r="X39" s="395"/>
      <c r="Y39" s="395"/>
      <c r="Z39" s="395"/>
      <c r="AA39" s="395"/>
      <c r="AB39" s="395"/>
      <c r="AC39" s="395"/>
    </row>
    <row r="40" spans="1:29" ht="22.9" customHeight="1" x14ac:dyDescent="0.2">
      <c r="A40" s="395"/>
      <c r="B40" s="1"/>
      <c r="C40" s="978"/>
      <c r="D40" s="978"/>
      <c r="E40" s="978"/>
      <c r="F40" s="978"/>
      <c r="G40" s="978"/>
      <c r="H40" s="978"/>
      <c r="I40" s="978"/>
      <c r="J40" s="978"/>
      <c r="K40" s="1"/>
      <c r="L40" s="395"/>
      <c r="M40" s="395"/>
      <c r="N40" s="395"/>
      <c r="O40" s="395"/>
      <c r="P40" s="395"/>
      <c r="Q40" s="395"/>
      <c r="R40" s="395"/>
      <c r="S40" s="395"/>
      <c r="T40" s="395"/>
      <c r="U40" s="395"/>
      <c r="V40" s="395"/>
      <c r="W40" s="395"/>
      <c r="X40" s="395"/>
      <c r="Y40" s="395"/>
      <c r="Z40" s="395"/>
      <c r="AA40" s="395"/>
      <c r="AB40" s="395"/>
      <c r="AC40" s="395"/>
    </row>
    <row r="41" spans="1:29" ht="22.15" customHeight="1" x14ac:dyDescent="0.2">
      <c r="A41" s="395"/>
      <c r="B41" s="1"/>
      <c r="C41" s="978"/>
      <c r="D41" s="978"/>
      <c r="E41" s="978"/>
      <c r="F41" s="978"/>
      <c r="G41" s="978"/>
      <c r="H41" s="978"/>
      <c r="I41" s="978"/>
      <c r="J41" s="978"/>
      <c r="K41" s="1"/>
      <c r="L41" s="395"/>
      <c r="M41" s="395"/>
      <c r="N41" s="395"/>
      <c r="O41" s="395"/>
      <c r="P41" s="395"/>
      <c r="Q41" s="395"/>
      <c r="R41" s="395"/>
      <c r="S41" s="395"/>
      <c r="T41" s="395"/>
      <c r="U41" s="395"/>
      <c r="V41" s="395"/>
      <c r="W41" s="395"/>
      <c r="X41" s="395"/>
      <c r="Y41" s="395"/>
      <c r="Z41" s="395"/>
      <c r="AA41" s="395"/>
      <c r="AB41" s="395"/>
      <c r="AC41" s="395"/>
    </row>
    <row r="42" spans="1:29" ht="12" customHeight="1" x14ac:dyDescent="0.2">
      <c r="A42" s="395"/>
      <c r="B42" s="1"/>
      <c r="C42" s="978"/>
      <c r="D42" s="978"/>
      <c r="E42" s="978"/>
      <c r="F42" s="978"/>
      <c r="G42" s="978"/>
      <c r="H42" s="978"/>
      <c r="I42" s="978"/>
      <c r="J42" s="978"/>
      <c r="K42" s="1"/>
      <c r="L42" s="395"/>
      <c r="M42" s="395"/>
      <c r="N42" s="395"/>
      <c r="O42" s="395"/>
      <c r="P42" s="395"/>
      <c r="Q42" s="395"/>
      <c r="R42" s="395"/>
      <c r="S42" s="395"/>
      <c r="T42" s="395"/>
      <c r="U42" s="395"/>
      <c r="V42" s="395"/>
      <c r="W42" s="395"/>
      <c r="X42" s="395"/>
      <c r="Y42" s="395"/>
      <c r="Z42" s="395"/>
      <c r="AA42" s="395"/>
      <c r="AB42" s="395"/>
      <c r="AC42" s="395"/>
    </row>
    <row r="43" spans="1:29" ht="12.6" customHeight="1" x14ac:dyDescent="0.2">
      <c r="A43" s="395"/>
      <c r="B43" s="1"/>
      <c r="C43" s="978"/>
      <c r="D43" s="978"/>
      <c r="E43" s="978"/>
      <c r="F43" s="978"/>
      <c r="G43" s="978"/>
      <c r="H43" s="978"/>
      <c r="I43" s="978"/>
      <c r="J43" s="978"/>
      <c r="K43" s="1"/>
      <c r="L43" s="395"/>
      <c r="M43" s="395"/>
      <c r="N43" s="395"/>
      <c r="O43" s="395"/>
      <c r="P43" s="395"/>
      <c r="Q43" s="395"/>
      <c r="R43" s="395"/>
      <c r="S43" s="395"/>
      <c r="T43" s="395"/>
      <c r="U43" s="395"/>
      <c r="V43" s="395"/>
      <c r="W43" s="395"/>
      <c r="X43" s="395"/>
      <c r="Y43" s="395"/>
      <c r="Z43" s="395"/>
      <c r="AA43" s="395"/>
      <c r="AB43" s="395"/>
      <c r="AC43" s="395"/>
    </row>
    <row r="44" spans="1:29" ht="12.75" customHeight="1" x14ac:dyDescent="0.2">
      <c r="A44" s="395"/>
      <c r="B44" s="1"/>
      <c r="C44" s="976" t="str">
        <f ca="1">Basisdaten!C41</f>
        <v>Vorhabenbeschreibung - 4.1.7) Klimaschutzkoordination - Vers. 10/2025</v>
      </c>
      <c r="D44" s="977"/>
      <c r="E44" s="977"/>
      <c r="F44" s="977"/>
      <c r="G44" s="977"/>
      <c r="H44" s="977"/>
      <c r="I44" s="977"/>
      <c r="J44" s="977"/>
      <c r="K44" s="1"/>
      <c r="L44" s="395"/>
      <c r="M44" s="395"/>
      <c r="N44" s="395"/>
      <c r="O44" s="395"/>
      <c r="P44" s="395"/>
      <c r="Q44" s="395"/>
      <c r="R44" s="395"/>
      <c r="S44" s="395"/>
      <c r="T44" s="395"/>
      <c r="U44" s="395"/>
      <c r="V44" s="395"/>
      <c r="W44" s="395"/>
      <c r="X44" s="395"/>
      <c r="Y44" s="395"/>
      <c r="Z44" s="395"/>
      <c r="AA44" s="395"/>
      <c r="AB44" s="395"/>
      <c r="AC44" s="395"/>
    </row>
    <row r="45" spans="1:29" ht="6" customHeight="1" x14ac:dyDescent="0.2">
      <c r="A45" s="395"/>
      <c r="B45" s="1"/>
      <c r="C45" s="1"/>
      <c r="D45" s="1"/>
      <c r="E45" s="1"/>
      <c r="F45" s="1"/>
      <c r="G45" s="1"/>
      <c r="H45" s="1"/>
      <c r="I45" s="1"/>
      <c r="J45" s="1"/>
      <c r="K45" s="1"/>
      <c r="L45" s="395"/>
      <c r="M45" s="395"/>
      <c r="N45" s="395"/>
      <c r="O45" s="395"/>
      <c r="P45" s="395"/>
      <c r="Q45" s="395"/>
      <c r="R45" s="395"/>
      <c r="S45" s="395"/>
      <c r="T45" s="395"/>
      <c r="U45" s="395"/>
      <c r="V45" s="395"/>
      <c r="W45" s="395"/>
      <c r="X45" s="395"/>
      <c r="Y45" s="395"/>
      <c r="Z45" s="395"/>
      <c r="AA45" s="395"/>
      <c r="AB45" s="395"/>
      <c r="AC45" s="395"/>
    </row>
    <row r="46" spans="1:29" x14ac:dyDescent="0.2">
      <c r="A46" s="395"/>
      <c r="B46" s="395"/>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row r="47" spans="1:29" x14ac:dyDescent="0.2">
      <c r="A47" s="395"/>
      <c r="B47" s="395"/>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row>
    <row r="48" spans="1:29" x14ac:dyDescent="0.2">
      <c r="A48" s="395"/>
      <c r="B48" s="395"/>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row>
    <row r="49" spans="1:29" x14ac:dyDescent="0.2">
      <c r="A49" s="395"/>
      <c r="B49" s="395"/>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row>
    <row r="50" spans="1:29" x14ac:dyDescent="0.2">
      <c r="A50" s="395"/>
      <c r="B50" s="395"/>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row>
    <row r="51" spans="1:29" x14ac:dyDescent="0.2">
      <c r="A51" s="395"/>
      <c r="B51" s="395"/>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1:29" x14ac:dyDescent="0.2">
      <c r="A52" s="395"/>
      <c r="B52" s="395"/>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row>
    <row r="53" spans="1:29" x14ac:dyDescent="0.2">
      <c r="A53" s="395"/>
      <c r="B53" s="395"/>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row>
    <row r="54" spans="1:29" x14ac:dyDescent="0.2">
      <c r="A54" s="395"/>
      <c r="B54" s="395"/>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row>
    <row r="55" spans="1:29" x14ac:dyDescent="0.2">
      <c r="A55" s="395"/>
      <c r="B55" s="395"/>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row>
    <row r="56" spans="1:29" x14ac:dyDescent="0.2">
      <c r="A56" s="395"/>
      <c r="B56" s="395"/>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1:29" x14ac:dyDescent="0.2">
      <c r="A57" s="395"/>
      <c r="B57" s="395"/>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1:29" x14ac:dyDescent="0.2">
      <c r="A58" s="395"/>
      <c r="B58" s="395"/>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1:29" x14ac:dyDescent="0.2">
      <c r="A59" s="395"/>
      <c r="B59" s="395"/>
      <c r="C59" s="395"/>
      <c r="D59" s="395"/>
      <c r="E59" s="395"/>
      <c r="F59" s="395"/>
      <c r="G59" s="395"/>
      <c r="H59" s="395"/>
      <c r="I59" s="395"/>
      <c r="J59" s="395"/>
      <c r="K59" s="395"/>
      <c r="L59" s="395"/>
      <c r="M59" s="395"/>
      <c r="N59" s="395"/>
      <c r="O59" s="395"/>
      <c r="P59" s="395"/>
      <c r="Q59" s="395"/>
      <c r="R59" s="395"/>
      <c r="S59" s="395"/>
      <c r="T59" s="395"/>
      <c r="U59" s="395"/>
      <c r="V59" s="395"/>
      <c r="W59" s="395"/>
      <c r="X59" s="395"/>
      <c r="Y59" s="395"/>
      <c r="Z59" s="395"/>
      <c r="AA59" s="395"/>
      <c r="AB59" s="395"/>
      <c r="AC59" s="395"/>
    </row>
    <row r="60" spans="1:29" x14ac:dyDescent="0.2">
      <c r="A60" s="395"/>
      <c r="B60" s="395"/>
      <c r="C60" s="395"/>
      <c r="D60" s="395"/>
      <c r="E60" s="395"/>
      <c r="F60" s="395"/>
      <c r="G60" s="395"/>
      <c r="H60" s="395"/>
      <c r="I60" s="395"/>
      <c r="J60" s="395"/>
      <c r="K60" s="395"/>
      <c r="L60" s="395"/>
      <c r="M60" s="395"/>
      <c r="N60" s="395"/>
      <c r="O60" s="395"/>
      <c r="P60" s="395"/>
      <c r="Q60" s="395"/>
      <c r="R60" s="395"/>
      <c r="S60" s="395"/>
      <c r="T60" s="395"/>
      <c r="U60" s="395"/>
      <c r="V60" s="395"/>
      <c r="W60" s="395"/>
      <c r="X60" s="395"/>
      <c r="Y60" s="395"/>
      <c r="Z60" s="395"/>
      <c r="AA60" s="395"/>
      <c r="AB60" s="395"/>
      <c r="AC60" s="395"/>
    </row>
    <row r="61" spans="1:29" x14ac:dyDescent="0.2">
      <c r="A61" s="395"/>
      <c r="B61" s="395"/>
      <c r="C61" s="395"/>
      <c r="D61" s="395"/>
      <c r="E61" s="395"/>
      <c r="F61" s="395"/>
      <c r="G61" s="395"/>
      <c r="H61" s="395"/>
      <c r="I61" s="395"/>
      <c r="J61" s="395"/>
      <c r="K61" s="395"/>
      <c r="L61" s="395"/>
      <c r="M61" s="395"/>
      <c r="N61" s="395"/>
      <c r="O61" s="395"/>
      <c r="P61" s="395"/>
      <c r="Q61" s="395"/>
      <c r="R61" s="395"/>
      <c r="S61" s="395"/>
      <c r="T61" s="395"/>
      <c r="U61" s="395"/>
      <c r="V61" s="395"/>
      <c r="W61" s="395"/>
      <c r="X61" s="395"/>
      <c r="Y61" s="395"/>
      <c r="Z61" s="395"/>
      <c r="AA61" s="395"/>
      <c r="AB61" s="395"/>
      <c r="AC61" s="395"/>
    </row>
    <row r="62" spans="1:29" x14ac:dyDescent="0.2">
      <c r="A62" s="39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row>
    <row r="63" spans="1:29" x14ac:dyDescent="0.2">
      <c r="A63" s="395"/>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row>
    <row r="64" spans="1:29" x14ac:dyDescent="0.2">
      <c r="A64" s="395"/>
      <c r="B64" s="395"/>
      <c r="C64" s="395"/>
      <c r="D64" s="395"/>
      <c r="E64" s="395"/>
      <c r="F64" s="395"/>
      <c r="G64" s="395"/>
      <c r="H64" s="395"/>
      <c r="I64" s="395"/>
      <c r="J64" s="395"/>
      <c r="K64" s="395"/>
      <c r="L64" s="395"/>
      <c r="M64" s="395"/>
      <c r="N64" s="395"/>
      <c r="O64" s="395"/>
      <c r="P64" s="395"/>
      <c r="Q64" s="395"/>
      <c r="R64" s="395"/>
      <c r="S64" s="395"/>
      <c r="T64" s="395"/>
      <c r="U64" s="395"/>
      <c r="V64" s="395"/>
      <c r="W64" s="395"/>
      <c r="X64" s="395"/>
      <c r="Y64" s="395"/>
      <c r="Z64" s="395"/>
      <c r="AA64" s="395"/>
      <c r="AB64" s="395"/>
      <c r="AC64" s="395"/>
    </row>
    <row r="65" spans="1:29" x14ac:dyDescent="0.2">
      <c r="A65" s="395"/>
      <c r="B65" s="395"/>
      <c r="C65" s="395"/>
      <c r="D65" s="395"/>
      <c r="E65" s="395"/>
      <c r="F65" s="395"/>
      <c r="G65" s="395"/>
      <c r="H65" s="395"/>
      <c r="I65" s="395"/>
      <c r="J65" s="395"/>
      <c r="K65" s="395"/>
      <c r="L65" s="395"/>
      <c r="M65" s="395"/>
      <c r="N65" s="395"/>
      <c r="O65" s="395"/>
      <c r="P65" s="395"/>
      <c r="Q65" s="395"/>
      <c r="R65" s="395"/>
      <c r="S65" s="395"/>
      <c r="T65" s="395"/>
      <c r="U65" s="395"/>
      <c r="V65" s="395"/>
      <c r="W65" s="395"/>
      <c r="X65" s="395"/>
      <c r="Y65" s="395"/>
      <c r="Z65" s="395"/>
      <c r="AA65" s="395"/>
      <c r="AB65" s="395"/>
      <c r="AC65" s="395"/>
    </row>
    <row r="66" spans="1:29" x14ac:dyDescent="0.2">
      <c r="A66" s="395"/>
      <c r="B66" s="395"/>
      <c r="C66" s="395"/>
      <c r="D66" s="395"/>
      <c r="E66" s="395"/>
      <c r="F66" s="395"/>
      <c r="G66" s="395"/>
      <c r="H66" s="395"/>
      <c r="I66" s="395"/>
      <c r="J66" s="395"/>
      <c r="K66" s="395"/>
      <c r="L66" s="395"/>
      <c r="M66" s="395"/>
      <c r="N66" s="395"/>
      <c r="O66" s="395"/>
      <c r="P66" s="395"/>
      <c r="Q66" s="395"/>
      <c r="R66" s="395"/>
      <c r="S66" s="395"/>
      <c r="T66" s="395"/>
      <c r="U66" s="395"/>
      <c r="V66" s="395"/>
      <c r="W66" s="395"/>
      <c r="X66" s="395"/>
      <c r="Y66" s="395"/>
      <c r="Z66" s="395"/>
      <c r="AA66" s="395"/>
      <c r="AB66" s="395"/>
      <c r="AC66" s="395"/>
    </row>
    <row r="67" spans="1:29" x14ac:dyDescent="0.2">
      <c r="A67" s="395"/>
      <c r="B67" s="395"/>
      <c r="C67" s="395"/>
      <c r="D67" s="395"/>
      <c r="E67" s="395"/>
      <c r="F67" s="395"/>
      <c r="G67" s="395"/>
      <c r="H67" s="395"/>
      <c r="I67" s="395"/>
      <c r="J67" s="395"/>
      <c r="K67" s="395"/>
      <c r="L67" s="395"/>
      <c r="M67" s="395"/>
      <c r="N67" s="395"/>
      <c r="O67" s="395"/>
      <c r="P67" s="395"/>
      <c r="Q67" s="395"/>
      <c r="R67" s="395"/>
      <c r="S67" s="395"/>
      <c r="T67" s="395"/>
      <c r="U67" s="395"/>
      <c r="V67" s="395"/>
      <c r="W67" s="395"/>
      <c r="X67" s="395"/>
      <c r="Y67" s="395"/>
      <c r="Z67" s="395"/>
      <c r="AA67" s="395"/>
      <c r="AB67" s="395"/>
      <c r="AC67" s="395"/>
    </row>
    <row r="68" spans="1:29" x14ac:dyDescent="0.2">
      <c r="A68" s="395"/>
      <c r="B68" s="395"/>
      <c r="C68" s="395"/>
      <c r="D68" s="395"/>
      <c r="E68" s="395"/>
      <c r="F68" s="395"/>
      <c r="G68" s="395"/>
      <c r="H68" s="395"/>
      <c r="I68" s="395"/>
      <c r="J68" s="395"/>
      <c r="K68" s="395"/>
      <c r="L68" s="395"/>
      <c r="M68" s="395"/>
      <c r="N68" s="395"/>
      <c r="O68" s="395"/>
      <c r="P68" s="395"/>
      <c r="Q68" s="395"/>
      <c r="R68" s="395"/>
      <c r="S68" s="395"/>
      <c r="T68" s="395"/>
      <c r="U68" s="395"/>
      <c r="V68" s="395"/>
      <c r="W68" s="395"/>
      <c r="X68" s="395"/>
      <c r="Y68" s="395"/>
      <c r="Z68" s="395"/>
      <c r="AA68" s="395"/>
      <c r="AB68" s="395"/>
      <c r="AC68" s="395"/>
    </row>
    <row r="69" spans="1:29" x14ac:dyDescent="0.2">
      <c r="A69" s="395"/>
      <c r="B69" s="395"/>
      <c r="C69" s="395"/>
      <c r="D69" s="395"/>
      <c r="E69" s="395"/>
      <c r="F69" s="395"/>
      <c r="G69" s="395"/>
      <c r="H69" s="395"/>
      <c r="I69" s="395"/>
      <c r="J69" s="395"/>
      <c r="K69" s="395"/>
      <c r="L69" s="395"/>
      <c r="M69" s="395"/>
      <c r="N69" s="395"/>
      <c r="O69" s="395"/>
      <c r="P69" s="395"/>
      <c r="Q69" s="395"/>
      <c r="R69" s="395"/>
      <c r="S69" s="395"/>
      <c r="T69" s="395"/>
      <c r="U69" s="395"/>
      <c r="V69" s="395"/>
      <c r="W69" s="395"/>
      <c r="X69" s="395"/>
      <c r="Y69" s="395"/>
      <c r="Z69" s="395"/>
      <c r="AA69" s="395"/>
      <c r="AB69" s="395"/>
      <c r="AC69" s="395"/>
    </row>
    <row r="70" spans="1:29" x14ac:dyDescent="0.2">
      <c r="A70" s="395"/>
      <c r="B70" s="395"/>
      <c r="C70" s="395"/>
      <c r="D70" s="395"/>
      <c r="E70" s="395"/>
      <c r="F70" s="395"/>
      <c r="G70" s="395"/>
      <c r="H70" s="395"/>
      <c r="I70" s="395"/>
      <c r="J70" s="395"/>
      <c r="K70" s="395"/>
      <c r="L70" s="395"/>
      <c r="M70" s="395"/>
      <c r="N70" s="395"/>
      <c r="O70" s="395"/>
      <c r="P70" s="395"/>
      <c r="Q70" s="395"/>
      <c r="R70" s="395"/>
      <c r="S70" s="395"/>
      <c r="T70" s="395"/>
      <c r="U70" s="395"/>
      <c r="V70" s="395"/>
      <c r="W70" s="395"/>
      <c r="X70" s="395"/>
      <c r="Y70" s="395"/>
      <c r="Z70" s="395"/>
      <c r="AA70" s="395"/>
      <c r="AB70" s="395"/>
      <c r="AC70" s="395"/>
    </row>
    <row r="71" spans="1:29" x14ac:dyDescent="0.2">
      <c r="A71" s="395"/>
      <c r="B71" s="395"/>
      <c r="C71" s="395"/>
      <c r="D71" s="395"/>
      <c r="E71" s="395"/>
      <c r="F71" s="395"/>
      <c r="G71" s="395"/>
      <c r="H71" s="395"/>
      <c r="I71" s="395"/>
      <c r="J71" s="395"/>
      <c r="K71" s="395"/>
      <c r="L71" s="395"/>
      <c r="M71" s="395"/>
      <c r="N71" s="395"/>
      <c r="O71" s="395"/>
      <c r="P71" s="395"/>
      <c r="Q71" s="395"/>
      <c r="R71" s="395"/>
      <c r="S71" s="395"/>
      <c r="T71" s="395"/>
      <c r="U71" s="395"/>
      <c r="V71" s="395"/>
      <c r="W71" s="395"/>
      <c r="X71" s="395"/>
      <c r="Y71" s="395"/>
      <c r="Z71" s="395"/>
      <c r="AA71" s="395"/>
      <c r="AB71" s="395"/>
      <c r="AC71" s="395"/>
    </row>
    <row r="72" spans="1:29" x14ac:dyDescent="0.2">
      <c r="A72" s="395"/>
      <c r="B72" s="395"/>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row>
    <row r="73" spans="1:29" x14ac:dyDescent="0.2">
      <c r="A73" s="395"/>
      <c r="B73" s="395"/>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row>
    <row r="74" spans="1:29" x14ac:dyDescent="0.2">
      <c r="A74" s="395"/>
      <c r="B74" s="395"/>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row>
    <row r="75" spans="1:29" x14ac:dyDescent="0.2">
      <c r="A75" s="395"/>
      <c r="B75" s="395"/>
      <c r="C75" s="395"/>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row>
    <row r="76" spans="1:29" x14ac:dyDescent="0.2">
      <c r="A76" s="395"/>
      <c r="B76" s="395"/>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row>
    <row r="77" spans="1:29" x14ac:dyDescent="0.2">
      <c r="A77" s="395"/>
      <c r="B77" s="395"/>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row>
    <row r="78" spans="1:29" x14ac:dyDescent="0.2">
      <c r="A78" s="395"/>
      <c r="B78" s="395"/>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row>
    <row r="79" spans="1:29" x14ac:dyDescent="0.2">
      <c r="A79" s="395"/>
      <c r="B79" s="395"/>
      <c r="C79" s="395"/>
      <c r="D79" s="395"/>
      <c r="E79" s="395"/>
      <c r="F79" s="395"/>
      <c r="G79" s="395"/>
      <c r="H79" s="395"/>
      <c r="I79" s="395"/>
      <c r="J79" s="395"/>
      <c r="K79" s="395"/>
      <c r="L79" s="395"/>
      <c r="M79" s="395"/>
      <c r="N79" s="395"/>
      <c r="O79" s="395"/>
      <c r="P79" s="395"/>
      <c r="Q79" s="395"/>
      <c r="R79" s="395"/>
      <c r="S79" s="395"/>
      <c r="T79" s="395"/>
      <c r="U79" s="395"/>
      <c r="V79" s="395"/>
      <c r="W79" s="395"/>
      <c r="X79" s="395"/>
      <c r="Y79" s="395"/>
      <c r="Z79" s="395"/>
      <c r="AA79" s="395"/>
      <c r="AB79" s="395"/>
      <c r="AC79" s="395"/>
    </row>
    <row r="80" spans="1:29" x14ac:dyDescent="0.2">
      <c r="A80" s="395"/>
      <c r="B80" s="395"/>
      <c r="C80" s="395"/>
      <c r="D80" s="395"/>
      <c r="E80" s="395"/>
      <c r="F80" s="395"/>
      <c r="G80" s="395"/>
      <c r="H80" s="395"/>
      <c r="I80" s="395"/>
      <c r="J80" s="395"/>
      <c r="K80" s="395"/>
      <c r="L80" s="395"/>
      <c r="M80" s="395"/>
      <c r="N80" s="395"/>
      <c r="O80" s="395"/>
      <c r="P80" s="395"/>
      <c r="Q80" s="395"/>
      <c r="R80" s="395"/>
      <c r="S80" s="395"/>
      <c r="T80" s="395"/>
      <c r="U80" s="395"/>
      <c r="V80" s="395"/>
      <c r="W80" s="395"/>
      <c r="X80" s="395"/>
      <c r="Y80" s="395"/>
      <c r="Z80" s="395"/>
      <c r="AA80" s="395"/>
      <c r="AB80" s="395"/>
      <c r="AC80" s="395"/>
    </row>
    <row r="81" spans="1:29" x14ac:dyDescent="0.2">
      <c r="A81" s="395"/>
      <c r="B81" s="395"/>
      <c r="C81" s="395"/>
      <c r="D81" s="395"/>
      <c r="E81" s="395"/>
      <c r="F81" s="395"/>
      <c r="G81" s="395"/>
      <c r="H81" s="395"/>
      <c r="I81" s="395"/>
      <c r="J81" s="395"/>
      <c r="K81" s="395"/>
      <c r="L81" s="395"/>
      <c r="M81" s="395"/>
      <c r="N81" s="395"/>
      <c r="O81" s="395"/>
      <c r="P81" s="395"/>
      <c r="Q81" s="395"/>
      <c r="R81" s="395"/>
      <c r="S81" s="395"/>
      <c r="T81" s="395"/>
      <c r="U81" s="395"/>
      <c r="V81" s="395"/>
      <c r="W81" s="395"/>
      <c r="X81" s="395"/>
      <c r="Y81" s="395"/>
      <c r="Z81" s="395"/>
      <c r="AA81" s="395"/>
      <c r="AB81" s="395"/>
      <c r="AC81" s="395"/>
    </row>
    <row r="82" spans="1:29" x14ac:dyDescent="0.2">
      <c r="A82" s="395"/>
      <c r="B82" s="395"/>
      <c r="C82" s="395"/>
      <c r="D82" s="395"/>
      <c r="E82" s="395"/>
      <c r="F82" s="395"/>
      <c r="G82" s="395"/>
      <c r="H82" s="395"/>
      <c r="I82" s="395"/>
      <c r="J82" s="395"/>
      <c r="K82" s="395"/>
      <c r="L82" s="395"/>
      <c r="M82" s="395"/>
      <c r="N82" s="395"/>
      <c r="O82" s="395"/>
      <c r="P82" s="395"/>
      <c r="Q82" s="395"/>
      <c r="R82" s="395"/>
      <c r="S82" s="395"/>
      <c r="T82" s="395"/>
      <c r="U82" s="395"/>
      <c r="V82" s="395"/>
      <c r="W82" s="395"/>
      <c r="X82" s="395"/>
      <c r="Y82" s="395"/>
      <c r="Z82" s="395"/>
      <c r="AA82" s="395"/>
      <c r="AB82" s="395"/>
      <c r="AC82" s="395"/>
    </row>
    <row r="83" spans="1:29" x14ac:dyDescent="0.2">
      <c r="A83" s="395"/>
      <c r="B83" s="395"/>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row>
    <row r="84" spans="1:29" x14ac:dyDescent="0.2">
      <c r="A84" s="395"/>
      <c r="B84" s="395"/>
      <c r="C84" s="395"/>
      <c r="D84" s="395"/>
      <c r="E84" s="395"/>
      <c r="F84" s="395"/>
      <c r="G84" s="395"/>
      <c r="H84" s="395"/>
      <c r="I84" s="395"/>
      <c r="J84" s="395"/>
      <c r="K84" s="395"/>
      <c r="L84" s="395"/>
      <c r="M84" s="395"/>
      <c r="N84" s="395"/>
      <c r="O84" s="395"/>
      <c r="P84" s="395"/>
      <c r="Q84" s="395"/>
      <c r="R84" s="395"/>
      <c r="S84" s="395"/>
      <c r="T84" s="395"/>
      <c r="U84" s="395"/>
      <c r="V84" s="395"/>
      <c r="W84" s="395"/>
      <c r="X84" s="395"/>
      <c r="Y84" s="395"/>
      <c r="Z84" s="395"/>
      <c r="AA84" s="395"/>
      <c r="AB84" s="395"/>
      <c r="AC84" s="395"/>
    </row>
    <row r="85" spans="1:29" x14ac:dyDescent="0.2">
      <c r="A85" s="395"/>
      <c r="B85" s="395"/>
      <c r="C85" s="395"/>
      <c r="D85" s="395"/>
      <c r="E85" s="395"/>
      <c r="F85" s="395"/>
      <c r="G85" s="395"/>
      <c r="H85" s="395"/>
      <c r="I85" s="395"/>
      <c r="J85" s="395"/>
      <c r="K85" s="395"/>
      <c r="L85" s="395"/>
      <c r="M85" s="395"/>
      <c r="N85" s="395"/>
      <c r="O85" s="395"/>
      <c r="P85" s="395"/>
      <c r="Q85" s="395"/>
      <c r="R85" s="395"/>
      <c r="S85" s="395"/>
      <c r="T85" s="395"/>
      <c r="U85" s="395"/>
      <c r="V85" s="395"/>
      <c r="W85" s="395"/>
      <c r="X85" s="395"/>
      <c r="Y85" s="395"/>
      <c r="Z85" s="395"/>
      <c r="AA85" s="395"/>
      <c r="AB85" s="395"/>
      <c r="AC85" s="395"/>
    </row>
    <row r="86" spans="1:29" x14ac:dyDescent="0.2">
      <c r="A86" s="395"/>
      <c r="B86" s="395"/>
      <c r="C86" s="395"/>
      <c r="D86" s="395"/>
      <c r="E86" s="395"/>
      <c r="F86" s="395"/>
      <c r="G86" s="395"/>
      <c r="H86" s="395"/>
      <c r="I86" s="395"/>
      <c r="J86" s="395"/>
      <c r="K86" s="395"/>
      <c r="L86" s="395"/>
      <c r="M86" s="395"/>
      <c r="N86" s="395"/>
      <c r="O86" s="395"/>
      <c r="P86" s="395"/>
      <c r="Q86" s="395"/>
      <c r="R86" s="395"/>
      <c r="S86" s="395"/>
      <c r="T86" s="395"/>
      <c r="U86" s="395"/>
      <c r="V86" s="395"/>
      <c r="W86" s="395"/>
      <c r="X86" s="395"/>
      <c r="Y86" s="395"/>
      <c r="Z86" s="395"/>
      <c r="AA86" s="395"/>
      <c r="AB86" s="395"/>
      <c r="AC86" s="395"/>
    </row>
    <row r="87" spans="1:29" x14ac:dyDescent="0.2">
      <c r="A87" s="395"/>
      <c r="B87" s="395"/>
      <c r="C87" s="395"/>
      <c r="D87" s="395"/>
      <c r="E87" s="395"/>
      <c r="F87" s="395"/>
      <c r="G87" s="395"/>
      <c r="H87" s="395"/>
      <c r="I87" s="395"/>
      <c r="J87" s="395"/>
      <c r="K87" s="395"/>
      <c r="L87" s="395"/>
      <c r="M87" s="395"/>
      <c r="N87" s="395"/>
      <c r="O87" s="395"/>
      <c r="P87" s="395"/>
      <c r="Q87" s="395"/>
      <c r="R87" s="395"/>
      <c r="S87" s="395"/>
      <c r="T87" s="395"/>
      <c r="U87" s="395"/>
      <c r="V87" s="395"/>
      <c r="W87" s="395"/>
      <c r="X87" s="395"/>
      <c r="Y87" s="395"/>
      <c r="Z87" s="395"/>
      <c r="AA87" s="395"/>
      <c r="AB87" s="395"/>
      <c r="AC87" s="395"/>
    </row>
    <row r="88" spans="1:29" x14ac:dyDescent="0.2">
      <c r="A88" s="395"/>
      <c r="B88" s="395"/>
      <c r="C88" s="395"/>
      <c r="D88" s="395"/>
      <c r="E88" s="395"/>
      <c r="F88" s="395"/>
      <c r="G88" s="395"/>
      <c r="H88" s="395"/>
      <c r="I88" s="395"/>
      <c r="J88" s="395"/>
      <c r="K88" s="395"/>
      <c r="L88" s="395"/>
      <c r="M88" s="395"/>
      <c r="N88" s="395"/>
      <c r="O88" s="395"/>
      <c r="P88" s="395"/>
      <c r="Q88" s="395"/>
      <c r="R88" s="395"/>
      <c r="S88" s="395"/>
      <c r="T88" s="395"/>
      <c r="U88" s="395"/>
      <c r="V88" s="395"/>
      <c r="W88" s="395"/>
      <c r="X88" s="395"/>
      <c r="Y88" s="395"/>
      <c r="Z88" s="395"/>
      <c r="AA88" s="395"/>
      <c r="AB88" s="395"/>
      <c r="AC88" s="395"/>
    </row>
    <row r="89" spans="1:29" x14ac:dyDescent="0.2">
      <c r="A89" s="395"/>
      <c r="B89" s="395"/>
      <c r="C89" s="395"/>
      <c r="D89" s="395"/>
      <c r="E89" s="395"/>
      <c r="F89" s="395"/>
      <c r="G89" s="395"/>
      <c r="H89" s="395"/>
      <c r="I89" s="395"/>
      <c r="J89" s="395"/>
      <c r="K89" s="395"/>
      <c r="L89" s="395"/>
      <c r="M89" s="395"/>
      <c r="N89" s="395"/>
      <c r="O89" s="395"/>
      <c r="P89" s="395"/>
      <c r="Q89" s="395"/>
      <c r="R89" s="395"/>
      <c r="S89" s="395"/>
      <c r="T89" s="395"/>
      <c r="U89" s="395"/>
      <c r="V89" s="395"/>
      <c r="W89" s="395"/>
      <c r="X89" s="395"/>
      <c r="Y89" s="395"/>
      <c r="Z89" s="395"/>
      <c r="AA89" s="395"/>
      <c r="AB89" s="395"/>
      <c r="AC89" s="395"/>
    </row>
    <row r="90" spans="1:29" x14ac:dyDescent="0.2">
      <c r="A90" s="395"/>
      <c r="B90" s="395"/>
      <c r="C90" s="395"/>
      <c r="D90" s="395"/>
      <c r="E90" s="395"/>
      <c r="F90" s="395"/>
      <c r="G90" s="395"/>
      <c r="H90" s="395"/>
      <c r="I90" s="395"/>
      <c r="J90" s="395"/>
      <c r="K90" s="395"/>
      <c r="L90" s="395"/>
      <c r="M90" s="395"/>
      <c r="N90" s="395"/>
      <c r="O90" s="395"/>
      <c r="P90" s="395"/>
      <c r="Q90" s="395"/>
      <c r="R90" s="395"/>
      <c r="S90" s="395"/>
      <c r="T90" s="395"/>
      <c r="U90" s="395"/>
      <c r="V90" s="395"/>
      <c r="W90" s="395"/>
      <c r="X90" s="395"/>
      <c r="Y90" s="395"/>
      <c r="Z90" s="395"/>
      <c r="AA90" s="395"/>
      <c r="AB90" s="395"/>
      <c r="AC90" s="395"/>
    </row>
    <row r="91" spans="1:29" x14ac:dyDescent="0.2">
      <c r="A91" s="395"/>
      <c r="B91" s="395"/>
      <c r="C91" s="395"/>
      <c r="D91" s="395"/>
      <c r="E91" s="395"/>
      <c r="F91" s="395"/>
      <c r="G91" s="395"/>
      <c r="H91" s="395"/>
      <c r="I91" s="395"/>
      <c r="J91" s="395"/>
      <c r="K91" s="395"/>
      <c r="L91" s="395"/>
      <c r="M91" s="395"/>
      <c r="N91" s="395"/>
      <c r="O91" s="395"/>
      <c r="P91" s="395"/>
      <c r="Q91" s="395"/>
      <c r="R91" s="395"/>
      <c r="S91" s="395"/>
      <c r="T91" s="395"/>
      <c r="U91" s="395"/>
      <c r="V91" s="395"/>
      <c r="W91" s="395"/>
      <c r="X91" s="395"/>
      <c r="Y91" s="395"/>
      <c r="Z91" s="395"/>
      <c r="AA91" s="395"/>
      <c r="AB91" s="395"/>
      <c r="AC91" s="395"/>
    </row>
    <row r="92" spans="1:29" x14ac:dyDescent="0.2">
      <c r="A92" s="395"/>
      <c r="B92" s="395"/>
      <c r="C92" s="395"/>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row>
    <row r="93" spans="1:29" x14ac:dyDescent="0.2">
      <c r="A93" s="395"/>
      <c r="B93" s="395"/>
      <c r="C93" s="395"/>
      <c r="D93" s="395"/>
      <c r="E93" s="395"/>
      <c r="F93" s="395"/>
      <c r="G93" s="395"/>
      <c r="H93" s="395"/>
      <c r="I93" s="395"/>
      <c r="J93" s="395"/>
      <c r="K93" s="395"/>
      <c r="L93" s="395"/>
      <c r="M93" s="395"/>
      <c r="N93" s="395"/>
      <c r="O93" s="395"/>
      <c r="P93" s="395"/>
      <c r="Q93" s="395"/>
      <c r="R93" s="395"/>
      <c r="S93" s="395"/>
      <c r="T93" s="395"/>
      <c r="U93" s="395"/>
      <c r="V93" s="395"/>
      <c r="W93" s="395"/>
      <c r="X93" s="395"/>
      <c r="Y93" s="395"/>
      <c r="Z93" s="395"/>
      <c r="AA93" s="395"/>
      <c r="AB93" s="395"/>
      <c r="AC93" s="395"/>
    </row>
    <row r="94" spans="1:29" x14ac:dyDescent="0.2">
      <c r="A94" s="395"/>
      <c r="B94" s="395"/>
      <c r="C94" s="395"/>
      <c r="D94" s="395"/>
      <c r="E94" s="395"/>
      <c r="F94" s="395"/>
      <c r="G94" s="395"/>
      <c r="H94" s="395"/>
      <c r="I94" s="395"/>
      <c r="J94" s="395"/>
      <c r="K94" s="395"/>
      <c r="L94" s="395"/>
      <c r="M94" s="395"/>
      <c r="N94" s="395"/>
      <c r="O94" s="395"/>
      <c r="P94" s="395"/>
      <c r="Q94" s="395"/>
      <c r="R94" s="395"/>
      <c r="S94" s="395"/>
      <c r="T94" s="395"/>
      <c r="U94" s="395"/>
      <c r="V94" s="395"/>
      <c r="W94" s="395"/>
      <c r="X94" s="395"/>
      <c r="Y94" s="395"/>
      <c r="Z94" s="395"/>
      <c r="AA94" s="395"/>
      <c r="AB94" s="395"/>
      <c r="AC94" s="395"/>
    </row>
    <row r="95" spans="1:29" x14ac:dyDescent="0.2">
      <c r="A95" s="395"/>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row>
    <row r="96" spans="1:29" x14ac:dyDescent="0.2">
      <c r="A96" s="395"/>
      <c r="B96" s="395"/>
      <c r="C96" s="395"/>
      <c r="D96" s="395"/>
      <c r="E96" s="395"/>
      <c r="F96" s="395"/>
      <c r="G96" s="395"/>
      <c r="H96" s="395"/>
      <c r="I96" s="395"/>
      <c r="J96" s="395"/>
      <c r="K96" s="395"/>
      <c r="L96" s="395"/>
      <c r="M96" s="395"/>
      <c r="N96" s="395"/>
      <c r="O96" s="395"/>
      <c r="P96" s="395"/>
      <c r="Q96" s="395"/>
      <c r="R96" s="395"/>
      <c r="S96" s="395"/>
      <c r="T96" s="395"/>
      <c r="U96" s="395"/>
      <c r="V96" s="395"/>
      <c r="W96" s="395"/>
      <c r="X96" s="395"/>
      <c r="Y96" s="395"/>
      <c r="Z96" s="395"/>
      <c r="AA96" s="395"/>
      <c r="AB96" s="395"/>
      <c r="AC96" s="395"/>
    </row>
    <row r="97" spans="1:29" x14ac:dyDescent="0.2">
      <c r="A97" s="395"/>
      <c r="B97" s="395"/>
      <c r="C97" s="395"/>
      <c r="D97" s="395"/>
      <c r="E97" s="395"/>
      <c r="F97" s="395"/>
      <c r="G97" s="395"/>
      <c r="H97" s="395"/>
      <c r="I97" s="395"/>
      <c r="J97" s="395"/>
      <c r="K97" s="395"/>
      <c r="L97" s="395"/>
      <c r="M97" s="395"/>
      <c r="N97" s="395"/>
      <c r="O97" s="395"/>
      <c r="P97" s="395"/>
      <c r="Q97" s="395"/>
      <c r="R97" s="395"/>
      <c r="S97" s="395"/>
      <c r="T97" s="395"/>
      <c r="U97" s="395"/>
      <c r="V97" s="395"/>
      <c r="W97" s="395"/>
      <c r="X97" s="395"/>
      <c r="Y97" s="395"/>
      <c r="Z97" s="395"/>
      <c r="AA97" s="395"/>
      <c r="AB97" s="395"/>
      <c r="AC97" s="395"/>
    </row>
    <row r="98" spans="1:29" x14ac:dyDescent="0.2">
      <c r="A98" s="395"/>
      <c r="B98" s="395"/>
      <c r="C98" s="395"/>
      <c r="D98" s="395"/>
      <c r="E98" s="395"/>
      <c r="F98" s="395"/>
      <c r="G98" s="395"/>
      <c r="H98" s="395"/>
      <c r="I98" s="395"/>
      <c r="J98" s="395"/>
      <c r="K98" s="395"/>
      <c r="L98" s="395"/>
      <c r="M98" s="395"/>
      <c r="N98" s="395"/>
      <c r="O98" s="395"/>
      <c r="P98" s="395"/>
      <c r="Q98" s="395"/>
      <c r="R98" s="395"/>
      <c r="S98" s="395"/>
      <c r="T98" s="395"/>
      <c r="U98" s="395"/>
      <c r="V98" s="395"/>
      <c r="W98" s="395"/>
      <c r="X98" s="395"/>
      <c r="Y98" s="395"/>
      <c r="Z98" s="395"/>
      <c r="AA98" s="395"/>
      <c r="AB98" s="395"/>
      <c r="AC98" s="395"/>
    </row>
    <row r="99" spans="1:29" x14ac:dyDescent="0.2">
      <c r="A99" s="395"/>
      <c r="B99" s="395"/>
      <c r="C99" s="395"/>
      <c r="D99" s="395"/>
      <c r="E99" s="395"/>
      <c r="F99" s="395"/>
      <c r="G99" s="395"/>
      <c r="H99" s="395"/>
      <c r="I99" s="395"/>
      <c r="J99" s="395"/>
      <c r="K99" s="395"/>
      <c r="L99" s="395"/>
      <c r="M99" s="395"/>
      <c r="N99" s="395"/>
      <c r="O99" s="395"/>
      <c r="P99" s="395"/>
      <c r="Q99" s="395"/>
      <c r="R99" s="395"/>
      <c r="S99" s="395"/>
      <c r="T99" s="395"/>
      <c r="U99" s="395"/>
      <c r="V99" s="395"/>
      <c r="W99" s="395"/>
      <c r="X99" s="395"/>
      <c r="Y99" s="395"/>
      <c r="Z99" s="395"/>
      <c r="AA99" s="395"/>
      <c r="AB99" s="395"/>
      <c r="AC99" s="395"/>
    </row>
    <row r="100" spans="1:29" x14ac:dyDescent="0.2">
      <c r="A100" s="395"/>
      <c r="B100" s="395"/>
      <c r="C100" s="395"/>
      <c r="D100" s="395"/>
      <c r="E100" s="395"/>
      <c r="F100" s="395"/>
      <c r="G100" s="395"/>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t="s">
        <v>203</v>
      </c>
    </row>
  </sheetData>
  <sheetProtection password="C730" sheet="1" selectLockedCells="1"/>
  <customSheetViews>
    <customSheetView guid="{68ABA936-E0C3-4F62-AA1D-4FD1F5462098}" scale="115" showPageBreaks="1" showGridLines="0" showRowCol="0" printArea="1" view="pageBreakPreview">
      <selection activeCell="C6" sqref="C6:J8"/>
      <pageMargins left="0.39370078740157483" right="0.39370078740157483" top="0.39370078740157483" bottom="0.39370078740157483" header="0" footer="0"/>
      <printOptions horizontalCentered="1"/>
      <pageSetup paperSize="9" orientation="portrait" r:id="rId1"/>
    </customSheetView>
  </customSheetViews>
  <mergeCells count="15">
    <mergeCell ref="M5:M9"/>
    <mergeCell ref="C3:E4"/>
    <mergeCell ref="C25:D25"/>
    <mergeCell ref="E25:J25"/>
    <mergeCell ref="C44:J44"/>
    <mergeCell ref="C5:D5"/>
    <mergeCell ref="E5:J5"/>
    <mergeCell ref="C15:D15"/>
    <mergeCell ref="E15:J15"/>
    <mergeCell ref="C6:J13"/>
    <mergeCell ref="C16:J23"/>
    <mergeCell ref="C26:J33"/>
    <mergeCell ref="C36:J43"/>
    <mergeCell ref="C35:D35"/>
    <mergeCell ref="E35:J35"/>
  </mergeCells>
  <printOptions horizontalCentered="1"/>
  <pageMargins left="0.39370078740157483" right="0.39370078740157483" top="0.39370078740157483" bottom="0.39370078740157483" header="0" footer="0"/>
  <pageSetup paperSize="9" scale="98" orientation="portrait" r:id="rId2"/>
  <extLst>
    <ext xmlns:x14="http://schemas.microsoft.com/office/spreadsheetml/2009/9/main" uri="{78C0D931-6437-407d-A8EE-F0AAD7539E65}">
      <x14:conditionalFormattings>
        <x14:conditionalFormatting xmlns:xm="http://schemas.microsoft.com/office/excel/2006/main">
          <x14:cfRule type="expression" priority="1" id="{496C3AB9-9994-4AFC-9383-25A9CFB402DE}">
            <xm:f>menu!$F$51="ÜGR"</xm:f>
            <x14:dxf>
              <font>
                <color theme="0"/>
              </font>
              <fill>
                <patternFill>
                  <bgColor theme="0"/>
                </patternFill>
              </fill>
              <border>
                <left/>
                <right/>
                <top/>
                <bottom/>
                <vertical/>
                <horizontal/>
              </border>
            </x14:dxf>
          </x14:cfRule>
          <x14:cfRule type="expression" priority="2" id="{E4163F84-44AF-4E7B-B681-470883D64EEF}">
            <xm:f>menu!$U$10=FALSE</xm:f>
            <x14:dxf>
              <font>
                <color theme="0"/>
              </font>
              <fill>
                <patternFill>
                  <fgColor theme="0"/>
                  <bgColor theme="0"/>
                </patternFill>
              </fill>
              <border>
                <left/>
                <right/>
                <top/>
                <bottom/>
                <vertical/>
                <horizontal/>
              </border>
            </x14:dxf>
          </x14:cfRule>
          <xm:sqref>F3</xm:sqref>
        </x14:conditionalFormatting>
        <x14:conditionalFormatting xmlns:xm="http://schemas.microsoft.com/office/excel/2006/main">
          <x14:cfRule type="expression" priority="5" id="{F1F30C95-B45B-4AEE-8641-96946DEFA243}">
            <xm:f>menu!$U$8=FALSE</xm:f>
            <x14:dxf>
              <font>
                <color theme="0"/>
              </font>
              <fill>
                <patternFill>
                  <fgColor theme="0"/>
                  <bgColor theme="0"/>
                </patternFill>
              </fill>
              <border>
                <left/>
                <right/>
                <top/>
                <bottom/>
                <vertical/>
                <horizontal/>
              </border>
            </x14:dxf>
          </x14:cfRule>
          <xm:sqref>K3</xm:sqref>
        </x14:conditionalFormatting>
        <x14:conditionalFormatting xmlns:xm="http://schemas.microsoft.com/office/excel/2006/main">
          <x14:cfRule type="expression" priority="3" id="{7C6D9516-BFE0-4E48-A4A9-BCF8FA57EB41}">
            <xm:f>menu!$F$51="ÜGR"</xm:f>
            <x14:dxf>
              <font>
                <color theme="0"/>
              </font>
              <fill>
                <patternFill>
                  <bgColor theme="0"/>
                </patternFill>
              </fill>
              <border>
                <left/>
                <right/>
                <top/>
                <bottom/>
                <vertical/>
                <horizontal/>
              </border>
            </x14:dxf>
          </x14:cfRule>
          <x14:cfRule type="expression" priority="4" id="{DC66BDB7-790E-4A44-957A-E13F0A2E3028}">
            <xm:f>menu!$U$10=FALSE</xm:f>
            <x14:dxf>
              <font>
                <color theme="0"/>
              </font>
              <fill>
                <patternFill>
                  <fgColor theme="0"/>
                  <bgColor theme="0"/>
                </patternFill>
              </fill>
              <border>
                <left/>
                <right/>
                <top/>
                <bottom/>
                <vertical/>
                <horizontal/>
              </border>
            </x14:dxf>
          </x14:cfRule>
          <xm:sqref>K4:O4</xm:sqref>
        </x14:conditionalFormatting>
        <x14:conditionalFormatting xmlns:xm="http://schemas.microsoft.com/office/excel/2006/main">
          <x14:cfRule type="iconSet" priority="11" id="{1A1C8CCF-F2DB-4C5A-92E4-31E402B35FAD}">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M12</xm:sqref>
        </x14:conditionalFormatting>
        <x14:conditionalFormatting xmlns:xm="http://schemas.microsoft.com/office/excel/2006/main">
          <x14:cfRule type="iconSet" priority="10" id="{E3C74D87-7D88-4294-ABF3-4E0241C2B81C}">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M13:M14</xm:sqref>
        </x14:conditionalFormatting>
        <x14:conditionalFormatting xmlns:xm="http://schemas.microsoft.com/office/excel/2006/main">
          <x14:cfRule type="iconSet" priority="9" id="{CC5FB086-28BF-4B64-A130-B4AC079C6AE3}">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M15</xm:sqref>
        </x14:conditionalFormatting>
        <x14:conditionalFormatting xmlns:xm="http://schemas.microsoft.com/office/excel/2006/main">
          <x14:cfRule type="iconSet" priority="8" id="{A1824D3B-16DF-4764-A22B-09C3A06D5D6B}">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M16</xm:sqref>
        </x14:conditionalFormatting>
        <x14:conditionalFormatting xmlns:xm="http://schemas.microsoft.com/office/excel/2006/main">
          <x14:cfRule type="iconSet" priority="6" id="{13603FAE-FBCD-4703-BA72-AACF5AB9A22D}">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14:cfRule type="expression" priority="7" id="{79519A08-17D2-4F17-8BA1-728B9E392600}">
            <xm:f>menu!$U$6=FALSE</xm:f>
            <x14:dxf>
              <font>
                <color theme="0"/>
              </font>
              <fill>
                <patternFill>
                  <fgColor theme="0"/>
                  <bgColor theme="0"/>
                </patternFill>
              </fill>
              <border>
                <left/>
                <right/>
                <top/>
                <bottom/>
                <vertical/>
                <horizontal/>
              </border>
            </x14:dxf>
          </x14:cfRule>
          <xm:sqref>M22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menu!$AQ$2:$AQ$14</xm:f>
          </x14:formula1>
          <xm:sqref>E5:J5 E15:J15 E25:J25 E35:J35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6">
    <tabColor rgb="FFFFC000"/>
  </sheetPr>
  <dimension ref="A1:E85"/>
  <sheetViews>
    <sheetView workbookViewId="0">
      <selection activeCell="A9" sqref="A9"/>
    </sheetView>
  </sheetViews>
  <sheetFormatPr baseColWidth="10" defaultRowHeight="15" x14ac:dyDescent="0.25"/>
  <sheetData>
    <row r="1" spans="1:5" x14ac:dyDescent="0.25">
      <c r="A1" s="552" t="s">
        <v>197</v>
      </c>
      <c r="B1" s="552"/>
      <c r="C1" s="552"/>
      <c r="D1" s="552"/>
      <c r="E1" s="552"/>
    </row>
    <row r="2" spans="1:5" x14ac:dyDescent="0.25">
      <c r="B2" s="53">
        <v>43160</v>
      </c>
      <c r="C2" s="53">
        <v>43556</v>
      </c>
      <c r="D2" s="53">
        <v>43891</v>
      </c>
      <c r="E2" s="53">
        <v>44197</v>
      </c>
    </row>
    <row r="3" spans="1:5" x14ac:dyDescent="0.25">
      <c r="A3" t="s">
        <v>190</v>
      </c>
      <c r="B3" s="158">
        <v>5636</v>
      </c>
      <c r="C3" s="158">
        <v>5809</v>
      </c>
      <c r="D3" s="158">
        <v>5869</v>
      </c>
      <c r="E3" s="158">
        <v>5869</v>
      </c>
    </row>
    <row r="4" spans="1:5" x14ac:dyDescent="0.25">
      <c r="A4" t="s">
        <v>191</v>
      </c>
      <c r="B4" s="158">
        <v>5110</v>
      </c>
      <c r="C4" s="158">
        <v>5321</v>
      </c>
      <c r="D4" s="158">
        <v>5395</v>
      </c>
      <c r="E4" s="158">
        <v>5395</v>
      </c>
    </row>
    <row r="5" spans="1:5" x14ac:dyDescent="0.25">
      <c r="A5" t="s">
        <v>192</v>
      </c>
      <c r="B5" s="158">
        <v>4926</v>
      </c>
      <c r="C5" s="158">
        <v>5120</v>
      </c>
      <c r="D5" s="158">
        <v>5189</v>
      </c>
      <c r="E5" s="158">
        <v>5189</v>
      </c>
    </row>
    <row r="6" spans="1:5" x14ac:dyDescent="0.25">
      <c r="A6" t="s">
        <v>193</v>
      </c>
      <c r="B6" s="158">
        <v>4717</v>
      </c>
      <c r="C6" s="158">
        <v>4870</v>
      </c>
      <c r="D6" s="158">
        <v>4924</v>
      </c>
      <c r="E6" s="158">
        <v>4924</v>
      </c>
    </row>
    <row r="7" spans="1:5" x14ac:dyDescent="0.25">
      <c r="A7" t="s">
        <v>194</v>
      </c>
      <c r="B7" s="158">
        <v>4333</v>
      </c>
      <c r="C7" s="158">
        <v>4610</v>
      </c>
      <c r="D7" s="158">
        <v>4708</v>
      </c>
      <c r="E7" s="158">
        <v>4708</v>
      </c>
    </row>
    <row r="8" spans="1:5" x14ac:dyDescent="0.25">
      <c r="A8" t="s">
        <v>195</v>
      </c>
      <c r="B8" s="158">
        <v>4188</v>
      </c>
      <c r="C8" s="158">
        <v>4321</v>
      </c>
      <c r="D8" s="158">
        <v>4368</v>
      </c>
      <c r="E8" s="158">
        <v>4368</v>
      </c>
    </row>
    <row r="9" spans="1:5" x14ac:dyDescent="0.25">
      <c r="A9" t="s">
        <v>196</v>
      </c>
      <c r="B9" s="158">
        <v>4168</v>
      </c>
      <c r="C9" s="158">
        <v>4283</v>
      </c>
      <c r="D9" s="158">
        <v>4323</v>
      </c>
      <c r="E9" s="158">
        <v>4323</v>
      </c>
    </row>
    <row r="47" spans="1:1" x14ac:dyDescent="0.25">
      <c r="A47" s="158"/>
    </row>
    <row r="48" spans="1:1" x14ac:dyDescent="0.25">
      <c r="A48" s="158"/>
    </row>
    <row r="49" spans="1:1" x14ac:dyDescent="0.25">
      <c r="A49" s="158"/>
    </row>
    <row r="50" spans="1:1" x14ac:dyDescent="0.25">
      <c r="A50" s="158"/>
    </row>
    <row r="52" spans="1:1" x14ac:dyDescent="0.25">
      <c r="A52" s="158"/>
    </row>
    <row r="53" spans="1:1" x14ac:dyDescent="0.25">
      <c r="A53" s="158"/>
    </row>
    <row r="54" spans="1:1" x14ac:dyDescent="0.25">
      <c r="A54" s="158"/>
    </row>
    <row r="55" spans="1:1" x14ac:dyDescent="0.25">
      <c r="A55" s="158"/>
    </row>
    <row r="57" spans="1:1" x14ac:dyDescent="0.25">
      <c r="A57" s="158"/>
    </row>
    <row r="58" spans="1:1" x14ac:dyDescent="0.25">
      <c r="A58" s="158"/>
    </row>
    <row r="59" spans="1:1" x14ac:dyDescent="0.25">
      <c r="A59" s="158"/>
    </row>
    <row r="60" spans="1:1" x14ac:dyDescent="0.25">
      <c r="A60" s="158"/>
    </row>
    <row r="62" spans="1:1" x14ac:dyDescent="0.25">
      <c r="A62" s="158"/>
    </row>
    <row r="63" spans="1:1" x14ac:dyDescent="0.25">
      <c r="A63" s="158"/>
    </row>
    <row r="64" spans="1:1" x14ac:dyDescent="0.25">
      <c r="A64" s="158"/>
    </row>
    <row r="65" spans="1:1" x14ac:dyDescent="0.25">
      <c r="A65" s="158"/>
    </row>
    <row r="67" spans="1:1" x14ac:dyDescent="0.25">
      <c r="A67" s="158"/>
    </row>
    <row r="68" spans="1:1" x14ac:dyDescent="0.25">
      <c r="A68" s="158"/>
    </row>
    <row r="69" spans="1:1" x14ac:dyDescent="0.25">
      <c r="A69" s="158"/>
    </row>
    <row r="70" spans="1:1" x14ac:dyDescent="0.25">
      <c r="A70" s="158"/>
    </row>
    <row r="72" spans="1:1" x14ac:dyDescent="0.25">
      <c r="A72" s="158"/>
    </row>
    <row r="73" spans="1:1" x14ac:dyDescent="0.25">
      <c r="A73" s="158"/>
    </row>
    <row r="74" spans="1:1" x14ac:dyDescent="0.25">
      <c r="A74" s="158"/>
    </row>
    <row r="75" spans="1:1" x14ac:dyDescent="0.25">
      <c r="A75" s="158"/>
    </row>
    <row r="77" spans="1:1" x14ac:dyDescent="0.25">
      <c r="A77" s="158"/>
    </row>
    <row r="78" spans="1:1" x14ac:dyDescent="0.25">
      <c r="A78" s="158"/>
    </row>
    <row r="79" spans="1:1" x14ac:dyDescent="0.25">
      <c r="A79" s="158"/>
    </row>
    <row r="80" spans="1:1" x14ac:dyDescent="0.25">
      <c r="A80" s="158"/>
    </row>
    <row r="82" spans="1:1" x14ac:dyDescent="0.25">
      <c r="A82" s="158"/>
    </row>
    <row r="83" spans="1:1" x14ac:dyDescent="0.25">
      <c r="A83" s="158"/>
    </row>
    <row r="84" spans="1:1" x14ac:dyDescent="0.25">
      <c r="A84" s="158"/>
    </row>
    <row r="85" spans="1:1" x14ac:dyDescent="0.25">
      <c r="A85" s="158"/>
    </row>
  </sheetData>
  <customSheetViews>
    <customSheetView guid="{68ABA936-E0C3-4F62-AA1D-4FD1F5462098}" state="hidden">
      <selection activeCell="G4" sqref="G4"/>
      <pageMargins left="0.7" right="0.7" top="0.78740157499999996" bottom="0.78740157499999996" header="0.3" footer="0.3"/>
    </customSheetView>
  </customSheetViews>
  <mergeCells count="1">
    <mergeCell ref="A1:E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1"/>
  </sheetPr>
  <dimension ref="B3:L17"/>
  <sheetViews>
    <sheetView workbookViewId="0">
      <selection activeCell="D12" sqref="D12"/>
    </sheetView>
  </sheetViews>
  <sheetFormatPr baseColWidth="10" defaultRowHeight="15" x14ac:dyDescent="0.25"/>
  <cols>
    <col min="1" max="1" width="2.42578125" customWidth="1"/>
    <col min="2" max="2" width="31.28515625" customWidth="1"/>
    <col min="3" max="3" width="9" customWidth="1"/>
    <col min="4" max="4" width="14" customWidth="1"/>
    <col min="6" max="6" width="13.5703125" customWidth="1"/>
    <col min="7" max="7" width="13.85546875" customWidth="1"/>
    <col min="8" max="8" width="15" customWidth="1"/>
    <col min="9" max="9" width="9" customWidth="1"/>
    <col min="10" max="10" width="18" customWidth="1"/>
    <col min="12" max="12" width="72.85546875" customWidth="1"/>
  </cols>
  <sheetData>
    <row r="3" spans="2:12" x14ac:dyDescent="0.25">
      <c r="B3" s="555" t="s">
        <v>304</v>
      </c>
      <c r="C3" s="555"/>
      <c r="D3" s="555"/>
      <c r="E3" s="555"/>
      <c r="F3" s="555"/>
      <c r="G3" s="555"/>
      <c r="H3" s="555"/>
      <c r="I3" s="555"/>
      <c r="J3" s="555"/>
      <c r="L3" t="s">
        <v>319</v>
      </c>
    </row>
    <row r="4" spans="2:12" x14ac:dyDescent="0.25">
      <c r="B4" s="219" t="s">
        <v>332</v>
      </c>
      <c r="C4" s="219" t="s">
        <v>305</v>
      </c>
      <c r="D4" s="219" t="s">
        <v>331</v>
      </c>
      <c r="E4" s="219"/>
      <c r="F4" s="219"/>
      <c r="G4" s="219"/>
      <c r="H4" s="219"/>
      <c r="I4" s="219"/>
      <c r="J4" s="219"/>
    </row>
    <row r="5" spans="2:12" x14ac:dyDescent="0.25">
      <c r="B5" s="219" t="s">
        <v>328</v>
      </c>
      <c r="C5" s="557">
        <v>300</v>
      </c>
      <c r="D5" s="557"/>
      <c r="E5" s="219"/>
      <c r="F5" s="219"/>
      <c r="G5" s="219"/>
      <c r="H5" s="219"/>
      <c r="I5" s="219"/>
      <c r="J5" s="219"/>
    </row>
    <row r="6" spans="2:12" ht="15.75" thickBot="1" x14ac:dyDescent="0.3">
      <c r="B6" s="219" t="s">
        <v>329</v>
      </c>
      <c r="C6" s="243">
        <v>12</v>
      </c>
      <c r="D6" s="243">
        <v>100</v>
      </c>
      <c r="E6" s="219"/>
      <c r="F6" s="219"/>
      <c r="G6" s="219"/>
      <c r="H6" s="219"/>
      <c r="I6" s="219"/>
      <c r="J6" s="219"/>
    </row>
    <row r="7" spans="2:12" x14ac:dyDescent="0.25">
      <c r="B7" s="221"/>
      <c r="C7" s="228" t="s">
        <v>199</v>
      </c>
      <c r="D7" s="228"/>
      <c r="E7" s="228" t="s">
        <v>205</v>
      </c>
      <c r="F7" s="228" t="s">
        <v>206</v>
      </c>
      <c r="G7" s="228" t="s">
        <v>306</v>
      </c>
      <c r="H7" s="556" t="s">
        <v>309</v>
      </c>
      <c r="I7" s="556"/>
      <c r="J7" s="229" t="s">
        <v>308</v>
      </c>
    </row>
    <row r="8" spans="2:12" x14ac:dyDescent="0.25">
      <c r="B8" s="230" t="s">
        <v>307</v>
      </c>
      <c r="C8" s="166" t="e">
        <f>menu!G151</f>
        <v>#REF!</v>
      </c>
      <c r="D8" s="166">
        <f>5*menu!I52</f>
        <v>20</v>
      </c>
      <c r="I8" s="227"/>
      <c r="J8" s="231">
        <v>300</v>
      </c>
    </row>
    <row r="9" spans="2:12" x14ac:dyDescent="0.25">
      <c r="B9" s="230" t="s">
        <v>39</v>
      </c>
      <c r="C9" s="236" t="e">
        <f>menu!H151</f>
        <v>#REF!</v>
      </c>
      <c r="D9" s="233"/>
      <c r="J9" s="234"/>
    </row>
    <row r="10" spans="2:12" x14ac:dyDescent="0.25">
      <c r="B10" s="230" t="s">
        <v>41</v>
      </c>
      <c r="C10" s="166" t="e">
        <f>menu!F151</f>
        <v>#REF!</v>
      </c>
      <c r="D10" s="166">
        <f>IF(menu!H51=menu!A109,6,9)</f>
        <v>9</v>
      </c>
      <c r="J10" s="235">
        <v>300</v>
      </c>
    </row>
    <row r="11" spans="2:12" x14ac:dyDescent="0.25">
      <c r="B11" s="230" t="s">
        <v>40</v>
      </c>
      <c r="C11" s="236" t="e">
        <f>menu!I151</f>
        <v>#REF!</v>
      </c>
      <c r="D11" s="237"/>
      <c r="J11" s="214"/>
    </row>
    <row r="12" spans="2:12" x14ac:dyDescent="0.25">
      <c r="B12" s="232" t="s">
        <v>305</v>
      </c>
      <c r="C12" s="236"/>
      <c r="D12" s="237"/>
      <c r="E12" s="218">
        <v>10</v>
      </c>
      <c r="F12" s="218">
        <v>10</v>
      </c>
      <c r="G12" s="218"/>
      <c r="H12" s="553" t="s">
        <v>320</v>
      </c>
      <c r="I12" s="554"/>
      <c r="J12" s="234"/>
    </row>
    <row r="13" spans="2:12" x14ac:dyDescent="0.25">
      <c r="B13" s="238"/>
      <c r="J13" s="239"/>
    </row>
    <row r="14" spans="2:12" x14ac:dyDescent="0.25">
      <c r="B14" s="238"/>
      <c r="C14" t="s">
        <v>314</v>
      </c>
      <c r="D14" t="s">
        <v>315</v>
      </c>
      <c r="E14" t="s">
        <v>318</v>
      </c>
      <c r="J14" s="239"/>
    </row>
    <row r="15" spans="2:12" x14ac:dyDescent="0.25">
      <c r="B15" s="238" t="s">
        <v>321</v>
      </c>
      <c r="C15" t="s">
        <v>311</v>
      </c>
      <c r="D15" t="s">
        <v>311</v>
      </c>
      <c r="J15" s="239"/>
    </row>
    <row r="16" spans="2:12" ht="15.75" thickBot="1" x14ac:dyDescent="0.3">
      <c r="B16" s="240" t="s">
        <v>312</v>
      </c>
      <c r="C16" s="241" t="s">
        <v>313</v>
      </c>
      <c r="D16" s="241"/>
      <c r="E16" s="241"/>
      <c r="F16" s="241"/>
      <c r="G16" s="241"/>
      <c r="H16" s="241"/>
      <c r="I16" s="241"/>
      <c r="J16" s="242"/>
    </row>
    <row r="17" spans="2:5" x14ac:dyDescent="0.25">
      <c r="B17" t="s">
        <v>322</v>
      </c>
      <c r="C17" t="s">
        <v>316</v>
      </c>
      <c r="D17" t="s">
        <v>317</v>
      </c>
      <c r="E17" t="s">
        <v>493</v>
      </c>
    </row>
  </sheetData>
  <mergeCells count="4">
    <mergeCell ref="H12:I12"/>
    <mergeCell ref="B3:J3"/>
    <mergeCell ref="H7:I7"/>
    <mergeCell ref="C5:D5"/>
  </mergeCells>
  <conditionalFormatting sqref="C8">
    <cfRule type="cellIs" dxfId="437" priority="1" operator="greaterThan">
      <formula>$D$8</formula>
    </cfRule>
  </conditionalFormatting>
  <conditionalFormatting sqref="C10">
    <cfRule type="cellIs" dxfId="436" priority="2" operator="greaterThan">
      <formula>$D$10</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tabColor theme="1"/>
  </sheetPr>
  <dimension ref="A1:S50"/>
  <sheetViews>
    <sheetView view="pageBreakPreview" topLeftCell="A28" zoomScale="118" zoomScaleNormal="100" zoomScaleSheetLayoutView="118" workbookViewId="0">
      <selection activeCell="D50" sqref="D50"/>
    </sheetView>
  </sheetViews>
  <sheetFormatPr baseColWidth="10" defaultRowHeight="15" x14ac:dyDescent="0.25"/>
  <cols>
    <col min="1" max="1" width="12.85546875" bestFit="1" customWidth="1"/>
    <col min="2" max="2" width="3.28515625" bestFit="1" customWidth="1"/>
    <col min="3" max="3" width="14.5703125" bestFit="1" customWidth="1"/>
    <col min="4" max="5" width="16.28515625" bestFit="1" customWidth="1"/>
    <col min="6" max="6" width="12.42578125" bestFit="1" customWidth="1"/>
    <col min="7" max="7" width="16.42578125" bestFit="1" customWidth="1"/>
    <col min="16" max="16" width="15.28515625" bestFit="1" customWidth="1"/>
  </cols>
  <sheetData>
    <row r="1" spans="1:19" x14ac:dyDescent="0.25">
      <c r="C1" t="s">
        <v>441</v>
      </c>
      <c r="D1" s="53">
        <f>Basisdaten!I31</f>
        <v>0</v>
      </c>
      <c r="E1" t="s">
        <v>442</v>
      </c>
      <c r="F1" s="53" t="str">
        <f>Basisdaten!L31</f>
        <v/>
      </c>
      <c r="K1" t="s">
        <v>456</v>
      </c>
      <c r="M1" t="s">
        <v>448</v>
      </c>
      <c r="N1" t="s">
        <v>53</v>
      </c>
      <c r="P1" t="s">
        <v>453</v>
      </c>
      <c r="Q1" t="s">
        <v>6</v>
      </c>
      <c r="S1" t="s">
        <v>461</v>
      </c>
    </row>
    <row r="2" spans="1:19" x14ac:dyDescent="0.25">
      <c r="B2" s="294" t="s">
        <v>62</v>
      </c>
      <c r="C2" t="s">
        <v>440</v>
      </c>
      <c r="D2" t="s">
        <v>447</v>
      </c>
      <c r="E2" t="s">
        <v>53</v>
      </c>
      <c r="G2" t="s">
        <v>447</v>
      </c>
      <c r="H2" t="s">
        <v>53</v>
      </c>
      <c r="I2" t="s">
        <v>443</v>
      </c>
      <c r="K2">
        <f>SUMPRODUCT(N(YEAR(C3:C39)=Personal!E47))</f>
        <v>0</v>
      </c>
      <c r="L2" t="s">
        <v>280</v>
      </c>
      <c r="M2" s="292">
        <f>SUMIFS(Q2:Q6,P2:P6,"EG 9b")+SUMIFS(Q2:Q6,P2:P6,"EG 9c")+SUMIFS(Q2:Q6,P2:P6,"EG 10")+SUMIFS(Q2:Q6,P2:P6,"EG 11")</f>
        <v>0</v>
      </c>
      <c r="N2" s="292">
        <f>SUMIFS(Q2:Q6,P2:P6,"EG 12")+SUMIFS(Q2:Q6,P2:P6,"EG 13")</f>
        <v>0</v>
      </c>
      <c r="O2" t="s">
        <v>450</v>
      </c>
      <c r="P2" t="str">
        <f>Personal!E20</f>
        <v>bitte auswählen</v>
      </c>
      <c r="Q2">
        <f>Personal!N20</f>
        <v>0</v>
      </c>
      <c r="S2">
        <f>COUNTIF(Personal!E20:E22,"&lt;&gt;bitte auswählen")</f>
        <v>0</v>
      </c>
    </row>
    <row r="3" spans="1:19" x14ac:dyDescent="0.25">
      <c r="A3" t="s">
        <v>446</v>
      </c>
      <c r="B3">
        <v>1</v>
      </c>
      <c r="C3" s="286">
        <f>D1</f>
        <v>0</v>
      </c>
      <c r="D3" s="288">
        <f>IF(DAY(D1)&lt;&gt;1,SUM(M2)*I3,SUM(M2))</f>
        <v>0</v>
      </c>
      <c r="E3" s="288">
        <f>IF(DAY(D1)&lt;&gt;1,SUM(N2)*I3,SUM(N2))</f>
        <v>0</v>
      </c>
      <c r="F3" s="166" t="str">
        <f>"Summe "&amp;YEAR(D1)&amp;":"</f>
        <v>Summe 1900:</v>
      </c>
      <c r="G3" s="289">
        <f>SUMPRODUCT((YEAR(C3:C50)=YEAR(D1))*(D3:D50))</f>
        <v>0</v>
      </c>
      <c r="H3" s="166">
        <f>SUMPRODUCT((YEAR(C3:C50)=YEAR(D1))*(E3:E50))</f>
        <v>0</v>
      </c>
      <c r="I3">
        <f>ROUND((C4-C3)/30.436875,1)</f>
        <v>1.1000000000000001</v>
      </c>
      <c r="K3">
        <f>SUMPRODUCT(N(YEAR(C3:C39)=Personal!F47))</f>
        <v>0</v>
      </c>
      <c r="L3" t="s">
        <v>281</v>
      </c>
      <c r="M3" s="292">
        <f>SUMIFS(Q8:Q12,P8:P12,"EG 9b")+SUMIFS(Q8:Q12,P8:P12,"EG 9c")+SUMIFS(Q8:Q12,P8:P12,"EG 10")+SUMIFS(Q8:Q12,P8:P12,"EG 11")</f>
        <v>0</v>
      </c>
      <c r="N3" s="292">
        <f>SUMIFS(Q8:Q12,P8:P12,"EG 12")+SUMIFS(Q8:Q12,P8:P12,"EG 13")</f>
        <v>0</v>
      </c>
      <c r="P3" t="str">
        <f>Personal!E21</f>
        <v>bitte auswählen</v>
      </c>
      <c r="Q3">
        <f>Personal!N21</f>
        <v>0</v>
      </c>
      <c r="S3" t="s">
        <v>462</v>
      </c>
    </row>
    <row r="4" spans="1:19" x14ac:dyDescent="0.25">
      <c r="B4">
        <v>2</v>
      </c>
      <c r="C4" s="285">
        <f>DATE(YEAR(C3),MONTH(C3)+1,DAY(1))</f>
        <v>32</v>
      </c>
      <c r="D4" s="288">
        <f>$M$2</f>
        <v>0</v>
      </c>
      <c r="E4" s="288">
        <f>$N$2</f>
        <v>0</v>
      </c>
      <c r="F4" s="166" t="str">
        <f>"Summe "&amp;YEAR(D1)+1&amp;":"</f>
        <v>Summe 1901:</v>
      </c>
      <c r="G4" s="289">
        <f>SUMPRODUCT((YEAR(C3:C50)=YEAR(D1)+1)*(D3:D50))</f>
        <v>0</v>
      </c>
      <c r="H4" s="166">
        <f>SUMPRODUCT((YEAR(C3:C50)=YEAR(D1)+1)*(E3:E50))</f>
        <v>0</v>
      </c>
      <c r="K4">
        <f>SUMPRODUCT(N(YEAR(C3:C39)=Personal!G47))</f>
        <v>0</v>
      </c>
      <c r="L4" t="s">
        <v>282</v>
      </c>
      <c r="M4" s="292">
        <f>SUMIFS(Q14:Q18,P14:P18,"EG 9b")+SUMIFS(Q14:Q18,P14:P18,"EG 9c")+SUMIFS(Q14:Q18,P14:P18,"EG 10")+SUMIFS(Q14:Q18,P14:P18,"EG 11")</f>
        <v>0</v>
      </c>
      <c r="N4" s="292">
        <f>SUMIFS(Q14:Q18,P14:P18,"EG 12")+SUMIFS(Q14:Q18,P14:P18,"EG 13")</f>
        <v>0</v>
      </c>
      <c r="P4" t="str">
        <f>Personal!E22</f>
        <v>bitte auswählen</v>
      </c>
      <c r="Q4">
        <f>Personal!N22</f>
        <v>0</v>
      </c>
      <c r="S4">
        <f>COUNTIF(Personalausgaben!P2:P6,"EG 9b")+COUNTIF(Personalausgaben!P2:P6,"EG 9c")+COUNTIF(Personalausgaben!P2:P6,"EG 10")+COUNTIF(Personalausgaben!P2:P6,"EG 11")</f>
        <v>0</v>
      </c>
    </row>
    <row r="5" spans="1:19" x14ac:dyDescent="0.25">
      <c r="B5">
        <v>3</v>
      </c>
      <c r="C5" s="285">
        <f t="shared" ref="C5:C50" si="0">DATE(YEAR(C4),MONTH(C4)+1,DAY(C4))</f>
        <v>61</v>
      </c>
      <c r="D5" s="288">
        <f t="shared" ref="D5:D14" si="1">$M$2</f>
        <v>0</v>
      </c>
      <c r="E5" s="288">
        <f t="shared" ref="E5:E14" si="2">$N$2</f>
        <v>0</v>
      </c>
      <c r="F5" s="166" t="str">
        <f>"Summe "&amp;YEAR(D1)+2&amp;":"</f>
        <v>Summe 1902:</v>
      </c>
      <c r="G5" s="289">
        <f>SUMPRODUCT((YEAR(C3:C50)=YEAR(D1)+2)*(D3:D50))</f>
        <v>0</v>
      </c>
      <c r="H5" s="166">
        <f>SUMPRODUCT((YEAR(C3:C50)=YEAR(D1)+2)*(E3:E50))</f>
        <v>0</v>
      </c>
      <c r="K5" t="e">
        <f>SUMPRODUCT(N(YEAR(C3:C39)=Personal!G47+1))</f>
        <v>#VALUE!</v>
      </c>
      <c r="L5" t="s">
        <v>649</v>
      </c>
      <c r="M5" s="292">
        <f>SUMIFS(Q15:Q19,P15:P19,"EG 9b")+SUMIFS(Q15:Q19,P15:P19,"EG 9c")+SUMIFS(Q15:Q19,P15:P19,"EG 10")+SUMIFS(Q15:Q19,P15:P19,"EG 11")</f>
        <v>0</v>
      </c>
      <c r="N5" s="292">
        <f>SUMIFS(Q15:Q19,P15:P19,"EG 12")+SUMIFS(Q15:Q19,P15:P19,"EG 13")</f>
        <v>0</v>
      </c>
      <c r="S5" t="s">
        <v>463</v>
      </c>
    </row>
    <row r="6" spans="1:19" x14ac:dyDescent="0.25">
      <c r="B6">
        <v>4</v>
      </c>
      <c r="C6" s="285">
        <f t="shared" si="0"/>
        <v>92</v>
      </c>
      <c r="D6" s="288">
        <f t="shared" si="1"/>
        <v>0</v>
      </c>
      <c r="E6" s="288">
        <f t="shared" si="2"/>
        <v>0</v>
      </c>
      <c r="F6" s="166" t="str">
        <f>"Summe "&amp;YEAR(D1)+3&amp;":"</f>
        <v>Summe 1903:</v>
      </c>
      <c r="G6" s="289">
        <f>SUMPRODUCT((YEAR(C3:C50)=YEAR(D1)+3)*(D3:D50))</f>
        <v>0</v>
      </c>
      <c r="H6" s="166">
        <f>SUMPRODUCT((YEAR(C3:C50)=YEAR(D1)+3)*(E3:E50))</f>
        <v>0</v>
      </c>
      <c r="S6">
        <f>COUNTIF(Personalausgaben!P2:P6,"EG 12")+COUNTIF(Personalausgaben!P2:P6,"EG 13")</f>
        <v>0</v>
      </c>
    </row>
    <row r="7" spans="1:19" x14ac:dyDescent="0.25">
      <c r="B7">
        <v>5</v>
      </c>
      <c r="C7" s="285">
        <f t="shared" si="0"/>
        <v>122</v>
      </c>
      <c r="D7" s="288">
        <f t="shared" si="1"/>
        <v>0</v>
      </c>
      <c r="E7" s="288">
        <f t="shared" si="2"/>
        <v>0</v>
      </c>
      <c r="F7" s="166" t="str">
        <f>"Summe "&amp;YEAR(D1)+4&amp;":"</f>
        <v>Summe 1904:</v>
      </c>
      <c r="G7" s="289">
        <f>SUMPRODUCT((YEAR(C3:C50)=YEAR(D1)+4)*(D3:D50))</f>
        <v>0</v>
      </c>
      <c r="H7" s="166">
        <f>SUMPRODUCT((YEAR(C3:C50)=YEAR(D1)+4)*(E3:E50))</f>
        <v>0</v>
      </c>
    </row>
    <row r="8" spans="1:19" x14ac:dyDescent="0.25">
      <c r="B8">
        <v>6</v>
      </c>
      <c r="C8" s="285">
        <f t="shared" si="0"/>
        <v>153</v>
      </c>
      <c r="D8" s="288">
        <f t="shared" si="1"/>
        <v>0</v>
      </c>
      <c r="E8" s="288">
        <f t="shared" si="2"/>
        <v>0</v>
      </c>
      <c r="F8" s="141" t="s">
        <v>15</v>
      </c>
      <c r="G8" s="293">
        <f>SUM(G3:G7)</f>
        <v>0</v>
      </c>
      <c r="H8" s="141">
        <f>SUM(H3:H7)</f>
        <v>0</v>
      </c>
      <c r="O8" t="s">
        <v>451</v>
      </c>
      <c r="P8" t="str">
        <f>Personal!E25</f>
        <v/>
      </c>
      <c r="Q8">
        <f>Personal!N25</f>
        <v>0</v>
      </c>
    </row>
    <row r="9" spans="1:19" x14ac:dyDescent="0.25">
      <c r="B9">
        <v>7</v>
      </c>
      <c r="C9" s="285">
        <f t="shared" si="0"/>
        <v>183</v>
      </c>
      <c r="D9" s="288">
        <f t="shared" si="1"/>
        <v>0</v>
      </c>
      <c r="E9" s="288">
        <f t="shared" si="2"/>
        <v>0</v>
      </c>
      <c r="P9" t="str">
        <f>Personal!E26</f>
        <v/>
      </c>
      <c r="Q9">
        <f>Personal!N26</f>
        <v>0</v>
      </c>
    </row>
    <row r="10" spans="1:19" x14ac:dyDescent="0.25">
      <c r="B10">
        <v>8</v>
      </c>
      <c r="C10" s="285">
        <f t="shared" si="0"/>
        <v>214</v>
      </c>
      <c r="D10" s="288">
        <f t="shared" si="1"/>
        <v>0</v>
      </c>
      <c r="E10" s="288">
        <f t="shared" si="2"/>
        <v>0</v>
      </c>
      <c r="P10" t="str">
        <f>Personal!E27</f>
        <v/>
      </c>
      <c r="Q10">
        <f>Personal!N27</f>
        <v>0</v>
      </c>
    </row>
    <row r="11" spans="1:19" x14ac:dyDescent="0.25">
      <c r="B11">
        <v>9</v>
      </c>
      <c r="C11" s="285">
        <f t="shared" si="0"/>
        <v>245</v>
      </c>
      <c r="D11" s="288">
        <f t="shared" si="1"/>
        <v>0</v>
      </c>
      <c r="E11" s="288">
        <f t="shared" si="2"/>
        <v>0</v>
      </c>
    </row>
    <row r="12" spans="1:19" x14ac:dyDescent="0.25">
      <c r="B12">
        <v>10</v>
      </c>
      <c r="C12" s="285">
        <f t="shared" si="0"/>
        <v>275</v>
      </c>
      <c r="D12" s="288">
        <f t="shared" si="1"/>
        <v>0</v>
      </c>
      <c r="E12" s="288">
        <f t="shared" si="2"/>
        <v>0</v>
      </c>
    </row>
    <row r="13" spans="1:19" x14ac:dyDescent="0.25">
      <c r="B13">
        <v>11</v>
      </c>
      <c r="C13" s="285">
        <f t="shared" si="0"/>
        <v>306</v>
      </c>
      <c r="D13" s="288">
        <f t="shared" si="1"/>
        <v>0</v>
      </c>
      <c r="E13" s="288">
        <f t="shared" si="2"/>
        <v>0</v>
      </c>
    </row>
    <row r="14" spans="1:19" x14ac:dyDescent="0.25">
      <c r="B14" s="166">
        <v>12</v>
      </c>
      <c r="C14" s="287">
        <f>IF(AND(menu!I52=1,DAY(D1)&lt;&gt;1),DATE(YEAR(C13),MONTH(C13)+1,DAY(C3)-1),DATE(YEAR(C13),MONTH(C13)+1,DAY(C13)))</f>
        <v>336</v>
      </c>
      <c r="D14" s="288">
        <f t="shared" si="1"/>
        <v>0</v>
      </c>
      <c r="E14" s="288">
        <f t="shared" si="2"/>
        <v>0</v>
      </c>
      <c r="F14" s="288"/>
      <c r="I14">
        <f>IF(menu!I52=1,1-I3,0)</f>
        <v>0</v>
      </c>
      <c r="O14" t="s">
        <v>452</v>
      </c>
      <c r="P14" t="str">
        <f>Personal!E30</f>
        <v/>
      </c>
      <c r="Q14">
        <f>Personal!N30</f>
        <v>0</v>
      </c>
    </row>
    <row r="15" spans="1:19" x14ac:dyDescent="0.25">
      <c r="A15" s="262" t="s">
        <v>445</v>
      </c>
      <c r="B15" s="262">
        <v>13</v>
      </c>
      <c r="C15" s="290">
        <f t="shared" si="0"/>
        <v>367</v>
      </c>
      <c r="D15" s="291">
        <f>IF(menu!$I$52&gt;1,SUM(M3),IF(DAY(D1)&lt;&gt;1,SUM(M2)*I14,0))</f>
        <v>0</v>
      </c>
      <c r="E15" s="291">
        <f>IF(menu!$I$52&gt;1,SUM(N3),IF(DAY(D1)&lt;&gt;1,SUM(N2)*I14,0))</f>
        <v>0</v>
      </c>
      <c r="P15" t="str">
        <f>Personal!E31</f>
        <v/>
      </c>
      <c r="Q15">
        <f>Personal!N31</f>
        <v>0</v>
      </c>
    </row>
    <row r="16" spans="1:19" x14ac:dyDescent="0.25">
      <c r="B16">
        <v>14</v>
      </c>
      <c r="C16" s="285">
        <f t="shared" si="0"/>
        <v>398</v>
      </c>
      <c r="D16" s="288">
        <f>IF(menu!$I$52&gt;1,$M$3,0)</f>
        <v>0</v>
      </c>
      <c r="E16" s="288">
        <f>IF(menu!$I$52&gt;1,$N$3,0)</f>
        <v>0</v>
      </c>
      <c r="P16" t="str">
        <f>Personal!E32</f>
        <v/>
      </c>
      <c r="Q16">
        <f>Personal!N32</f>
        <v>0</v>
      </c>
    </row>
    <row r="17" spans="1:17" x14ac:dyDescent="0.25">
      <c r="B17">
        <v>15</v>
      </c>
      <c r="C17" s="285">
        <f t="shared" si="0"/>
        <v>426</v>
      </c>
      <c r="D17" s="288">
        <f>IF(menu!$I$52&gt;1,$M$3,0)</f>
        <v>0</v>
      </c>
      <c r="E17" s="288">
        <f>IF(menu!$I$52&gt;1,$N$3,0)</f>
        <v>0</v>
      </c>
    </row>
    <row r="18" spans="1:17" x14ac:dyDescent="0.25">
      <c r="B18">
        <v>16</v>
      </c>
      <c r="C18" s="285">
        <f t="shared" si="0"/>
        <v>457</v>
      </c>
      <c r="D18" s="288">
        <f>IF(menu!$I$52&gt;1,$M$3,0)</f>
        <v>0</v>
      </c>
      <c r="E18" s="288">
        <f>IF(menu!$I$52&gt;1,$N$3,0)</f>
        <v>0</v>
      </c>
    </row>
    <row r="19" spans="1:17" x14ac:dyDescent="0.25">
      <c r="B19">
        <v>17</v>
      </c>
      <c r="C19" s="285">
        <f t="shared" si="0"/>
        <v>487</v>
      </c>
      <c r="D19" s="288">
        <f>IF(menu!$I$52&gt;1,$M$3,0)</f>
        <v>0</v>
      </c>
      <c r="E19" s="288">
        <f>IF(menu!$I$52&gt;1,$N$3,0)</f>
        <v>0</v>
      </c>
      <c r="O19" t="s">
        <v>452</v>
      </c>
      <c r="P19" t="str">
        <f>Personal!E35</f>
        <v/>
      </c>
      <c r="Q19">
        <f>Personal!N35</f>
        <v>0</v>
      </c>
    </row>
    <row r="20" spans="1:17" x14ac:dyDescent="0.25">
      <c r="B20">
        <v>18</v>
      </c>
      <c r="C20" s="285">
        <f t="shared" si="0"/>
        <v>518</v>
      </c>
      <c r="D20" s="288">
        <f>IF(menu!$I$52&gt;1,$M$3,0)</f>
        <v>0</v>
      </c>
      <c r="E20" s="288">
        <f>IF(menu!$I$52&gt;1,$N$3,0)</f>
        <v>0</v>
      </c>
      <c r="P20" t="str">
        <f>Personal!E36</f>
        <v/>
      </c>
      <c r="Q20">
        <f>Personal!N36</f>
        <v>0</v>
      </c>
    </row>
    <row r="21" spans="1:17" x14ac:dyDescent="0.25">
      <c r="B21">
        <v>19</v>
      </c>
      <c r="C21" s="285">
        <f t="shared" si="0"/>
        <v>548</v>
      </c>
      <c r="D21" s="288">
        <f>IF(menu!$I$52&gt;1,$M$3,0)</f>
        <v>0</v>
      </c>
      <c r="E21" s="288">
        <f>IF(menu!$I$52&gt;1,$N$3,0)</f>
        <v>0</v>
      </c>
      <c r="P21" t="str">
        <f>Personal!E37</f>
        <v/>
      </c>
      <c r="Q21">
        <f>Personal!N37</f>
        <v>0</v>
      </c>
    </row>
    <row r="22" spans="1:17" x14ac:dyDescent="0.25">
      <c r="B22">
        <v>20</v>
      </c>
      <c r="C22" s="285">
        <f t="shared" si="0"/>
        <v>579</v>
      </c>
      <c r="D22" s="288">
        <f>IF(menu!$I$52&gt;1,$M$3,0)</f>
        <v>0</v>
      </c>
      <c r="E22" s="288">
        <f>IF(menu!$I$52&gt;1,$N$3,0)</f>
        <v>0</v>
      </c>
    </row>
    <row r="23" spans="1:17" x14ac:dyDescent="0.25">
      <c r="B23">
        <v>21</v>
      </c>
      <c r="C23" s="285">
        <f t="shared" si="0"/>
        <v>610</v>
      </c>
      <c r="D23" s="288">
        <f>IF(menu!$I$52&gt;1,$M$3,0)</f>
        <v>0</v>
      </c>
      <c r="E23" s="288">
        <f>IF(menu!$I$52&gt;1,$N$3,0)</f>
        <v>0</v>
      </c>
    </row>
    <row r="24" spans="1:17" x14ac:dyDescent="0.25">
      <c r="B24">
        <v>22</v>
      </c>
      <c r="C24" s="285">
        <f t="shared" si="0"/>
        <v>640</v>
      </c>
      <c r="D24" s="288">
        <f>IF(menu!$I$52&gt;1,$M$3,0)</f>
        <v>0</v>
      </c>
      <c r="E24" s="288">
        <f>IF(menu!$I$52&gt;1,$N$3,0)</f>
        <v>0</v>
      </c>
    </row>
    <row r="25" spans="1:17" x14ac:dyDescent="0.25">
      <c r="B25">
        <v>23</v>
      </c>
      <c r="C25" s="285">
        <f t="shared" si="0"/>
        <v>671</v>
      </c>
      <c r="D25" s="288">
        <f>IF(menu!$I$52&gt;1,$M$3,0)</f>
        <v>0</v>
      </c>
      <c r="E25" s="288">
        <f>IF(menu!$I$52&gt;1,$N$3,0)</f>
        <v>0</v>
      </c>
    </row>
    <row r="26" spans="1:17" x14ac:dyDescent="0.25">
      <c r="B26" s="166">
        <v>24</v>
      </c>
      <c r="C26" s="287">
        <f>IF(AND(menu!I52=2,DAY(D1)&lt;&gt;1),DATE(YEAR(C25),MONTH(C25)+1,DAY(C3)-1),DATE(YEAR(C25),MONTH(C25)+1,DAY(C25)))</f>
        <v>701</v>
      </c>
      <c r="D26" s="288">
        <f>IF(menu!$I$52&gt;1,$M$3,0)</f>
        <v>0</v>
      </c>
      <c r="E26" s="288">
        <f>IF(menu!$I$52&gt;1,$N$3,0)</f>
        <v>0</v>
      </c>
      <c r="I26">
        <f>IF(menu!I52=2,ROUND(1-I3,1),0)</f>
        <v>0</v>
      </c>
    </row>
    <row r="27" spans="1:17" x14ac:dyDescent="0.25">
      <c r="A27" s="262" t="s">
        <v>444</v>
      </c>
      <c r="B27" s="262">
        <v>25</v>
      </c>
      <c r="C27" s="290">
        <f t="shared" si="0"/>
        <v>732</v>
      </c>
      <c r="D27" s="291">
        <f>IF(menu!$I$52&gt;2,M4,IF(DAY(D1)&lt;&gt;1,M3*I26,0))</f>
        <v>0</v>
      </c>
      <c r="E27" s="291">
        <f>IF(menu!$I$52&gt;2,N4,IF(DAY(D1)&lt;&gt;1,N3*I26,0))</f>
        <v>0</v>
      </c>
    </row>
    <row r="28" spans="1:17" x14ac:dyDescent="0.25">
      <c r="B28">
        <v>26</v>
      </c>
      <c r="C28" s="285">
        <f>DATE(YEAR(C27),MONTH(C27)+1,DAY(C27))</f>
        <v>763</v>
      </c>
      <c r="D28" s="288">
        <f>IF(menu!$I$52&gt;2,$M$4,0)</f>
        <v>0</v>
      </c>
      <c r="E28" s="288">
        <f>IF(menu!$I$52&gt;2,$N$4,0)</f>
        <v>0</v>
      </c>
    </row>
    <row r="29" spans="1:17" x14ac:dyDescent="0.25">
      <c r="B29">
        <v>27</v>
      </c>
      <c r="C29" s="285">
        <f t="shared" si="0"/>
        <v>791</v>
      </c>
      <c r="D29" s="288">
        <f>IF(menu!$I$52&gt;2,$M$4,0)</f>
        <v>0</v>
      </c>
      <c r="E29" s="288">
        <f>IF(menu!$I$52&gt;2,$N$4,0)</f>
        <v>0</v>
      </c>
    </row>
    <row r="30" spans="1:17" x14ac:dyDescent="0.25">
      <c r="B30">
        <v>28</v>
      </c>
      <c r="C30" s="285">
        <f t="shared" si="0"/>
        <v>822</v>
      </c>
      <c r="D30" s="288">
        <f>IF(menu!$I$52&gt;2,$M$4,0)</f>
        <v>0</v>
      </c>
      <c r="E30" s="288">
        <f>IF(menu!$I$52&gt;2,$N$4,0)</f>
        <v>0</v>
      </c>
    </row>
    <row r="31" spans="1:17" x14ac:dyDescent="0.25">
      <c r="B31">
        <v>29</v>
      </c>
      <c r="C31" s="285">
        <f t="shared" si="0"/>
        <v>852</v>
      </c>
      <c r="D31" s="288">
        <f>IF(menu!$I$52&gt;2,$M$4,0)</f>
        <v>0</v>
      </c>
      <c r="E31" s="288">
        <f>IF(menu!$I$52&gt;2,$N$4,0)</f>
        <v>0</v>
      </c>
    </row>
    <row r="32" spans="1:17" x14ac:dyDescent="0.25">
      <c r="B32">
        <v>30</v>
      </c>
      <c r="C32" s="285">
        <f t="shared" si="0"/>
        <v>883</v>
      </c>
      <c r="D32" s="288">
        <f>IF(menu!$I$52&gt;2,$M$4,0)</f>
        <v>0</v>
      </c>
      <c r="E32" s="288">
        <f>IF(menu!$I$52&gt;2,$N$4,0)</f>
        <v>0</v>
      </c>
    </row>
    <row r="33" spans="1:9" x14ac:dyDescent="0.25">
      <c r="B33">
        <v>31</v>
      </c>
      <c r="C33" s="285">
        <f t="shared" si="0"/>
        <v>913</v>
      </c>
      <c r="D33" s="288">
        <f>IF(menu!$I$52&gt;2,$M$4,0)</f>
        <v>0</v>
      </c>
      <c r="E33" s="288">
        <f>IF(menu!$I$52&gt;2,$N$4,0)</f>
        <v>0</v>
      </c>
    </row>
    <row r="34" spans="1:9" x14ac:dyDescent="0.25">
      <c r="B34">
        <v>32</v>
      </c>
      <c r="C34" s="285">
        <f t="shared" si="0"/>
        <v>944</v>
      </c>
      <c r="D34" s="288">
        <f>IF(menu!$I$52&gt;2,$M$4,0)</f>
        <v>0</v>
      </c>
      <c r="E34" s="288">
        <f>IF(menu!$I$52&gt;2,$N$4,0)</f>
        <v>0</v>
      </c>
    </row>
    <row r="35" spans="1:9" x14ac:dyDescent="0.25">
      <c r="B35">
        <v>33</v>
      </c>
      <c r="C35" s="285">
        <f t="shared" si="0"/>
        <v>975</v>
      </c>
      <c r="D35" s="288">
        <f>IF(menu!$I$52&gt;2,$M$4,0)</f>
        <v>0</v>
      </c>
      <c r="E35" s="288">
        <f>IF(menu!$I$52&gt;2,$N$4,0)</f>
        <v>0</v>
      </c>
    </row>
    <row r="36" spans="1:9" x14ac:dyDescent="0.25">
      <c r="B36">
        <v>34</v>
      </c>
      <c r="C36" s="285">
        <f t="shared" si="0"/>
        <v>1005</v>
      </c>
      <c r="D36" s="288">
        <f>IF(menu!$I$52&gt;2,$M$4,0)</f>
        <v>0</v>
      </c>
      <c r="E36" s="288">
        <f>IF(menu!$I$52&gt;2,$N$4,0)</f>
        <v>0</v>
      </c>
    </row>
    <row r="37" spans="1:9" x14ac:dyDescent="0.25">
      <c r="B37">
        <v>35</v>
      </c>
      <c r="C37" s="285">
        <f t="shared" si="0"/>
        <v>1036</v>
      </c>
      <c r="D37" s="288">
        <f>IF(menu!$I$52&gt;2,$M$4,0)</f>
        <v>0</v>
      </c>
      <c r="E37" s="288">
        <f>IF(menu!$I$52&gt;2,$N$4,0)</f>
        <v>0</v>
      </c>
    </row>
    <row r="38" spans="1:9" x14ac:dyDescent="0.25">
      <c r="B38" s="166">
        <v>36</v>
      </c>
      <c r="C38" s="285">
        <f t="shared" si="0"/>
        <v>1066</v>
      </c>
      <c r="D38" s="288">
        <f>IF(menu!$I$52&gt;2,$M$4,0)</f>
        <v>0</v>
      </c>
      <c r="E38" s="288">
        <f>IF(menu!$I$52&gt;2,$N$4,0)</f>
        <v>0</v>
      </c>
      <c r="I38">
        <f>IF(menu!I52=3,1-I3,0)</f>
        <v>0</v>
      </c>
    </row>
    <row r="39" spans="1:9" x14ac:dyDescent="0.25">
      <c r="A39" s="262" t="s">
        <v>444</v>
      </c>
      <c r="B39" s="262">
        <v>37</v>
      </c>
      <c r="C39" s="290">
        <f t="shared" si="0"/>
        <v>1097</v>
      </c>
      <c r="D39" s="291">
        <f>$M$5</f>
        <v>0</v>
      </c>
      <c r="E39" s="291">
        <f>$N$5</f>
        <v>0</v>
      </c>
    </row>
    <row r="40" spans="1:9" x14ac:dyDescent="0.25">
      <c r="B40">
        <v>38</v>
      </c>
      <c r="C40" s="285">
        <f>DATE(YEAR(C39),MONTH(C39)+1,DAY(C39))</f>
        <v>1128</v>
      </c>
      <c r="D40" s="291">
        <f t="shared" ref="D40:D50" si="3">$M$5</f>
        <v>0</v>
      </c>
      <c r="E40" s="288">
        <f>IF(menu!$I$52&gt;2,$N$4,0)</f>
        <v>0</v>
      </c>
    </row>
    <row r="41" spans="1:9" x14ac:dyDescent="0.25">
      <c r="B41" s="262">
        <v>39</v>
      </c>
      <c r="C41" s="285">
        <f t="shared" si="0"/>
        <v>1156</v>
      </c>
      <c r="D41" s="291">
        <f t="shared" si="3"/>
        <v>0</v>
      </c>
      <c r="E41" s="288">
        <f>IF(menu!$I$52&gt;2,$N$4,0)</f>
        <v>0</v>
      </c>
    </row>
    <row r="42" spans="1:9" x14ac:dyDescent="0.25">
      <c r="B42">
        <v>40</v>
      </c>
      <c r="C42" s="285">
        <f t="shared" si="0"/>
        <v>1187</v>
      </c>
      <c r="D42" s="291">
        <f t="shared" si="3"/>
        <v>0</v>
      </c>
      <c r="E42" s="288">
        <f>IF(menu!$I$52&gt;2,$N$4,0)</f>
        <v>0</v>
      </c>
    </row>
    <row r="43" spans="1:9" x14ac:dyDescent="0.25">
      <c r="B43" s="262">
        <v>41</v>
      </c>
      <c r="C43" s="285">
        <f t="shared" si="0"/>
        <v>1217</v>
      </c>
      <c r="D43" s="291">
        <f t="shared" si="3"/>
        <v>0</v>
      </c>
      <c r="E43" s="288">
        <f>IF(menu!$I$52&gt;2,$N$4,0)</f>
        <v>0</v>
      </c>
    </row>
    <row r="44" spans="1:9" x14ac:dyDescent="0.25">
      <c r="B44">
        <v>42</v>
      </c>
      <c r="C44" s="285">
        <f t="shared" si="0"/>
        <v>1248</v>
      </c>
      <c r="D44" s="291">
        <f t="shared" si="3"/>
        <v>0</v>
      </c>
      <c r="E44" s="288">
        <f>IF(menu!$I$52&gt;2,$N$4,0)</f>
        <v>0</v>
      </c>
    </row>
    <row r="45" spans="1:9" x14ac:dyDescent="0.25">
      <c r="B45" s="262">
        <v>43</v>
      </c>
      <c r="C45" s="285">
        <f t="shared" si="0"/>
        <v>1278</v>
      </c>
      <c r="D45" s="291">
        <f t="shared" si="3"/>
        <v>0</v>
      </c>
      <c r="E45" s="288">
        <f>IF(menu!$I$52&gt;2,$N$4,0)</f>
        <v>0</v>
      </c>
    </row>
    <row r="46" spans="1:9" x14ac:dyDescent="0.25">
      <c r="B46">
        <v>44</v>
      </c>
      <c r="C46" s="285">
        <f t="shared" si="0"/>
        <v>1309</v>
      </c>
      <c r="D46" s="291">
        <f t="shared" si="3"/>
        <v>0</v>
      </c>
      <c r="E46" s="288">
        <f>IF(menu!$I$52&gt;2,$N$4,0)</f>
        <v>0</v>
      </c>
    </row>
    <row r="47" spans="1:9" x14ac:dyDescent="0.25">
      <c r="B47" s="262">
        <v>45</v>
      </c>
      <c r="C47" s="285">
        <f t="shared" si="0"/>
        <v>1340</v>
      </c>
      <c r="D47" s="291">
        <f t="shared" si="3"/>
        <v>0</v>
      </c>
      <c r="E47" s="288">
        <f>IF(menu!$I$52&gt;2,$N$4,0)</f>
        <v>0</v>
      </c>
    </row>
    <row r="48" spans="1:9" x14ac:dyDescent="0.25">
      <c r="B48">
        <v>46</v>
      </c>
      <c r="C48" s="285">
        <f t="shared" si="0"/>
        <v>1370</v>
      </c>
      <c r="D48" s="291">
        <f t="shared" si="3"/>
        <v>0</v>
      </c>
      <c r="E48" s="288">
        <f>IF(menu!$I$52&gt;2,$N$4,0)</f>
        <v>0</v>
      </c>
    </row>
    <row r="49" spans="2:5" x14ac:dyDescent="0.25">
      <c r="B49" s="262">
        <v>47</v>
      </c>
      <c r="C49" s="285">
        <f t="shared" si="0"/>
        <v>1401</v>
      </c>
      <c r="D49" s="291">
        <f t="shared" si="3"/>
        <v>0</v>
      </c>
      <c r="E49" s="288">
        <f>IF(menu!$I$52&gt;2,$N$4,0)</f>
        <v>0</v>
      </c>
    </row>
    <row r="50" spans="2:5" x14ac:dyDescent="0.25">
      <c r="B50">
        <v>48</v>
      </c>
      <c r="C50" s="285">
        <f t="shared" si="0"/>
        <v>1431</v>
      </c>
      <c r="D50" s="291">
        <f t="shared" si="3"/>
        <v>0</v>
      </c>
      <c r="E50" s="288">
        <f>IF(menu!$I$52&gt;2,$N$4,0)</f>
        <v>0</v>
      </c>
    </row>
  </sheetData>
  <pageMargins left="0.7" right="0.7" top="0.78740157499999996" bottom="0.78740157499999996" header="0.3" footer="0.3"/>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theme="1"/>
  </sheetPr>
  <dimension ref="A1:M54"/>
  <sheetViews>
    <sheetView topLeftCell="A10" zoomScale="70" zoomScaleNormal="70" workbookViewId="0">
      <selection activeCell="C12" sqref="C12"/>
    </sheetView>
  </sheetViews>
  <sheetFormatPr baseColWidth="10" defaultColWidth="11.42578125" defaultRowHeight="15" x14ac:dyDescent="0.25"/>
  <cols>
    <col min="1" max="1" width="34.42578125" style="199" customWidth="1"/>
    <col min="2" max="2" width="21.140625" style="199" customWidth="1"/>
    <col min="3" max="6" width="75.140625" style="199" customWidth="1"/>
    <col min="7" max="7" width="51" style="199" customWidth="1"/>
    <col min="8" max="8" width="51.42578125" style="199" customWidth="1"/>
    <col min="9" max="9" width="52.5703125" style="199" customWidth="1"/>
    <col min="10" max="16384" width="11.42578125" style="199"/>
  </cols>
  <sheetData>
    <row r="1" spans="1:13" x14ac:dyDescent="0.25">
      <c r="A1" s="199" t="s">
        <v>252</v>
      </c>
      <c r="B1" s="199" t="s">
        <v>253</v>
      </c>
      <c r="C1" s="559" t="s">
        <v>249</v>
      </c>
      <c r="D1" s="559"/>
      <c r="E1" s="559"/>
      <c r="F1" s="559"/>
      <c r="G1" s="199" t="s">
        <v>250</v>
      </c>
      <c r="H1" s="199" t="s">
        <v>251</v>
      </c>
      <c r="I1" s="199" t="s">
        <v>264</v>
      </c>
    </row>
    <row r="2" spans="1:13" x14ac:dyDescent="0.25">
      <c r="C2" s="559" t="s">
        <v>214</v>
      </c>
      <c r="D2" s="559"/>
      <c r="E2" s="559" t="s">
        <v>209</v>
      </c>
      <c r="F2" s="559"/>
    </row>
    <row r="3" spans="1:13" x14ac:dyDescent="0.25">
      <c r="C3" s="201" t="s">
        <v>261</v>
      </c>
      <c r="D3" s="201" t="s">
        <v>262</v>
      </c>
      <c r="E3" s="201" t="s">
        <v>261</v>
      </c>
      <c r="F3" s="201" t="s">
        <v>262</v>
      </c>
    </row>
    <row r="4" spans="1:13" x14ac:dyDescent="0.25">
      <c r="A4" s="199" t="s">
        <v>236</v>
      </c>
      <c r="C4" s="558" t="s">
        <v>255</v>
      </c>
      <c r="D4" s="558"/>
      <c r="E4" s="558"/>
      <c r="F4" s="558"/>
      <c r="G4" s="199" t="s">
        <v>256</v>
      </c>
      <c r="H4" s="199" t="s">
        <v>256</v>
      </c>
    </row>
    <row r="5" spans="1:13" x14ac:dyDescent="0.25">
      <c r="A5" s="199" t="s">
        <v>20</v>
      </c>
      <c r="C5" s="558" t="s">
        <v>260</v>
      </c>
      <c r="D5" s="558"/>
      <c r="E5" s="558"/>
      <c r="F5" s="558"/>
      <c r="G5" s="199" t="s">
        <v>257</v>
      </c>
      <c r="H5" s="199" t="s">
        <v>257</v>
      </c>
    </row>
    <row r="6" spans="1:13" x14ac:dyDescent="0.25">
      <c r="A6" s="199" t="s">
        <v>136</v>
      </c>
      <c r="C6" s="558" t="s">
        <v>260</v>
      </c>
      <c r="D6" s="558"/>
      <c r="E6" s="558"/>
      <c r="F6" s="558"/>
      <c r="G6" s="199" t="s">
        <v>257</v>
      </c>
      <c r="H6" s="199" t="s">
        <v>257</v>
      </c>
    </row>
    <row r="7" spans="1:13" ht="409.5" x14ac:dyDescent="0.25">
      <c r="A7" s="199" t="s">
        <v>81</v>
      </c>
      <c r="C7" s="558" t="s">
        <v>260</v>
      </c>
      <c r="D7" s="558"/>
      <c r="E7" s="558"/>
      <c r="F7" s="558"/>
      <c r="G7" s="199" t="s">
        <v>257</v>
      </c>
      <c r="H7" s="199" t="s">
        <v>257</v>
      </c>
      <c r="J7" s="199" t="s">
        <v>522</v>
      </c>
      <c r="K7" s="199" t="s">
        <v>521</v>
      </c>
      <c r="M7" s="199" t="s">
        <v>523</v>
      </c>
    </row>
    <row r="8" spans="1:13" ht="135" x14ac:dyDescent="0.25">
      <c r="A8" s="199" t="s">
        <v>89</v>
      </c>
      <c r="C8" s="200" t="s">
        <v>482</v>
      </c>
      <c r="D8" s="200" t="s">
        <v>481</v>
      </c>
      <c r="E8" s="200" t="s">
        <v>486</v>
      </c>
      <c r="F8" s="200" t="s">
        <v>487</v>
      </c>
      <c r="G8" s="200" t="s">
        <v>489</v>
      </c>
      <c r="H8" s="200" t="s">
        <v>492</v>
      </c>
    </row>
    <row r="9" spans="1:13" ht="250.5" customHeight="1" x14ac:dyDescent="0.25">
      <c r="A9" s="199" t="s">
        <v>93</v>
      </c>
      <c r="C9" s="200" t="s">
        <v>483</v>
      </c>
      <c r="D9" s="200" t="s">
        <v>484</v>
      </c>
      <c r="E9" s="200" t="s">
        <v>485</v>
      </c>
      <c r="F9" s="200" t="s">
        <v>488</v>
      </c>
      <c r="G9" s="200" t="s">
        <v>490</v>
      </c>
      <c r="H9" s="200" t="s">
        <v>491</v>
      </c>
    </row>
    <row r="10" spans="1:13" ht="141.75" customHeight="1" x14ac:dyDescent="0.25">
      <c r="A10" s="199" t="s">
        <v>137</v>
      </c>
      <c r="C10" s="200" t="s">
        <v>258</v>
      </c>
      <c r="D10" s="200"/>
      <c r="E10" s="200" t="s">
        <v>258</v>
      </c>
      <c r="F10" s="200"/>
      <c r="G10" s="200" t="s">
        <v>259</v>
      </c>
      <c r="H10" s="200" t="s">
        <v>258</v>
      </c>
      <c r="I10" s="199" t="s">
        <v>652</v>
      </c>
    </row>
    <row r="11" spans="1:13" ht="69.75" customHeight="1" x14ac:dyDescent="0.25">
      <c r="A11" s="199" t="s">
        <v>254</v>
      </c>
      <c r="C11" s="200" t="s">
        <v>412</v>
      </c>
      <c r="D11" s="200" t="s">
        <v>412</v>
      </c>
      <c r="E11" s="200" t="s">
        <v>412</v>
      </c>
      <c r="F11" s="200" t="s">
        <v>412</v>
      </c>
      <c r="G11" s="200" t="s">
        <v>412</v>
      </c>
      <c r="H11" s="200" t="s">
        <v>412</v>
      </c>
    </row>
    <row r="12" spans="1:13" ht="276" customHeight="1" x14ac:dyDescent="0.25">
      <c r="A12" s="199" t="s">
        <v>164</v>
      </c>
      <c r="C12" s="199" t="s">
        <v>698</v>
      </c>
      <c r="D12" s="199" t="s">
        <v>542</v>
      </c>
      <c r="G12" s="200" t="s">
        <v>265</v>
      </c>
      <c r="H12" s="200" t="s">
        <v>536</v>
      </c>
      <c r="I12" s="200" t="s">
        <v>298</v>
      </c>
    </row>
    <row r="13" spans="1:13" x14ac:dyDescent="0.25">
      <c r="C13" s="199" t="s">
        <v>9</v>
      </c>
      <c r="D13" s="199" t="s">
        <v>541</v>
      </c>
    </row>
    <row r="15" spans="1:13" x14ac:dyDescent="0.25">
      <c r="E15" s="199" t="s">
        <v>374</v>
      </c>
    </row>
    <row r="16" spans="1:13" ht="132.75" customHeight="1" x14ac:dyDescent="0.25">
      <c r="E16" s="199" t="s">
        <v>379</v>
      </c>
      <c r="F16" s="199" t="s">
        <v>510</v>
      </c>
    </row>
    <row r="17" spans="1:6" ht="165" x14ac:dyDescent="0.25">
      <c r="E17" s="199" t="s">
        <v>380</v>
      </c>
      <c r="F17" s="199" t="s">
        <v>511</v>
      </c>
    </row>
    <row r="20" spans="1:6" ht="45" x14ac:dyDescent="0.25">
      <c r="A20" s="199" t="s">
        <v>304</v>
      </c>
      <c r="B20" s="199" t="s">
        <v>310</v>
      </c>
      <c r="C20" s="199" t="s">
        <v>327</v>
      </c>
      <c r="D20" s="199" t="str">
        <f>"Achtung: Laut Kommunalrichtlinie sind im Erstvorhaben maximal " &amp; Dashboard!D10 &amp; " Tage für den Besuch von Weiterqualifikationen vorgesehen. Bitte korrigieren Sie Ihre Angaben."</f>
        <v>Achtung: Laut Kommunalrichtlinie sind im Erstvorhaben maximal 9 Tage für den Besuch von Weiterqualifikationen vorgesehen. Bitte korrigieren Sie Ihre Angaben.</v>
      </c>
    </row>
    <row r="23" spans="1:6" x14ac:dyDescent="0.25">
      <c r="A23" t="s">
        <v>499</v>
      </c>
    </row>
    <row r="24" spans="1:6" x14ac:dyDescent="0.25">
      <c r="A24" t="s">
        <v>363</v>
      </c>
    </row>
    <row r="25" spans="1:6" x14ac:dyDescent="0.25">
      <c r="A25" t="s">
        <v>478</v>
      </c>
    </row>
    <row r="26" spans="1:6" ht="135" x14ac:dyDescent="0.25">
      <c r="A26" s="199" t="s">
        <v>528</v>
      </c>
    </row>
    <row r="27" spans="1:6" ht="120" x14ac:dyDescent="0.25">
      <c r="A27" s="199" t="s">
        <v>406</v>
      </c>
      <c r="B27" s="199" t="s">
        <v>547</v>
      </c>
    </row>
    <row r="28" spans="1:6" ht="180" x14ac:dyDescent="0.25">
      <c r="A28" s="199" t="s">
        <v>409</v>
      </c>
      <c r="B28" s="199" t="s">
        <v>537</v>
      </c>
    </row>
    <row r="29" spans="1:6" ht="240" x14ac:dyDescent="0.25">
      <c r="A29" s="199" t="s">
        <v>410</v>
      </c>
      <c r="B29" s="199" t="s">
        <v>411</v>
      </c>
    </row>
    <row r="30" spans="1:6" ht="45" x14ac:dyDescent="0.25">
      <c r="C30" s="199" t="s">
        <v>533</v>
      </c>
    </row>
    <row r="31" spans="1:6" ht="30" x14ac:dyDescent="0.25">
      <c r="C31" s="199" t="s">
        <v>535</v>
      </c>
    </row>
    <row r="33" spans="1:4" ht="135" x14ac:dyDescent="0.25">
      <c r="A33" s="199" t="s">
        <v>430</v>
      </c>
      <c r="B33" s="199" t="s">
        <v>433</v>
      </c>
      <c r="C33" s="199" t="s">
        <v>432</v>
      </c>
    </row>
    <row r="34" spans="1:4" ht="255" x14ac:dyDescent="0.25">
      <c r="A34" s="199" t="s">
        <v>431</v>
      </c>
      <c r="B34" s="199" t="s">
        <v>699</v>
      </c>
      <c r="C34" s="199" t="s">
        <v>386</v>
      </c>
      <c r="D34" s="199" t="s">
        <v>457</v>
      </c>
    </row>
    <row r="35" spans="1:4" ht="240" x14ac:dyDescent="0.25">
      <c r="B35" s="199" t="s">
        <v>495</v>
      </c>
    </row>
    <row r="36" spans="1:4" ht="90" x14ac:dyDescent="0.25">
      <c r="B36" s="199" t="s">
        <v>434</v>
      </c>
    </row>
    <row r="37" spans="1:4" ht="45" x14ac:dyDescent="0.25">
      <c r="A37" s="199" t="str">
        <f>"Bitte planen Sie die Anzahl der Arbeitstage im Umfang der beantragten Personalstellen ("&amp;menu!F120&amp;")"</f>
        <v>Bitte planen Sie die Anzahl der Arbeitstage im Umfang der beantragten Personalstellen (0)</v>
      </c>
    </row>
    <row r="39" spans="1:4" ht="90" x14ac:dyDescent="0.25">
      <c r="A39" s="199" t="s">
        <v>509</v>
      </c>
    </row>
    <row r="40" spans="1:4" ht="60" x14ac:dyDescent="0.25">
      <c r="A40" s="199" t="s">
        <v>381</v>
      </c>
    </row>
    <row r="42" spans="1:4" x14ac:dyDescent="0.25">
      <c r="A42" s="199" t="s">
        <v>517</v>
      </c>
    </row>
    <row r="43" spans="1:4" ht="135" x14ac:dyDescent="0.25">
      <c r="A43" s="199" t="s">
        <v>529</v>
      </c>
      <c r="B43" s="199" t="s">
        <v>518</v>
      </c>
      <c r="C43" s="199" t="str">
        <f>"Achtung: Für den beantragten Vorhabentyp sind maximal " &amp;menu!K144&amp;" Tage für Fach- und Informationsveranstaltungen zuwendungsfähig."</f>
        <v>Achtung: Für den beantragten Vorhabentyp sind maximal 20 Tage für Fach- und Informationsveranstaltungen zuwendungsfähig.</v>
      </c>
      <c r="D43" s="199" t="e">
        <f>"Achtung: Für den beantragten Vorhabentyp sind maximal " &amp;menu!K146&amp;" Tage für Weiterqualifizierungen zuwendungsfähig."</f>
        <v>#REF!</v>
      </c>
    </row>
    <row r="44" spans="1:4" ht="225" x14ac:dyDescent="0.25">
      <c r="A44" s="199" t="s">
        <v>530</v>
      </c>
    </row>
    <row r="45" spans="1:4" ht="75" x14ac:dyDescent="0.25">
      <c r="A45" s="199" t="s">
        <v>531</v>
      </c>
    </row>
    <row r="47" spans="1:4" ht="45" x14ac:dyDescent="0.25">
      <c r="A47" s="199" t="s">
        <v>532</v>
      </c>
    </row>
    <row r="48" spans="1:4" ht="45" x14ac:dyDescent="0.25">
      <c r="A48" s="199" t="s">
        <v>645</v>
      </c>
    </row>
    <row r="49" spans="1:1" ht="60" x14ac:dyDescent="0.25">
      <c r="A49" s="199" t="s">
        <v>646</v>
      </c>
    </row>
    <row r="50" spans="1:1" ht="60" x14ac:dyDescent="0.25">
      <c r="A50" s="199" t="s">
        <v>647</v>
      </c>
    </row>
    <row r="52" spans="1:1" x14ac:dyDescent="0.25">
      <c r="A52" s="47" t="s">
        <v>656</v>
      </c>
    </row>
    <row r="53" spans="1:1" x14ac:dyDescent="0.25">
      <c r="A53" s="47" t="s">
        <v>657</v>
      </c>
    </row>
    <row r="54" spans="1:1" x14ac:dyDescent="0.25">
      <c r="A54" s="47" t="s">
        <v>658</v>
      </c>
    </row>
  </sheetData>
  <customSheetViews>
    <customSheetView guid="{68ABA936-E0C3-4F62-AA1D-4FD1F5462098}" scale="70" state="hidden" topLeftCell="B1">
      <selection activeCell="D8" sqref="D8"/>
      <pageMargins left="0.7" right="0.7" top="0.78740157499999996" bottom="0.78740157499999996" header="0.3" footer="0.3"/>
    </customSheetView>
  </customSheetViews>
  <mergeCells count="7">
    <mergeCell ref="C7:F7"/>
    <mergeCell ref="C2:D2"/>
    <mergeCell ref="C1:F1"/>
    <mergeCell ref="E2:F2"/>
    <mergeCell ref="C4:F4"/>
    <mergeCell ref="C5:F5"/>
    <mergeCell ref="C6:F6"/>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E3B5A2"/>
  </sheetPr>
  <dimension ref="A1:AD148"/>
  <sheetViews>
    <sheetView showGridLines="0" view="pageBreakPreview" zoomScale="80" zoomScaleNormal="100" zoomScaleSheetLayoutView="80" workbookViewId="0">
      <selection activeCell="E10" sqref="E10"/>
    </sheetView>
  </sheetViews>
  <sheetFormatPr baseColWidth="10" defaultColWidth="11.42578125" defaultRowHeight="12" x14ac:dyDescent="0.2"/>
  <cols>
    <col min="1" max="1" width="2.28515625" style="62" customWidth="1"/>
    <col min="2" max="2" width="2.7109375" style="62" customWidth="1"/>
    <col min="3" max="3" width="35.42578125" style="62" customWidth="1"/>
    <col min="4" max="5" width="18.7109375" style="62" customWidth="1"/>
    <col min="6" max="6" width="25.28515625" style="62" customWidth="1"/>
    <col min="7" max="7" width="8.5703125" style="62" customWidth="1"/>
    <col min="8" max="8" width="18.7109375" style="62" customWidth="1"/>
    <col min="9" max="9" width="25.7109375" style="62" customWidth="1"/>
    <col min="10" max="10" width="20.28515625" style="62" customWidth="1"/>
    <col min="11" max="11" width="2.28515625" style="62" customWidth="1"/>
    <col min="12" max="13" width="11.140625" style="62" customWidth="1"/>
    <col min="14" max="15" width="2.28515625" style="62" customWidth="1"/>
    <col min="16" max="16384" width="11.42578125" style="62"/>
  </cols>
  <sheetData>
    <row r="1" spans="1:30" x14ac:dyDescent="0.2">
      <c r="A1" s="395" t="s">
        <v>203</v>
      </c>
      <c r="B1" s="395"/>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row>
    <row r="2" spans="1:30" ht="12" customHeight="1" x14ac:dyDescent="0.2">
      <c r="A2" s="395"/>
      <c r="D2" s="136"/>
      <c r="E2" s="136"/>
      <c r="J2" s="364" t="s">
        <v>556</v>
      </c>
      <c r="L2" s="395"/>
      <c r="M2" s="395"/>
      <c r="N2" s="395"/>
      <c r="O2" s="395"/>
      <c r="P2" s="395"/>
      <c r="Q2" s="395"/>
      <c r="R2" s="395"/>
      <c r="S2" s="395"/>
      <c r="T2" s="395"/>
      <c r="U2" s="395"/>
      <c r="V2" s="395"/>
      <c r="W2" s="395"/>
      <c r="X2" s="395"/>
      <c r="Y2" s="395"/>
      <c r="Z2" s="395"/>
      <c r="AA2" s="395"/>
      <c r="AB2" s="395"/>
      <c r="AC2" s="395"/>
      <c r="AD2" s="395"/>
    </row>
    <row r="3" spans="1:30" ht="12" customHeight="1" x14ac:dyDescent="0.2">
      <c r="A3" s="395"/>
      <c r="C3" s="562" t="s">
        <v>610</v>
      </c>
      <c r="D3" s="562"/>
      <c r="E3" s="563" t="str">
        <f>IF(Basisdaten!K18="","",IF(COUNTA((C10:C22,C26:C39,C43:C56,C60:C73))&lt;&gt;Basisdaten!K18,Texte!A48,IF(COUNTIF(D10:D22,"Ja")+COUNTIF(D26:D39,"Ja")+COUNTIF(D43:D56,"Ja")+COUNTIF(D60:D73,"Ja")&lt;&gt;Basisdaten!P25,Texte!A49,IF((COUNTIF(E10:E22,"Nein")+COUNTIF(E26:E39,"Nein")+COUNTIF(E43:E56,"Nein")+COUNTIF(E60:E73,"Nein"))&lt;&gt;Basisdaten!P27,Texte!A50,""))))</f>
        <v/>
      </c>
      <c r="F3" s="563"/>
      <c r="G3" s="563"/>
      <c r="I3" s="419" t="s">
        <v>643</v>
      </c>
      <c r="J3" s="420" t="str">
        <f>COUNTA((C10:C22,C26:C39,C43:C56,C60:C73,C77:C90,C94:C107,C111:C124))&amp;"("&amp;Basisdaten!K18&amp;")"</f>
        <v>1()</v>
      </c>
      <c r="L3" s="395"/>
      <c r="M3" s="395"/>
      <c r="N3" s="395"/>
      <c r="O3" s="395"/>
      <c r="P3" s="395"/>
      <c r="Q3" s="395"/>
      <c r="R3" s="395"/>
      <c r="S3" s="395"/>
      <c r="T3" s="395"/>
      <c r="U3" s="395"/>
      <c r="V3" s="395"/>
      <c r="W3" s="395"/>
      <c r="X3" s="395"/>
      <c r="Y3" s="395"/>
      <c r="Z3" s="395"/>
      <c r="AA3" s="395"/>
      <c r="AB3" s="395"/>
      <c r="AC3" s="395"/>
      <c r="AD3" s="395"/>
    </row>
    <row r="4" spans="1:30" ht="12" customHeight="1" x14ac:dyDescent="0.25">
      <c r="A4" s="395"/>
      <c r="C4" s="562"/>
      <c r="D4" s="562"/>
      <c r="E4" s="563"/>
      <c r="F4" s="563"/>
      <c r="G4" s="563"/>
      <c r="I4" s="419" t="s">
        <v>644</v>
      </c>
      <c r="J4" s="420" t="str">
        <f>COUNTIF(D10:D22,"Ja")+COUNTIF(D26:D39,"Ja")+COUNTIF(D43:D56,"Ja")+COUNTIF(D60:D73,"Ja")+COUNTIF(D77:D90,"Ja")+COUNTIF(D94:D107,"Ja")+COUNTIF(D111:D124,"Ja")&amp;"("&amp;Basisdaten!P25&amp;")"</f>
        <v>1()</v>
      </c>
      <c r="K4" s="351"/>
      <c r="L4" s="396"/>
      <c r="M4" s="397"/>
      <c r="N4" s="395"/>
      <c r="O4" s="395"/>
      <c r="P4" s="398"/>
      <c r="Q4" s="395"/>
      <c r="R4" s="395"/>
      <c r="S4" s="395"/>
      <c r="T4" s="395"/>
      <c r="U4" s="395"/>
      <c r="V4" s="395"/>
      <c r="W4" s="395"/>
      <c r="X4" s="395"/>
      <c r="Y4" s="395"/>
      <c r="Z4" s="395"/>
      <c r="AA4" s="395"/>
      <c r="AB4" s="395"/>
      <c r="AC4" s="395"/>
      <c r="AD4" s="395"/>
    </row>
    <row r="5" spans="1:30" ht="11.25" customHeight="1" x14ac:dyDescent="0.2">
      <c r="A5" s="395"/>
      <c r="C5" s="562"/>
      <c r="D5" s="562"/>
      <c r="E5" s="563"/>
      <c r="F5" s="563"/>
      <c r="G5" s="563"/>
      <c r="I5" s="419" t="s">
        <v>648</v>
      </c>
      <c r="J5" s="420" t="str">
        <f>COUNTIF(E10:E22,"Nein")+COUNTIF(E26:E39,"Nein")+COUNTIF(E43:E56,"Nein")+COUNTIF(E60:E73,"Nein")+COUNTIF(E77:E90,"Nein")+COUNTIF(E94:E107,"Nein")+COUNTIF(E111:E124,"Nein")&amp;"("&amp;Basisdaten!P27&amp;")"</f>
        <v>1()</v>
      </c>
      <c r="K5" s="351"/>
      <c r="L5" s="396"/>
      <c r="M5" s="399"/>
      <c r="N5" s="395"/>
      <c r="O5" s="395"/>
      <c r="P5" s="395"/>
      <c r="Q5" s="395"/>
      <c r="R5" s="395"/>
      <c r="S5" s="395"/>
      <c r="T5" s="395"/>
      <c r="U5" s="395"/>
      <c r="V5" s="395"/>
      <c r="W5" s="395"/>
      <c r="X5" s="395"/>
      <c r="Y5" s="395"/>
      <c r="Z5" s="395"/>
      <c r="AA5" s="395"/>
      <c r="AB5" s="395"/>
      <c r="AC5" s="395"/>
      <c r="AD5" s="395"/>
    </row>
    <row r="6" spans="1:30" ht="3" customHeight="1" x14ac:dyDescent="0.2">
      <c r="A6" s="395"/>
      <c r="C6" s="1"/>
      <c r="D6" s="1"/>
      <c r="E6" s="1"/>
      <c r="F6" s="1"/>
      <c r="G6" s="1"/>
      <c r="H6" s="1"/>
      <c r="I6" s="1"/>
      <c r="J6" s="40"/>
      <c r="K6" s="65"/>
      <c r="L6" s="395"/>
      <c r="M6" s="395"/>
      <c r="N6" s="395"/>
      <c r="O6" s="395"/>
      <c r="P6" s="395"/>
      <c r="Q6" s="395"/>
      <c r="R6" s="395"/>
      <c r="S6" s="395"/>
      <c r="T6" s="395"/>
      <c r="U6" s="395"/>
      <c r="V6" s="395"/>
      <c r="W6" s="395"/>
      <c r="X6" s="395"/>
      <c r="Y6" s="395"/>
      <c r="Z6" s="395"/>
      <c r="AA6" s="395"/>
      <c r="AB6" s="395"/>
      <c r="AC6" s="395"/>
      <c r="AD6" s="395"/>
    </row>
    <row r="7" spans="1:30" ht="28.15" customHeight="1" x14ac:dyDescent="0.2">
      <c r="A7" s="395"/>
      <c r="C7" s="564" t="s">
        <v>640</v>
      </c>
      <c r="D7" s="565"/>
      <c r="E7" s="565"/>
      <c r="F7" s="565"/>
      <c r="G7" s="565"/>
      <c r="H7" s="565"/>
      <c r="I7" s="565"/>
      <c r="J7" s="566"/>
      <c r="K7" s="79"/>
      <c r="L7" s="400"/>
      <c r="M7" s="400"/>
      <c r="N7" s="395"/>
      <c r="O7" s="395"/>
      <c r="P7" s="395"/>
      <c r="Q7" s="395"/>
      <c r="R7" s="395"/>
      <c r="S7" s="395"/>
      <c r="T7" s="395"/>
      <c r="U7" s="395"/>
      <c r="V7" s="395"/>
      <c r="W7" s="395"/>
      <c r="X7" s="395"/>
      <c r="Y7" s="395"/>
      <c r="Z7" s="395"/>
      <c r="AA7" s="395"/>
      <c r="AB7" s="395"/>
      <c r="AC7" s="395"/>
      <c r="AD7" s="395"/>
    </row>
    <row r="8" spans="1:30" ht="6" customHeight="1" x14ac:dyDescent="0.2">
      <c r="A8" s="395"/>
      <c r="C8" s="102"/>
      <c r="D8" s="102"/>
      <c r="E8" s="102"/>
      <c r="F8" s="102"/>
      <c r="G8" s="102"/>
      <c r="H8" s="102"/>
      <c r="I8" s="102"/>
      <c r="J8" s="102"/>
      <c r="K8" s="102"/>
      <c r="L8" s="401"/>
      <c r="M8" s="401"/>
      <c r="N8" s="395"/>
      <c r="O8" s="395"/>
      <c r="P8" s="395"/>
      <c r="Q8" s="395"/>
      <c r="R8" s="395"/>
      <c r="S8" s="395"/>
      <c r="T8" s="395"/>
      <c r="U8" s="395"/>
      <c r="V8" s="395"/>
      <c r="W8" s="395"/>
      <c r="X8" s="395"/>
      <c r="Y8" s="395"/>
      <c r="Z8" s="395"/>
      <c r="AA8" s="395"/>
      <c r="AB8" s="395"/>
      <c r="AC8" s="395"/>
      <c r="AD8" s="395"/>
    </row>
    <row r="9" spans="1:30" ht="56.25" customHeight="1" x14ac:dyDescent="0.2">
      <c r="A9" s="395"/>
      <c r="C9" s="363" t="s">
        <v>642</v>
      </c>
      <c r="D9" s="363" t="s">
        <v>612</v>
      </c>
      <c r="E9" s="363" t="s">
        <v>641</v>
      </c>
      <c r="F9" s="363" t="s">
        <v>613</v>
      </c>
      <c r="G9" s="363" t="s">
        <v>614</v>
      </c>
      <c r="H9" s="363" t="s">
        <v>615</v>
      </c>
      <c r="I9" s="363" t="s">
        <v>616</v>
      </c>
      <c r="J9" s="363" t="s">
        <v>617</v>
      </c>
      <c r="K9" s="147"/>
      <c r="L9" s="402"/>
      <c r="M9" s="402"/>
      <c r="N9" s="395"/>
      <c r="O9" s="395"/>
      <c r="P9" s="395"/>
      <c r="Q9" s="395"/>
      <c r="R9" s="395"/>
      <c r="S9" s="395"/>
      <c r="T9" s="395"/>
      <c r="U9" s="395"/>
      <c r="V9" s="395"/>
      <c r="W9" s="395"/>
      <c r="X9" s="395"/>
      <c r="Y9" s="395"/>
      <c r="Z9" s="395"/>
      <c r="AA9" s="395"/>
      <c r="AB9" s="395"/>
      <c r="AC9" s="395"/>
      <c r="AD9" s="395"/>
    </row>
    <row r="10" spans="1:30" ht="47.45" customHeight="1" x14ac:dyDescent="0.2">
      <c r="A10" s="395"/>
      <c r="B10" s="418">
        <v>1</v>
      </c>
      <c r="C10" s="360" t="s">
        <v>668</v>
      </c>
      <c r="D10" s="361" t="s">
        <v>201</v>
      </c>
      <c r="E10" s="361" t="s">
        <v>202</v>
      </c>
      <c r="F10" s="361"/>
      <c r="G10" s="365"/>
      <c r="H10" s="362"/>
      <c r="I10" s="362"/>
      <c r="J10" s="362"/>
      <c r="K10" s="350"/>
      <c r="L10" s="403"/>
      <c r="M10" s="403"/>
      <c r="N10" s="395"/>
      <c r="O10" s="395"/>
      <c r="P10" s="395"/>
      <c r="Q10" s="395"/>
      <c r="R10" s="395"/>
      <c r="S10" s="395"/>
      <c r="T10" s="395"/>
      <c r="U10" s="395"/>
      <c r="V10" s="395"/>
      <c r="W10" s="395"/>
      <c r="X10" s="395"/>
      <c r="Y10" s="395"/>
      <c r="Z10" s="395"/>
      <c r="AA10" s="395"/>
      <c r="AB10" s="395"/>
      <c r="AC10" s="395"/>
      <c r="AD10" s="395"/>
    </row>
    <row r="11" spans="1:30" ht="47.45" customHeight="1" x14ac:dyDescent="0.2">
      <c r="A11" s="395"/>
      <c r="B11" s="418">
        <v>2</v>
      </c>
      <c r="C11" s="360"/>
      <c r="D11" s="361"/>
      <c r="E11" s="361"/>
      <c r="F11" s="361"/>
      <c r="G11" s="365"/>
      <c r="H11" s="362"/>
      <c r="I11" s="362"/>
      <c r="J11" s="362"/>
      <c r="K11" s="89"/>
      <c r="L11" s="404"/>
      <c r="M11" s="404"/>
      <c r="N11" s="395"/>
      <c r="O11" s="395"/>
      <c r="P11" s="395"/>
      <c r="Q11" s="395"/>
      <c r="R11" s="395"/>
      <c r="S11" s="395"/>
      <c r="T11" s="395"/>
      <c r="U11" s="395"/>
      <c r="V11" s="395"/>
      <c r="W11" s="395"/>
      <c r="X11" s="395"/>
      <c r="Y11" s="395"/>
      <c r="Z11" s="395"/>
      <c r="AA11" s="395"/>
      <c r="AB11" s="395"/>
      <c r="AC11" s="395"/>
      <c r="AD11" s="395"/>
    </row>
    <row r="12" spans="1:30" ht="47.45" customHeight="1" x14ac:dyDescent="0.2">
      <c r="A12" s="395"/>
      <c r="B12" s="418">
        <v>3</v>
      </c>
      <c r="C12" s="360"/>
      <c r="D12" s="361"/>
      <c r="E12" s="361"/>
      <c r="F12" s="361"/>
      <c r="G12" s="365"/>
      <c r="H12" s="362"/>
      <c r="I12" s="362"/>
      <c r="J12" s="362"/>
      <c r="K12" s="349"/>
      <c r="L12" s="405"/>
      <c r="M12" s="406"/>
      <c r="N12" s="395"/>
      <c r="O12" s="395"/>
      <c r="P12" s="395"/>
      <c r="Q12" s="395"/>
      <c r="R12" s="395"/>
      <c r="S12" s="395"/>
      <c r="T12" s="395"/>
      <c r="U12" s="395"/>
      <c r="V12" s="395"/>
      <c r="W12" s="395"/>
      <c r="X12" s="395"/>
      <c r="Y12" s="395"/>
      <c r="Z12" s="395"/>
      <c r="AA12" s="395"/>
      <c r="AB12" s="395"/>
      <c r="AC12" s="395"/>
      <c r="AD12" s="395"/>
    </row>
    <row r="13" spans="1:30" ht="47.45" customHeight="1" x14ac:dyDescent="0.2">
      <c r="A13" s="395"/>
      <c r="B13" s="418">
        <v>4</v>
      </c>
      <c r="C13" s="360"/>
      <c r="D13" s="361"/>
      <c r="E13" s="361"/>
      <c r="F13" s="361"/>
      <c r="G13" s="365"/>
      <c r="H13" s="362"/>
      <c r="I13" s="362"/>
      <c r="J13" s="362"/>
      <c r="K13" s="369"/>
      <c r="L13" s="406"/>
      <c r="M13" s="406"/>
      <c r="N13" s="395"/>
      <c r="O13" s="395"/>
      <c r="P13" s="395"/>
      <c r="Q13" s="395"/>
      <c r="R13" s="395"/>
      <c r="S13" s="395"/>
      <c r="T13" s="395"/>
      <c r="U13" s="395"/>
      <c r="V13" s="395"/>
      <c r="W13" s="395"/>
      <c r="X13" s="395"/>
      <c r="Y13" s="395"/>
      <c r="Z13" s="395"/>
      <c r="AA13" s="395"/>
      <c r="AB13" s="395"/>
      <c r="AC13" s="395"/>
      <c r="AD13" s="395"/>
    </row>
    <row r="14" spans="1:30" ht="47.45" customHeight="1" x14ac:dyDescent="0.2">
      <c r="A14" s="395"/>
      <c r="B14" s="418">
        <v>5</v>
      </c>
      <c r="C14" s="360"/>
      <c r="D14" s="361"/>
      <c r="E14" s="361"/>
      <c r="F14" s="361"/>
      <c r="G14" s="365"/>
      <c r="H14" s="362"/>
      <c r="I14" s="362"/>
      <c r="J14" s="362"/>
      <c r="K14" s="369"/>
      <c r="L14" s="406"/>
      <c r="M14" s="406"/>
      <c r="N14" s="395"/>
      <c r="O14" s="395"/>
      <c r="P14" s="395"/>
      <c r="Q14" s="395"/>
      <c r="R14" s="395"/>
      <c r="S14" s="395"/>
      <c r="T14" s="395"/>
      <c r="U14" s="395"/>
      <c r="V14" s="395"/>
      <c r="W14" s="395"/>
      <c r="X14" s="395"/>
      <c r="Y14" s="395"/>
      <c r="Z14" s="395"/>
      <c r="AA14" s="395"/>
      <c r="AB14" s="395"/>
      <c r="AC14" s="395"/>
      <c r="AD14" s="395"/>
    </row>
    <row r="15" spans="1:30" ht="47.45" customHeight="1" x14ac:dyDescent="0.2">
      <c r="A15" s="395"/>
      <c r="B15" s="418">
        <v>6</v>
      </c>
      <c r="C15" s="360"/>
      <c r="D15" s="361"/>
      <c r="E15" s="361"/>
      <c r="F15" s="361"/>
      <c r="G15" s="365"/>
      <c r="H15" s="362"/>
      <c r="I15" s="362"/>
      <c r="J15" s="362"/>
      <c r="K15" s="369"/>
      <c r="L15" s="406"/>
      <c r="M15" s="406"/>
      <c r="N15" s="395"/>
      <c r="O15" s="395"/>
      <c r="P15" s="395"/>
      <c r="Q15" s="395"/>
      <c r="R15" s="395"/>
      <c r="S15" s="395"/>
      <c r="T15" s="395"/>
      <c r="U15" s="395"/>
      <c r="V15" s="395"/>
      <c r="W15" s="395"/>
      <c r="X15" s="395"/>
      <c r="Y15" s="395"/>
      <c r="Z15" s="395"/>
      <c r="AA15" s="395"/>
      <c r="AB15" s="395"/>
      <c r="AC15" s="395"/>
      <c r="AD15" s="395"/>
    </row>
    <row r="16" spans="1:30" ht="47.45" customHeight="1" x14ac:dyDescent="0.2">
      <c r="A16" s="395"/>
      <c r="B16" s="418">
        <v>7</v>
      </c>
      <c r="C16" s="360"/>
      <c r="D16" s="361"/>
      <c r="E16" s="361"/>
      <c r="F16" s="361"/>
      <c r="G16" s="365"/>
      <c r="H16" s="362"/>
      <c r="I16" s="362"/>
      <c r="J16" s="362"/>
      <c r="K16" s="369"/>
      <c r="L16" s="406"/>
      <c r="M16" s="406"/>
      <c r="N16" s="395"/>
      <c r="O16" s="395"/>
      <c r="P16" s="395"/>
      <c r="Q16" s="395"/>
      <c r="R16" s="395"/>
      <c r="S16" s="395"/>
      <c r="T16" s="395"/>
      <c r="U16" s="395"/>
      <c r="V16" s="395"/>
      <c r="W16" s="395"/>
      <c r="X16" s="395"/>
      <c r="Y16" s="395"/>
      <c r="Z16" s="395"/>
      <c r="AA16" s="395"/>
      <c r="AB16" s="395"/>
      <c r="AC16" s="395"/>
      <c r="AD16" s="395"/>
    </row>
    <row r="17" spans="1:30" ht="47.45" customHeight="1" x14ac:dyDescent="0.2">
      <c r="A17" s="395"/>
      <c r="B17" s="418">
        <v>8</v>
      </c>
      <c r="C17" s="360"/>
      <c r="D17" s="361"/>
      <c r="E17" s="361"/>
      <c r="F17" s="361"/>
      <c r="G17" s="365"/>
      <c r="H17" s="362"/>
      <c r="I17" s="362"/>
      <c r="J17" s="362"/>
      <c r="K17" s="369"/>
      <c r="L17" s="406"/>
      <c r="M17" s="406"/>
      <c r="N17" s="395"/>
      <c r="O17" s="395"/>
      <c r="P17" s="395"/>
      <c r="Q17" s="395"/>
      <c r="R17" s="395"/>
      <c r="S17" s="395"/>
      <c r="T17" s="395"/>
      <c r="U17" s="395"/>
      <c r="V17" s="395"/>
      <c r="W17" s="395"/>
      <c r="X17" s="395"/>
      <c r="Y17" s="395"/>
      <c r="Z17" s="395"/>
      <c r="AA17" s="395"/>
      <c r="AB17" s="395"/>
      <c r="AC17" s="395"/>
      <c r="AD17" s="395"/>
    </row>
    <row r="18" spans="1:30" ht="47.45" customHeight="1" x14ac:dyDescent="0.2">
      <c r="A18" s="395"/>
      <c r="B18" s="418">
        <v>9</v>
      </c>
      <c r="C18" s="360"/>
      <c r="D18" s="361"/>
      <c r="E18" s="361"/>
      <c r="F18" s="361"/>
      <c r="G18" s="365"/>
      <c r="H18" s="362"/>
      <c r="I18" s="362"/>
      <c r="J18" s="362"/>
      <c r="K18" s="369"/>
      <c r="L18" s="406"/>
      <c r="M18" s="406"/>
      <c r="N18" s="395"/>
      <c r="O18" s="395"/>
      <c r="P18" s="395"/>
      <c r="Q18" s="395"/>
      <c r="R18" s="395"/>
      <c r="S18" s="395"/>
      <c r="T18" s="395"/>
      <c r="U18" s="395"/>
      <c r="V18" s="395"/>
      <c r="W18" s="395"/>
      <c r="X18" s="395"/>
      <c r="Y18" s="395"/>
      <c r="Z18" s="395"/>
      <c r="AA18" s="395"/>
      <c r="AB18" s="395"/>
      <c r="AC18" s="395"/>
      <c r="AD18" s="395"/>
    </row>
    <row r="19" spans="1:30" ht="47.45" customHeight="1" x14ac:dyDescent="0.2">
      <c r="A19" s="395"/>
      <c r="B19" s="418">
        <v>10</v>
      </c>
      <c r="C19" s="360"/>
      <c r="D19" s="361"/>
      <c r="E19" s="361"/>
      <c r="F19" s="361"/>
      <c r="G19" s="365"/>
      <c r="H19" s="362"/>
      <c r="I19" s="362"/>
      <c r="J19" s="362"/>
      <c r="K19" s="369"/>
      <c r="L19" s="406"/>
      <c r="M19" s="406"/>
      <c r="N19" s="395"/>
      <c r="O19" s="395"/>
      <c r="P19" s="395"/>
      <c r="Q19" s="395"/>
      <c r="R19" s="395"/>
      <c r="S19" s="395"/>
      <c r="T19" s="395"/>
      <c r="U19" s="395"/>
      <c r="V19" s="395"/>
      <c r="W19" s="395"/>
      <c r="X19" s="395"/>
      <c r="Y19" s="395"/>
      <c r="Z19" s="395"/>
      <c r="AA19" s="395"/>
      <c r="AB19" s="395"/>
      <c r="AC19" s="395"/>
      <c r="AD19" s="395"/>
    </row>
    <row r="20" spans="1:30" ht="47.45" customHeight="1" x14ac:dyDescent="0.2">
      <c r="A20" s="395"/>
      <c r="B20" s="418">
        <v>11</v>
      </c>
      <c r="C20" s="360"/>
      <c r="D20" s="361"/>
      <c r="E20" s="361"/>
      <c r="F20" s="361"/>
      <c r="G20" s="365"/>
      <c r="H20" s="362"/>
      <c r="I20" s="362"/>
      <c r="J20" s="362"/>
      <c r="K20" s="369"/>
      <c r="L20" s="406"/>
      <c r="M20" s="406"/>
      <c r="N20" s="395"/>
      <c r="O20" s="395"/>
      <c r="P20" s="395"/>
      <c r="Q20" s="395"/>
      <c r="R20" s="395"/>
      <c r="S20" s="395"/>
      <c r="T20" s="395"/>
      <c r="U20" s="395"/>
      <c r="V20" s="395"/>
      <c r="W20" s="395"/>
      <c r="X20" s="395"/>
      <c r="Y20" s="395"/>
      <c r="Z20" s="395"/>
      <c r="AA20" s="395"/>
      <c r="AB20" s="395"/>
      <c r="AC20" s="395"/>
      <c r="AD20" s="395"/>
    </row>
    <row r="21" spans="1:30" ht="47.45" customHeight="1" x14ac:dyDescent="0.2">
      <c r="A21" s="395"/>
      <c r="B21" s="418">
        <v>12</v>
      </c>
      <c r="C21" s="360"/>
      <c r="D21" s="361"/>
      <c r="E21" s="361"/>
      <c r="F21" s="361"/>
      <c r="G21" s="365"/>
      <c r="H21" s="362"/>
      <c r="I21" s="362"/>
      <c r="J21" s="362"/>
      <c r="K21" s="369"/>
      <c r="L21" s="406"/>
      <c r="M21" s="406"/>
      <c r="N21" s="395"/>
      <c r="O21" s="395"/>
      <c r="P21" s="395"/>
      <c r="Q21" s="395"/>
      <c r="R21" s="395"/>
      <c r="S21" s="395"/>
      <c r="T21" s="395"/>
      <c r="U21" s="395"/>
      <c r="V21" s="395"/>
      <c r="W21" s="395"/>
      <c r="X21" s="395"/>
      <c r="Y21" s="395"/>
      <c r="Z21" s="395"/>
      <c r="AA21" s="395"/>
      <c r="AB21" s="395"/>
      <c r="AC21" s="395"/>
      <c r="AD21" s="395"/>
    </row>
    <row r="22" spans="1:30" ht="47.45" customHeight="1" x14ac:dyDescent="0.2">
      <c r="A22" s="395"/>
      <c r="B22" s="418">
        <v>13</v>
      </c>
      <c r="C22" s="360"/>
      <c r="D22" s="361"/>
      <c r="E22" s="361"/>
      <c r="F22" s="361"/>
      <c r="G22" s="365"/>
      <c r="H22" s="362"/>
      <c r="I22" s="362"/>
      <c r="J22" s="362"/>
      <c r="K22" s="369"/>
      <c r="L22" s="406"/>
      <c r="M22" s="406"/>
      <c r="N22" s="386"/>
      <c r="O22" s="386"/>
      <c r="P22" s="386"/>
      <c r="Q22" s="395"/>
      <c r="R22" s="395"/>
      <c r="S22" s="395"/>
      <c r="T22" s="395"/>
      <c r="U22" s="395"/>
      <c r="V22" s="395"/>
      <c r="W22" s="395"/>
      <c r="X22" s="395"/>
      <c r="Y22" s="395"/>
      <c r="Z22" s="395"/>
      <c r="AA22" s="395"/>
      <c r="AB22" s="395"/>
      <c r="AC22" s="395"/>
      <c r="AD22" s="395"/>
    </row>
    <row r="23" spans="1:30" ht="20.25" customHeight="1" x14ac:dyDescent="0.2">
      <c r="A23" s="395"/>
      <c r="C23" s="352"/>
      <c r="D23" s="560" t="str">
        <f ca="1">Basisdaten!$C$41</f>
        <v>Vorhabenbeschreibung - 4.1.7) Klimaschutzkoordination - Vers. 10/2025</v>
      </c>
      <c r="E23" s="560"/>
      <c r="F23" s="561"/>
      <c r="G23" s="561"/>
      <c r="H23" s="561"/>
      <c r="I23" s="561"/>
      <c r="J23" s="364" t="s">
        <v>556</v>
      </c>
      <c r="K23" s="369"/>
      <c r="L23" s="406"/>
      <c r="M23" s="406"/>
      <c r="N23" s="386"/>
      <c r="O23" s="386"/>
      <c r="P23" s="386"/>
      <c r="Q23" s="395"/>
      <c r="R23" s="395"/>
      <c r="S23" s="395"/>
      <c r="T23" s="395"/>
      <c r="U23" s="395"/>
      <c r="V23" s="395"/>
      <c r="W23" s="395"/>
      <c r="X23" s="395"/>
      <c r="Y23" s="395"/>
      <c r="Z23" s="395"/>
      <c r="AA23" s="395"/>
      <c r="AB23" s="395"/>
      <c r="AC23" s="395"/>
      <c r="AD23" s="395"/>
    </row>
    <row r="24" spans="1:30" ht="20.25" customHeight="1" x14ac:dyDescent="0.2">
      <c r="A24" s="395"/>
      <c r="C24" s="352"/>
      <c r="D24" s="353"/>
      <c r="E24" s="353"/>
      <c r="F24" s="353"/>
      <c r="G24" s="366"/>
      <c r="H24" s="356"/>
      <c r="I24" s="356"/>
      <c r="J24" s="364" t="s">
        <v>575</v>
      </c>
      <c r="K24" s="369"/>
      <c r="L24" s="406"/>
      <c r="M24" s="406"/>
      <c r="N24" s="386"/>
      <c r="O24" s="386"/>
      <c r="P24" s="386"/>
      <c r="Q24" s="395"/>
      <c r="R24" s="395"/>
      <c r="S24" s="395"/>
      <c r="T24" s="395"/>
      <c r="U24" s="395"/>
      <c r="V24" s="395"/>
      <c r="W24" s="395"/>
      <c r="X24" s="395"/>
      <c r="Y24" s="395"/>
      <c r="Z24" s="395"/>
      <c r="AA24" s="395"/>
      <c r="AB24" s="395"/>
      <c r="AC24" s="395"/>
      <c r="AD24" s="395"/>
    </row>
    <row r="25" spans="1:30" ht="55.5" customHeight="1" x14ac:dyDescent="0.2">
      <c r="A25" s="395"/>
      <c r="C25" s="363" t="s">
        <v>611</v>
      </c>
      <c r="D25" s="363" t="s">
        <v>612</v>
      </c>
      <c r="E25" s="363" t="str">
        <f>E9</f>
        <v>Bilanz bzw. integriertes Klimaschutzkonzept vorhanden?</v>
      </c>
      <c r="F25" s="363" t="s">
        <v>613</v>
      </c>
      <c r="G25" s="368" t="s">
        <v>614</v>
      </c>
      <c r="H25" s="363" t="s">
        <v>615</v>
      </c>
      <c r="I25" s="363" t="s">
        <v>616</v>
      </c>
      <c r="J25" s="363" t="s">
        <v>617</v>
      </c>
      <c r="K25" s="369"/>
      <c r="L25" s="406"/>
      <c r="M25" s="406"/>
      <c r="N25" s="386"/>
      <c r="O25" s="386"/>
      <c r="P25" s="386"/>
      <c r="Q25" s="395"/>
      <c r="R25" s="395"/>
      <c r="S25" s="395"/>
      <c r="T25" s="395"/>
      <c r="U25" s="395"/>
      <c r="V25" s="395"/>
      <c r="W25" s="395"/>
      <c r="X25" s="395"/>
      <c r="Y25" s="395"/>
      <c r="Z25" s="395"/>
      <c r="AA25" s="395"/>
      <c r="AB25" s="395"/>
      <c r="AC25" s="395"/>
      <c r="AD25" s="395"/>
    </row>
    <row r="26" spans="1:30" ht="47.45" customHeight="1" x14ac:dyDescent="0.2">
      <c r="A26" s="395"/>
      <c r="B26" s="418">
        <f>B22+1</f>
        <v>14</v>
      </c>
      <c r="C26" s="360"/>
      <c r="D26" s="361"/>
      <c r="E26" s="361"/>
      <c r="F26" s="361"/>
      <c r="G26" s="365"/>
      <c r="H26" s="362"/>
      <c r="I26" s="362"/>
      <c r="J26" s="362"/>
      <c r="K26" s="369"/>
      <c r="L26" s="406"/>
      <c r="M26" s="406"/>
      <c r="N26" s="386"/>
      <c r="O26" s="386"/>
      <c r="P26" s="386"/>
      <c r="Q26" s="395"/>
      <c r="R26" s="395"/>
      <c r="S26" s="395"/>
      <c r="T26" s="395"/>
      <c r="U26" s="395"/>
      <c r="V26" s="395"/>
      <c r="W26" s="395"/>
      <c r="X26" s="395"/>
      <c r="Y26" s="395"/>
      <c r="Z26" s="395"/>
      <c r="AA26" s="395"/>
      <c r="AB26" s="395"/>
      <c r="AC26" s="395"/>
      <c r="AD26" s="395"/>
    </row>
    <row r="27" spans="1:30" ht="47.45" customHeight="1" x14ac:dyDescent="0.2">
      <c r="A27" s="395"/>
      <c r="B27" s="418">
        <v>15</v>
      </c>
      <c r="C27" s="360"/>
      <c r="D27" s="361"/>
      <c r="E27" s="361"/>
      <c r="F27" s="361"/>
      <c r="G27" s="365"/>
      <c r="H27" s="362"/>
      <c r="I27" s="362"/>
      <c r="J27" s="362"/>
      <c r="K27" s="369"/>
      <c r="L27" s="406"/>
      <c r="M27" s="406"/>
      <c r="N27" s="386"/>
      <c r="O27" s="386"/>
      <c r="P27" s="386"/>
      <c r="Q27" s="395"/>
      <c r="R27" s="395"/>
      <c r="S27" s="395"/>
      <c r="T27" s="395"/>
      <c r="U27" s="395"/>
      <c r="V27" s="395"/>
      <c r="W27" s="395"/>
      <c r="X27" s="395"/>
      <c r="Y27" s="395"/>
      <c r="Z27" s="395"/>
      <c r="AA27" s="395"/>
      <c r="AB27" s="395"/>
      <c r="AC27" s="395"/>
      <c r="AD27" s="395"/>
    </row>
    <row r="28" spans="1:30" ht="47.45" customHeight="1" x14ac:dyDescent="0.2">
      <c r="A28" s="395"/>
      <c r="B28" s="418">
        <v>16</v>
      </c>
      <c r="C28" s="360"/>
      <c r="D28" s="361"/>
      <c r="E28" s="361"/>
      <c r="F28" s="361"/>
      <c r="G28" s="365"/>
      <c r="H28" s="362"/>
      <c r="I28" s="362"/>
      <c r="J28" s="362"/>
      <c r="K28" s="369"/>
      <c r="L28" s="406"/>
      <c r="M28" s="406"/>
      <c r="N28" s="386"/>
      <c r="O28" s="386"/>
      <c r="P28" s="386"/>
      <c r="Q28" s="395"/>
      <c r="R28" s="395"/>
      <c r="S28" s="395"/>
      <c r="T28" s="395"/>
      <c r="U28" s="395"/>
      <c r="V28" s="395"/>
      <c r="W28" s="395"/>
      <c r="X28" s="395"/>
      <c r="Y28" s="395"/>
      <c r="Z28" s="395"/>
      <c r="AA28" s="395"/>
      <c r="AB28" s="395"/>
      <c r="AC28" s="395"/>
      <c r="AD28" s="395"/>
    </row>
    <row r="29" spans="1:30" ht="47.45" customHeight="1" x14ac:dyDescent="0.2">
      <c r="A29" s="395"/>
      <c r="B29" s="418">
        <v>17</v>
      </c>
      <c r="C29" s="360"/>
      <c r="D29" s="361"/>
      <c r="E29" s="361"/>
      <c r="F29" s="361"/>
      <c r="G29" s="365"/>
      <c r="H29" s="362"/>
      <c r="I29" s="362"/>
      <c r="J29" s="362"/>
      <c r="K29" s="369"/>
      <c r="L29" s="406"/>
      <c r="M29" s="406"/>
      <c r="N29" s="386"/>
      <c r="O29" s="386"/>
      <c r="P29" s="386"/>
      <c r="Q29" s="395"/>
      <c r="R29" s="395"/>
      <c r="S29" s="395"/>
      <c r="T29" s="395"/>
      <c r="U29" s="395"/>
      <c r="V29" s="395"/>
      <c r="W29" s="395"/>
      <c r="X29" s="395"/>
      <c r="Y29" s="395"/>
      <c r="Z29" s="395"/>
      <c r="AA29" s="395"/>
      <c r="AB29" s="395"/>
      <c r="AC29" s="395"/>
      <c r="AD29" s="395"/>
    </row>
    <row r="30" spans="1:30" ht="47.45" customHeight="1" x14ac:dyDescent="0.2">
      <c r="A30" s="395"/>
      <c r="B30" s="418">
        <v>18</v>
      </c>
      <c r="C30" s="360"/>
      <c r="D30" s="361"/>
      <c r="E30" s="361"/>
      <c r="F30" s="361"/>
      <c r="G30" s="365"/>
      <c r="H30" s="362"/>
      <c r="I30" s="362"/>
      <c r="J30" s="362"/>
      <c r="K30" s="369"/>
      <c r="L30" s="406"/>
      <c r="M30" s="406"/>
      <c r="N30" s="386"/>
      <c r="O30" s="386"/>
      <c r="P30" s="386"/>
      <c r="Q30" s="395"/>
      <c r="R30" s="395"/>
      <c r="S30" s="395"/>
      <c r="T30" s="395"/>
      <c r="U30" s="395"/>
      <c r="V30" s="395"/>
      <c r="W30" s="395"/>
      <c r="X30" s="395"/>
      <c r="Y30" s="395"/>
      <c r="Z30" s="395"/>
      <c r="AA30" s="395"/>
      <c r="AB30" s="395"/>
      <c r="AC30" s="395"/>
      <c r="AD30" s="395"/>
    </row>
    <row r="31" spans="1:30" ht="47.45" customHeight="1" x14ac:dyDescent="0.2">
      <c r="A31" s="395"/>
      <c r="B31" s="418">
        <v>19</v>
      </c>
      <c r="C31" s="360"/>
      <c r="D31" s="361"/>
      <c r="E31" s="361"/>
      <c r="F31" s="361"/>
      <c r="G31" s="365"/>
      <c r="H31" s="362"/>
      <c r="I31" s="362"/>
      <c r="J31" s="362"/>
      <c r="K31" s="369"/>
      <c r="L31" s="406"/>
      <c r="M31" s="406"/>
      <c r="N31" s="386"/>
      <c r="O31" s="386"/>
      <c r="P31" s="386"/>
      <c r="Q31" s="395"/>
      <c r="R31" s="395"/>
      <c r="S31" s="395"/>
      <c r="T31" s="395"/>
      <c r="U31" s="395"/>
      <c r="V31" s="395"/>
      <c r="W31" s="395"/>
      <c r="X31" s="395"/>
      <c r="Y31" s="395"/>
      <c r="Z31" s="395"/>
      <c r="AA31" s="395"/>
      <c r="AB31" s="395"/>
      <c r="AC31" s="395"/>
      <c r="AD31" s="395"/>
    </row>
    <row r="32" spans="1:30" ht="47.45" customHeight="1" x14ac:dyDescent="0.2">
      <c r="A32" s="395"/>
      <c r="B32" s="418">
        <v>20</v>
      </c>
      <c r="C32" s="360"/>
      <c r="D32" s="361"/>
      <c r="E32" s="361"/>
      <c r="F32" s="361"/>
      <c r="G32" s="365"/>
      <c r="H32" s="362"/>
      <c r="I32" s="362"/>
      <c r="J32" s="362"/>
      <c r="K32" s="369"/>
      <c r="L32" s="406"/>
      <c r="M32" s="406"/>
      <c r="N32" s="386"/>
      <c r="O32" s="386"/>
      <c r="P32" s="386"/>
      <c r="Q32" s="395"/>
      <c r="R32" s="395"/>
      <c r="S32" s="395"/>
      <c r="T32" s="395"/>
      <c r="U32" s="395"/>
      <c r="V32" s="395"/>
      <c r="W32" s="395"/>
      <c r="X32" s="395"/>
      <c r="Y32" s="395"/>
      <c r="Z32" s="395"/>
      <c r="AA32" s="395"/>
      <c r="AB32" s="395"/>
      <c r="AC32" s="395"/>
      <c r="AD32" s="395"/>
    </row>
    <row r="33" spans="1:30" ht="47.45" customHeight="1" x14ac:dyDescent="0.2">
      <c r="A33" s="395"/>
      <c r="B33" s="418">
        <v>21</v>
      </c>
      <c r="C33" s="360"/>
      <c r="D33" s="361"/>
      <c r="E33" s="361"/>
      <c r="F33" s="361"/>
      <c r="G33" s="365"/>
      <c r="H33" s="362"/>
      <c r="I33" s="362"/>
      <c r="J33" s="362"/>
      <c r="K33" s="369"/>
      <c r="L33" s="406"/>
      <c r="M33" s="406"/>
      <c r="N33" s="386"/>
      <c r="O33" s="386"/>
      <c r="P33" s="386"/>
      <c r="Q33" s="395"/>
      <c r="R33" s="395"/>
      <c r="S33" s="395"/>
      <c r="T33" s="395"/>
      <c r="U33" s="395"/>
      <c r="V33" s="395"/>
      <c r="W33" s="395"/>
      <c r="X33" s="395"/>
      <c r="Y33" s="395"/>
      <c r="Z33" s="395"/>
      <c r="AA33" s="395"/>
      <c r="AB33" s="395"/>
      <c r="AC33" s="395"/>
      <c r="AD33" s="395"/>
    </row>
    <row r="34" spans="1:30" ht="47.45" customHeight="1" x14ac:dyDescent="0.2">
      <c r="A34" s="395"/>
      <c r="B34" s="418">
        <v>22</v>
      </c>
      <c r="C34" s="360"/>
      <c r="D34" s="361"/>
      <c r="E34" s="361"/>
      <c r="F34" s="361"/>
      <c r="G34" s="365"/>
      <c r="H34" s="362"/>
      <c r="I34" s="362"/>
      <c r="J34" s="362"/>
      <c r="K34" s="369"/>
      <c r="L34" s="406"/>
      <c r="M34" s="406"/>
      <c r="N34" s="386"/>
      <c r="O34" s="386"/>
      <c r="P34" s="386"/>
      <c r="Q34" s="395"/>
      <c r="R34" s="395"/>
      <c r="S34" s="395"/>
      <c r="T34" s="395"/>
      <c r="U34" s="395"/>
      <c r="V34" s="395"/>
      <c r="W34" s="395"/>
      <c r="X34" s="395"/>
      <c r="Y34" s="395"/>
      <c r="Z34" s="395"/>
      <c r="AA34" s="395"/>
      <c r="AB34" s="395"/>
      <c r="AC34" s="395"/>
      <c r="AD34" s="395"/>
    </row>
    <row r="35" spans="1:30" ht="47.45" customHeight="1" x14ac:dyDescent="0.2">
      <c r="A35" s="395"/>
      <c r="B35" s="418">
        <v>23</v>
      </c>
      <c r="C35" s="360"/>
      <c r="D35" s="361"/>
      <c r="E35" s="361"/>
      <c r="F35" s="361"/>
      <c r="G35" s="365"/>
      <c r="H35" s="362"/>
      <c r="I35" s="362"/>
      <c r="J35" s="362"/>
      <c r="K35" s="369"/>
      <c r="L35" s="406"/>
      <c r="M35" s="406"/>
      <c r="N35" s="386"/>
      <c r="O35" s="386"/>
      <c r="P35" s="386"/>
      <c r="Q35" s="395"/>
      <c r="R35" s="395"/>
      <c r="S35" s="395"/>
      <c r="T35" s="395"/>
      <c r="U35" s="395"/>
      <c r="V35" s="395"/>
      <c r="W35" s="395"/>
      <c r="X35" s="395"/>
      <c r="Y35" s="395"/>
      <c r="Z35" s="395"/>
      <c r="AA35" s="395"/>
      <c r="AB35" s="395"/>
      <c r="AC35" s="395"/>
      <c r="AD35" s="395"/>
    </row>
    <row r="36" spans="1:30" ht="47.45" customHeight="1" x14ac:dyDescent="0.2">
      <c r="A36" s="395"/>
      <c r="B36" s="418">
        <v>24</v>
      </c>
      <c r="C36" s="360"/>
      <c r="D36" s="361"/>
      <c r="E36" s="361"/>
      <c r="F36" s="361"/>
      <c r="G36" s="365"/>
      <c r="H36" s="362"/>
      <c r="I36" s="362"/>
      <c r="J36" s="362"/>
      <c r="K36" s="369"/>
      <c r="L36" s="406"/>
      <c r="M36" s="406"/>
      <c r="N36" s="386"/>
      <c r="O36" s="386"/>
      <c r="P36" s="386"/>
      <c r="Q36" s="395"/>
      <c r="R36" s="395"/>
      <c r="S36" s="395"/>
      <c r="T36" s="395"/>
      <c r="U36" s="395"/>
      <c r="V36" s="395"/>
      <c r="W36" s="395"/>
      <c r="X36" s="395"/>
      <c r="Y36" s="395"/>
      <c r="Z36" s="395"/>
      <c r="AA36" s="395"/>
      <c r="AB36" s="395"/>
      <c r="AC36" s="395"/>
      <c r="AD36" s="395"/>
    </row>
    <row r="37" spans="1:30" ht="47.45" customHeight="1" x14ac:dyDescent="0.2">
      <c r="A37" s="395"/>
      <c r="B37" s="418">
        <v>25</v>
      </c>
      <c r="C37" s="360"/>
      <c r="D37" s="361"/>
      <c r="E37" s="361"/>
      <c r="F37" s="361"/>
      <c r="G37" s="365"/>
      <c r="H37" s="362"/>
      <c r="I37" s="362"/>
      <c r="J37" s="362"/>
      <c r="K37" s="369"/>
      <c r="L37" s="406"/>
      <c r="M37" s="406"/>
      <c r="N37" s="386"/>
      <c r="O37" s="386"/>
      <c r="P37" s="386"/>
      <c r="Q37" s="395"/>
      <c r="R37" s="395"/>
      <c r="S37" s="395"/>
      <c r="T37" s="395"/>
      <c r="U37" s="395"/>
      <c r="V37" s="395"/>
      <c r="W37" s="395"/>
      <c r="X37" s="395"/>
      <c r="Y37" s="395"/>
      <c r="Z37" s="395"/>
      <c r="AA37" s="395"/>
      <c r="AB37" s="395"/>
      <c r="AC37" s="395"/>
      <c r="AD37" s="395"/>
    </row>
    <row r="38" spans="1:30" ht="47.45" customHeight="1" x14ac:dyDescent="0.2">
      <c r="A38" s="395"/>
      <c r="B38" s="418">
        <v>26</v>
      </c>
      <c r="C38" s="360"/>
      <c r="D38" s="361"/>
      <c r="E38" s="361"/>
      <c r="F38" s="361"/>
      <c r="G38" s="365"/>
      <c r="H38" s="362"/>
      <c r="I38" s="362"/>
      <c r="J38" s="362"/>
      <c r="K38" s="369"/>
      <c r="L38" s="406"/>
      <c r="M38" s="406"/>
      <c r="N38" s="386"/>
      <c r="O38" s="386"/>
      <c r="P38" s="386"/>
      <c r="Q38" s="395"/>
      <c r="R38" s="395"/>
      <c r="S38" s="395"/>
      <c r="T38" s="395"/>
      <c r="U38" s="395"/>
      <c r="V38" s="395"/>
      <c r="W38" s="395"/>
      <c r="X38" s="395"/>
      <c r="Y38" s="395"/>
      <c r="Z38" s="395"/>
      <c r="AA38" s="395"/>
      <c r="AB38" s="395"/>
      <c r="AC38" s="395"/>
      <c r="AD38" s="395"/>
    </row>
    <row r="39" spans="1:30" ht="47.45" customHeight="1" x14ac:dyDescent="0.2">
      <c r="A39" s="395"/>
      <c r="B39" s="418">
        <v>27</v>
      </c>
      <c r="C39" s="360"/>
      <c r="D39" s="361"/>
      <c r="E39" s="361"/>
      <c r="F39" s="361"/>
      <c r="G39" s="365"/>
      <c r="H39" s="362"/>
      <c r="I39" s="362"/>
      <c r="J39" s="362"/>
      <c r="K39" s="369"/>
      <c r="L39" s="406"/>
      <c r="M39" s="406"/>
      <c r="N39" s="386"/>
      <c r="O39" s="386"/>
      <c r="P39" s="386"/>
      <c r="Q39" s="395"/>
      <c r="R39" s="395"/>
      <c r="S39" s="395"/>
      <c r="T39" s="395"/>
      <c r="U39" s="395"/>
      <c r="V39" s="395"/>
      <c r="W39" s="395"/>
      <c r="X39" s="395"/>
      <c r="Y39" s="395"/>
      <c r="Z39" s="395"/>
      <c r="AA39" s="395"/>
      <c r="AB39" s="395"/>
      <c r="AC39" s="395"/>
      <c r="AD39" s="395"/>
    </row>
    <row r="40" spans="1:30" ht="20.25" customHeight="1" x14ac:dyDescent="0.2">
      <c r="A40" s="395"/>
      <c r="C40" s="352"/>
      <c r="D40" s="560" t="str">
        <f ca="1">Basisdaten!$C$41</f>
        <v>Vorhabenbeschreibung - 4.1.7) Klimaschutzkoordination - Vers. 10/2025</v>
      </c>
      <c r="E40" s="560"/>
      <c r="F40" s="561"/>
      <c r="G40" s="561"/>
      <c r="H40" s="561"/>
      <c r="I40" s="561"/>
      <c r="J40" s="364" t="s">
        <v>575</v>
      </c>
      <c r="K40" s="369"/>
      <c r="L40" s="406"/>
      <c r="M40" s="406"/>
      <c r="N40" s="386"/>
      <c r="O40" s="386"/>
      <c r="P40" s="386"/>
      <c r="Q40" s="395"/>
      <c r="R40" s="395"/>
      <c r="S40" s="395"/>
      <c r="T40" s="395"/>
      <c r="U40" s="395"/>
      <c r="V40" s="395"/>
      <c r="W40" s="395"/>
      <c r="X40" s="395"/>
      <c r="Y40" s="395"/>
      <c r="Z40" s="395"/>
      <c r="AA40" s="395"/>
      <c r="AB40" s="395"/>
      <c r="AC40" s="395"/>
      <c r="AD40" s="395"/>
    </row>
    <row r="41" spans="1:30" ht="20.25" customHeight="1" x14ac:dyDescent="0.2">
      <c r="A41" s="395"/>
      <c r="C41" s="352"/>
      <c r="D41" s="353"/>
      <c r="E41" s="353"/>
      <c r="F41" s="353"/>
      <c r="G41" s="366"/>
      <c r="H41" s="356"/>
      <c r="I41" s="356"/>
      <c r="J41" s="364" t="s">
        <v>586</v>
      </c>
      <c r="K41" s="369"/>
      <c r="L41" s="406"/>
      <c r="M41" s="406"/>
      <c r="N41" s="386"/>
      <c r="O41" s="386"/>
      <c r="P41" s="386"/>
      <c r="Q41" s="395"/>
      <c r="R41" s="395"/>
      <c r="S41" s="395"/>
      <c r="T41" s="395"/>
      <c r="U41" s="395"/>
      <c r="V41" s="395"/>
      <c r="W41" s="395"/>
      <c r="X41" s="395"/>
      <c r="Y41" s="395"/>
      <c r="Z41" s="395"/>
      <c r="AA41" s="395"/>
      <c r="AB41" s="395"/>
      <c r="AC41" s="395"/>
      <c r="AD41" s="395"/>
    </row>
    <row r="42" spans="1:30" ht="55.5" customHeight="1" x14ac:dyDescent="0.2">
      <c r="A42" s="395"/>
      <c r="C42" s="363" t="s">
        <v>611</v>
      </c>
      <c r="D42" s="363" t="s">
        <v>612</v>
      </c>
      <c r="E42" s="363" t="str">
        <f>E9</f>
        <v>Bilanz bzw. integriertes Klimaschutzkonzept vorhanden?</v>
      </c>
      <c r="F42" s="363" t="s">
        <v>613</v>
      </c>
      <c r="G42" s="368" t="s">
        <v>614</v>
      </c>
      <c r="H42" s="363" t="s">
        <v>615</v>
      </c>
      <c r="I42" s="363" t="s">
        <v>616</v>
      </c>
      <c r="J42" s="363" t="s">
        <v>617</v>
      </c>
      <c r="K42" s="1"/>
      <c r="L42" s="386"/>
      <c r="M42" s="386"/>
      <c r="N42" s="386"/>
      <c r="O42" s="386"/>
      <c r="P42" s="386"/>
      <c r="Q42" s="395"/>
      <c r="R42" s="395"/>
      <c r="S42" s="395"/>
      <c r="T42" s="395"/>
      <c r="U42" s="395"/>
      <c r="V42" s="395"/>
      <c r="W42" s="395"/>
      <c r="X42" s="395"/>
      <c r="Y42" s="395"/>
      <c r="Z42" s="395"/>
      <c r="AA42" s="395"/>
      <c r="AB42" s="395"/>
      <c r="AC42" s="395"/>
      <c r="AD42" s="395"/>
    </row>
    <row r="43" spans="1:30" ht="47.45" customHeight="1" x14ac:dyDescent="0.2">
      <c r="A43" s="395"/>
      <c r="B43" s="418">
        <v>28</v>
      </c>
      <c r="C43" s="360"/>
      <c r="D43" s="361"/>
      <c r="E43" s="361"/>
      <c r="F43" s="361"/>
      <c r="G43" s="365"/>
      <c r="H43" s="362"/>
      <c r="I43" s="362"/>
      <c r="J43" s="362"/>
      <c r="K43" s="1"/>
      <c r="L43" s="386"/>
      <c r="M43" s="407"/>
      <c r="N43" s="386"/>
      <c r="O43" s="386"/>
      <c r="P43" s="386"/>
      <c r="Q43" s="395"/>
      <c r="R43" s="395"/>
      <c r="S43" s="395"/>
      <c r="T43" s="395"/>
      <c r="U43" s="395"/>
      <c r="V43" s="395"/>
      <c r="W43" s="395"/>
      <c r="X43" s="395"/>
      <c r="Y43" s="395"/>
      <c r="Z43" s="395"/>
      <c r="AA43" s="395"/>
      <c r="AB43" s="395"/>
      <c r="AC43" s="395"/>
      <c r="AD43" s="395"/>
    </row>
    <row r="44" spans="1:30" ht="47.45" customHeight="1" x14ac:dyDescent="0.2">
      <c r="A44" s="395"/>
      <c r="B44" s="418">
        <v>29</v>
      </c>
      <c r="C44" s="360"/>
      <c r="D44" s="361"/>
      <c r="E44" s="361"/>
      <c r="F44" s="361"/>
      <c r="G44" s="365"/>
      <c r="H44" s="362"/>
      <c r="I44" s="362"/>
      <c r="J44" s="362"/>
      <c r="K44" s="1"/>
      <c r="L44" s="386"/>
      <c r="M44" s="407"/>
      <c r="N44" s="386"/>
      <c r="O44" s="386"/>
      <c r="P44" s="386"/>
      <c r="Q44" s="395"/>
      <c r="R44" s="395"/>
      <c r="S44" s="395"/>
      <c r="T44" s="395"/>
      <c r="U44" s="395"/>
      <c r="V44" s="395"/>
      <c r="W44" s="395"/>
      <c r="X44" s="395"/>
      <c r="Y44" s="395"/>
      <c r="Z44" s="395"/>
      <c r="AA44" s="395"/>
      <c r="AB44" s="395"/>
      <c r="AC44" s="395"/>
      <c r="AD44" s="395"/>
    </row>
    <row r="45" spans="1:30" ht="47.45" customHeight="1" x14ac:dyDescent="0.2">
      <c r="A45" s="395"/>
      <c r="B45" s="418">
        <v>30</v>
      </c>
      <c r="C45" s="360"/>
      <c r="D45" s="361"/>
      <c r="E45" s="361"/>
      <c r="F45" s="361"/>
      <c r="G45" s="365"/>
      <c r="H45" s="362"/>
      <c r="I45" s="362"/>
      <c r="J45" s="362"/>
      <c r="K45" s="147"/>
      <c r="L45" s="402"/>
      <c r="M45" s="402"/>
      <c r="N45" s="386"/>
      <c r="O45" s="386"/>
      <c r="P45" s="386"/>
      <c r="Q45" s="395"/>
      <c r="R45" s="395"/>
      <c r="S45" s="395"/>
      <c r="T45" s="395"/>
      <c r="U45" s="395"/>
      <c r="V45" s="395"/>
      <c r="W45" s="395"/>
      <c r="X45" s="395"/>
      <c r="Y45" s="395"/>
      <c r="Z45" s="395"/>
      <c r="AA45" s="395"/>
      <c r="AB45" s="395"/>
      <c r="AC45" s="395"/>
      <c r="AD45" s="395"/>
    </row>
    <row r="46" spans="1:30" ht="47.45" customHeight="1" x14ac:dyDescent="0.2">
      <c r="A46" s="395"/>
      <c r="B46" s="418">
        <v>31</v>
      </c>
      <c r="C46" s="360"/>
      <c r="D46" s="361"/>
      <c r="E46" s="361"/>
      <c r="F46" s="361"/>
      <c r="G46" s="365"/>
      <c r="H46" s="362"/>
      <c r="I46" s="362"/>
      <c r="J46" s="362"/>
      <c r="K46" s="350"/>
      <c r="L46" s="403"/>
      <c r="M46" s="403"/>
      <c r="N46" s="386"/>
      <c r="O46" s="386"/>
      <c r="P46" s="386"/>
      <c r="Q46" s="395"/>
      <c r="R46" s="395"/>
      <c r="S46" s="395"/>
      <c r="T46" s="395"/>
      <c r="U46" s="395"/>
      <c r="V46" s="395"/>
      <c r="W46" s="395"/>
      <c r="X46" s="395"/>
      <c r="Y46" s="395"/>
      <c r="Z46" s="395"/>
      <c r="AA46" s="395"/>
      <c r="AB46" s="395"/>
      <c r="AC46" s="395"/>
      <c r="AD46" s="395"/>
    </row>
    <row r="47" spans="1:30" ht="47.45" customHeight="1" x14ac:dyDescent="0.2">
      <c r="A47" s="395"/>
      <c r="B47" s="418">
        <v>32</v>
      </c>
      <c r="C47" s="360"/>
      <c r="D47" s="361"/>
      <c r="E47" s="361"/>
      <c r="F47" s="361"/>
      <c r="G47" s="365"/>
      <c r="H47" s="362"/>
      <c r="I47" s="362"/>
      <c r="J47" s="362"/>
      <c r="K47" s="369"/>
      <c r="L47" s="406"/>
      <c r="M47" s="406"/>
      <c r="N47" s="386"/>
      <c r="O47" s="386"/>
      <c r="P47" s="386"/>
      <c r="Q47" s="395"/>
      <c r="R47" s="395"/>
      <c r="S47" s="395"/>
      <c r="T47" s="395"/>
      <c r="U47" s="395"/>
      <c r="V47" s="395"/>
      <c r="W47" s="395"/>
      <c r="X47" s="395"/>
      <c r="Y47" s="395"/>
      <c r="Z47" s="395"/>
      <c r="AA47" s="395"/>
      <c r="AB47" s="395"/>
      <c r="AC47" s="395"/>
      <c r="AD47" s="395"/>
    </row>
    <row r="48" spans="1:30" ht="47.45" customHeight="1" x14ac:dyDescent="0.2">
      <c r="A48" s="395"/>
      <c r="B48" s="418">
        <v>33</v>
      </c>
      <c r="C48" s="360"/>
      <c r="D48" s="361"/>
      <c r="E48" s="361"/>
      <c r="F48" s="361"/>
      <c r="G48" s="365"/>
      <c r="H48" s="362"/>
      <c r="I48" s="362"/>
      <c r="J48" s="362"/>
      <c r="K48" s="369"/>
      <c r="L48" s="406"/>
      <c r="M48" s="406"/>
      <c r="N48" s="386"/>
      <c r="O48" s="386"/>
      <c r="P48" s="386"/>
      <c r="Q48" s="395"/>
      <c r="R48" s="395"/>
      <c r="S48" s="395"/>
      <c r="T48" s="395"/>
      <c r="U48" s="395"/>
      <c r="V48" s="395"/>
      <c r="W48" s="395"/>
      <c r="X48" s="395"/>
      <c r="Y48" s="395"/>
      <c r="Z48" s="395"/>
      <c r="AA48" s="395"/>
      <c r="AB48" s="395"/>
      <c r="AC48" s="395"/>
      <c r="AD48" s="395"/>
    </row>
    <row r="49" spans="1:30" ht="47.45" customHeight="1" x14ac:dyDescent="0.2">
      <c r="A49" s="395"/>
      <c r="B49" s="418">
        <v>34</v>
      </c>
      <c r="C49" s="360"/>
      <c r="D49" s="361"/>
      <c r="E49" s="361"/>
      <c r="F49" s="361"/>
      <c r="G49" s="365"/>
      <c r="H49" s="362"/>
      <c r="I49" s="362"/>
      <c r="J49" s="362"/>
      <c r="K49" s="369"/>
      <c r="L49" s="406"/>
      <c r="M49" s="406"/>
      <c r="N49" s="386"/>
      <c r="O49" s="386"/>
      <c r="P49" s="386"/>
      <c r="Q49" s="395"/>
      <c r="R49" s="395"/>
      <c r="S49" s="395"/>
      <c r="T49" s="395"/>
      <c r="U49" s="395"/>
      <c r="V49" s="395"/>
      <c r="W49" s="395"/>
      <c r="X49" s="395"/>
      <c r="Y49" s="395"/>
      <c r="Z49" s="395"/>
      <c r="AA49" s="395"/>
      <c r="AB49" s="395"/>
      <c r="AC49" s="395"/>
      <c r="AD49" s="395"/>
    </row>
    <row r="50" spans="1:30" ht="47.45" customHeight="1" x14ac:dyDescent="0.2">
      <c r="A50" s="395"/>
      <c r="B50" s="418">
        <v>35</v>
      </c>
      <c r="C50" s="360"/>
      <c r="D50" s="361"/>
      <c r="E50" s="361"/>
      <c r="F50" s="361"/>
      <c r="G50" s="365"/>
      <c r="H50" s="362"/>
      <c r="I50" s="362"/>
      <c r="J50" s="362"/>
      <c r="K50" s="369"/>
      <c r="L50" s="406"/>
      <c r="M50" s="406"/>
      <c r="N50" s="386"/>
      <c r="O50" s="386"/>
      <c r="P50" s="386"/>
      <c r="Q50" s="395"/>
      <c r="R50" s="395"/>
      <c r="S50" s="395"/>
      <c r="T50" s="395"/>
      <c r="U50" s="395"/>
      <c r="V50" s="395"/>
      <c r="W50" s="395"/>
      <c r="X50" s="395"/>
      <c r="Y50" s="395"/>
      <c r="Z50" s="395"/>
      <c r="AA50" s="395"/>
      <c r="AB50" s="395"/>
      <c r="AC50" s="395"/>
      <c r="AD50" s="395"/>
    </row>
    <row r="51" spans="1:30" ht="47.45" customHeight="1" x14ac:dyDescent="0.2">
      <c r="A51" s="395"/>
      <c r="B51" s="418">
        <v>36</v>
      </c>
      <c r="C51" s="360"/>
      <c r="D51" s="361"/>
      <c r="E51" s="361"/>
      <c r="F51" s="361"/>
      <c r="G51" s="365"/>
      <c r="H51" s="362"/>
      <c r="I51" s="362"/>
      <c r="J51" s="362"/>
      <c r="K51" s="369"/>
      <c r="L51" s="406"/>
      <c r="M51" s="406"/>
      <c r="N51" s="386"/>
      <c r="O51" s="386"/>
      <c r="P51" s="386"/>
      <c r="Q51" s="395"/>
      <c r="R51" s="395"/>
      <c r="S51" s="395"/>
      <c r="T51" s="395"/>
      <c r="U51" s="395"/>
      <c r="V51" s="395"/>
      <c r="W51" s="395"/>
      <c r="X51" s="395"/>
      <c r="Y51" s="395"/>
      <c r="Z51" s="395"/>
      <c r="AA51" s="395"/>
      <c r="AB51" s="395"/>
      <c r="AC51" s="395"/>
      <c r="AD51" s="395"/>
    </row>
    <row r="52" spans="1:30" ht="47.45" customHeight="1" x14ac:dyDescent="0.2">
      <c r="A52" s="395"/>
      <c r="B52" s="418">
        <v>37</v>
      </c>
      <c r="C52" s="360"/>
      <c r="D52" s="361"/>
      <c r="E52" s="361"/>
      <c r="F52" s="361"/>
      <c r="G52" s="365"/>
      <c r="H52" s="362"/>
      <c r="I52" s="362"/>
      <c r="J52" s="362"/>
      <c r="K52" s="369"/>
      <c r="L52" s="406"/>
      <c r="M52" s="406"/>
      <c r="N52" s="386"/>
      <c r="O52" s="386"/>
      <c r="P52" s="386"/>
      <c r="Q52" s="395"/>
      <c r="R52" s="395"/>
      <c r="S52" s="395"/>
      <c r="T52" s="395"/>
      <c r="U52" s="395"/>
      <c r="V52" s="395"/>
      <c r="W52" s="395"/>
      <c r="X52" s="395"/>
      <c r="Y52" s="395"/>
      <c r="Z52" s="395"/>
      <c r="AA52" s="395"/>
      <c r="AB52" s="395"/>
      <c r="AC52" s="395"/>
      <c r="AD52" s="395"/>
    </row>
    <row r="53" spans="1:30" ht="47.45" customHeight="1" x14ac:dyDescent="0.2">
      <c r="A53" s="395"/>
      <c r="B53" s="418">
        <v>38</v>
      </c>
      <c r="C53" s="360"/>
      <c r="D53" s="361"/>
      <c r="E53" s="361"/>
      <c r="F53" s="361"/>
      <c r="G53" s="365"/>
      <c r="H53" s="362"/>
      <c r="I53" s="362"/>
      <c r="J53" s="362"/>
      <c r="K53" s="369"/>
      <c r="L53" s="406"/>
      <c r="M53" s="406"/>
      <c r="N53" s="386"/>
      <c r="O53" s="386"/>
      <c r="P53" s="386"/>
      <c r="Q53" s="395"/>
      <c r="R53" s="395"/>
      <c r="S53" s="395"/>
      <c r="T53" s="395"/>
      <c r="U53" s="395"/>
      <c r="V53" s="395"/>
      <c r="W53" s="395"/>
      <c r="X53" s="395"/>
      <c r="Y53" s="395"/>
      <c r="Z53" s="395"/>
      <c r="AA53" s="395"/>
      <c r="AB53" s="395"/>
      <c r="AC53" s="395"/>
      <c r="AD53" s="395"/>
    </row>
    <row r="54" spans="1:30" ht="47.45" customHeight="1" x14ac:dyDescent="0.2">
      <c r="A54" s="395"/>
      <c r="B54" s="418">
        <v>39</v>
      </c>
      <c r="C54" s="360"/>
      <c r="D54" s="361"/>
      <c r="E54" s="361"/>
      <c r="F54" s="361"/>
      <c r="G54" s="365"/>
      <c r="H54" s="362"/>
      <c r="I54" s="362"/>
      <c r="J54" s="362"/>
      <c r="K54" s="369"/>
      <c r="L54" s="406"/>
      <c r="M54" s="406"/>
      <c r="N54" s="386"/>
      <c r="O54" s="386"/>
      <c r="P54" s="386"/>
      <c r="Q54" s="395"/>
      <c r="R54" s="395"/>
      <c r="S54" s="395"/>
      <c r="T54" s="395"/>
      <c r="U54" s="395"/>
      <c r="V54" s="395"/>
      <c r="W54" s="395"/>
      <c r="X54" s="395"/>
      <c r="Y54" s="395"/>
      <c r="Z54" s="395"/>
      <c r="AA54" s="395"/>
      <c r="AB54" s="395"/>
      <c r="AC54" s="395"/>
      <c r="AD54" s="395"/>
    </row>
    <row r="55" spans="1:30" ht="47.45" customHeight="1" x14ac:dyDescent="0.2">
      <c r="A55" s="395"/>
      <c r="B55" s="418">
        <v>40</v>
      </c>
      <c r="C55" s="360"/>
      <c r="D55" s="361"/>
      <c r="E55" s="361"/>
      <c r="F55" s="361"/>
      <c r="G55" s="365"/>
      <c r="H55" s="362"/>
      <c r="I55" s="362"/>
      <c r="J55" s="362"/>
      <c r="K55" s="369"/>
      <c r="L55" s="406"/>
      <c r="M55" s="406"/>
      <c r="N55" s="386"/>
      <c r="O55" s="386"/>
      <c r="P55" s="386"/>
      <c r="Q55" s="395"/>
      <c r="R55" s="395"/>
      <c r="S55" s="395"/>
      <c r="T55" s="395"/>
      <c r="U55" s="395"/>
      <c r="V55" s="395"/>
      <c r="W55" s="395"/>
      <c r="X55" s="395"/>
      <c r="Y55" s="395"/>
      <c r="Z55" s="395"/>
      <c r="AA55" s="395"/>
      <c r="AB55" s="395"/>
      <c r="AC55" s="395"/>
      <c r="AD55" s="395"/>
    </row>
    <row r="56" spans="1:30" ht="47.45" customHeight="1" x14ac:dyDescent="0.2">
      <c r="A56" s="395"/>
      <c r="B56" s="418">
        <v>41</v>
      </c>
      <c r="C56" s="360"/>
      <c r="D56" s="361"/>
      <c r="E56" s="361"/>
      <c r="F56" s="361"/>
      <c r="G56" s="365"/>
      <c r="H56" s="362"/>
      <c r="I56" s="362"/>
      <c r="J56" s="362"/>
      <c r="K56" s="369"/>
      <c r="L56" s="406"/>
      <c r="M56" s="406"/>
      <c r="N56" s="386"/>
      <c r="O56" s="386"/>
      <c r="P56" s="386"/>
      <c r="Q56" s="395"/>
      <c r="R56" s="395"/>
      <c r="S56" s="395"/>
      <c r="T56" s="395"/>
      <c r="U56" s="395"/>
      <c r="V56" s="395"/>
      <c r="W56" s="395"/>
      <c r="X56" s="395"/>
      <c r="Y56" s="395"/>
      <c r="Z56" s="395"/>
      <c r="AA56" s="395"/>
      <c r="AB56" s="395"/>
      <c r="AC56" s="395"/>
      <c r="AD56" s="395"/>
    </row>
    <row r="57" spans="1:30" ht="20.25" customHeight="1" x14ac:dyDescent="0.2">
      <c r="A57" s="395"/>
      <c r="C57" s="359"/>
      <c r="D57" s="560" t="str">
        <f ca="1">Basisdaten!$C$41</f>
        <v>Vorhabenbeschreibung - 4.1.7) Klimaschutzkoordination - Vers. 10/2025</v>
      </c>
      <c r="E57" s="560"/>
      <c r="F57" s="561"/>
      <c r="G57" s="561"/>
      <c r="H57" s="561"/>
      <c r="I57" s="561"/>
      <c r="J57" s="364" t="s">
        <v>586</v>
      </c>
      <c r="K57" s="369"/>
      <c r="L57" s="406"/>
      <c r="M57" s="406"/>
      <c r="N57" s="386"/>
      <c r="O57" s="386"/>
      <c r="P57" s="386"/>
      <c r="Q57" s="395"/>
      <c r="R57" s="395"/>
      <c r="S57" s="395"/>
      <c r="T57" s="395"/>
      <c r="U57" s="395"/>
      <c r="V57" s="395"/>
      <c r="W57" s="395"/>
      <c r="X57" s="395"/>
      <c r="Y57" s="395"/>
      <c r="Z57" s="395"/>
      <c r="AA57" s="395"/>
      <c r="AB57" s="395"/>
      <c r="AC57" s="395"/>
      <c r="AD57" s="395"/>
    </row>
    <row r="58" spans="1:30" ht="20.25" customHeight="1" x14ac:dyDescent="0.2">
      <c r="A58" s="395"/>
      <c r="C58" s="357"/>
      <c r="D58" s="354"/>
      <c r="E58" s="354"/>
      <c r="F58" s="354"/>
      <c r="G58" s="367"/>
      <c r="H58" s="355"/>
      <c r="I58" s="355"/>
      <c r="J58" s="364" t="s">
        <v>597</v>
      </c>
      <c r="K58" s="369"/>
      <c r="L58" s="406"/>
      <c r="M58" s="406"/>
      <c r="N58" s="386"/>
      <c r="O58" s="386"/>
      <c r="P58" s="386"/>
      <c r="Q58" s="395"/>
      <c r="R58" s="395"/>
      <c r="S58" s="395"/>
      <c r="T58" s="395"/>
      <c r="U58" s="395"/>
      <c r="V58" s="395"/>
      <c r="W58" s="395"/>
      <c r="X58" s="395"/>
      <c r="Y58" s="395"/>
      <c r="Z58" s="395"/>
      <c r="AA58" s="395"/>
      <c r="AB58" s="395"/>
      <c r="AC58" s="395"/>
      <c r="AD58" s="395"/>
    </row>
    <row r="59" spans="1:30" ht="58.5" customHeight="1" x14ac:dyDescent="0.2">
      <c r="A59" s="395"/>
      <c r="C59" s="363" t="s">
        <v>611</v>
      </c>
      <c r="D59" s="363" t="s">
        <v>612</v>
      </c>
      <c r="E59" s="363" t="str">
        <f>E9</f>
        <v>Bilanz bzw. integriertes Klimaschutzkonzept vorhanden?</v>
      </c>
      <c r="F59" s="363" t="s">
        <v>613</v>
      </c>
      <c r="G59" s="368" t="s">
        <v>614</v>
      </c>
      <c r="H59" s="363" t="s">
        <v>615</v>
      </c>
      <c r="I59" s="363" t="s">
        <v>616</v>
      </c>
      <c r="J59" s="363" t="s">
        <v>617</v>
      </c>
      <c r="K59" s="369"/>
      <c r="L59" s="406"/>
      <c r="M59" s="406"/>
      <c r="N59" s="386"/>
      <c r="O59" s="386"/>
      <c r="P59" s="386"/>
      <c r="Q59" s="395"/>
      <c r="R59" s="395"/>
      <c r="S59" s="395"/>
      <c r="T59" s="395"/>
      <c r="U59" s="395"/>
      <c r="V59" s="395"/>
      <c r="W59" s="395"/>
      <c r="X59" s="395"/>
      <c r="Y59" s="395"/>
      <c r="Z59" s="395"/>
      <c r="AA59" s="395"/>
      <c r="AB59" s="395"/>
      <c r="AC59" s="395"/>
      <c r="AD59" s="395"/>
    </row>
    <row r="60" spans="1:30" ht="47.45" customHeight="1" x14ac:dyDescent="0.2">
      <c r="A60" s="395"/>
      <c r="B60" s="418">
        <v>42</v>
      </c>
      <c r="C60" s="360"/>
      <c r="D60" s="361"/>
      <c r="E60" s="361"/>
      <c r="F60" s="361"/>
      <c r="G60" s="365"/>
      <c r="H60" s="362"/>
      <c r="I60" s="362"/>
      <c r="J60" s="362"/>
      <c r="K60" s="369"/>
      <c r="L60" s="406"/>
      <c r="M60" s="406"/>
      <c r="N60" s="386"/>
      <c r="O60" s="386"/>
      <c r="P60" s="386"/>
      <c r="Q60" s="395"/>
      <c r="R60" s="395"/>
      <c r="S60" s="395"/>
      <c r="T60" s="395"/>
      <c r="U60" s="395"/>
      <c r="V60" s="395"/>
      <c r="W60" s="395"/>
      <c r="X60" s="395"/>
      <c r="Y60" s="395"/>
      <c r="Z60" s="395"/>
      <c r="AA60" s="395"/>
      <c r="AB60" s="395"/>
      <c r="AC60" s="395"/>
      <c r="AD60" s="395"/>
    </row>
    <row r="61" spans="1:30" ht="47.45" customHeight="1" x14ac:dyDescent="0.2">
      <c r="A61" s="395"/>
      <c r="B61" s="418">
        <v>43</v>
      </c>
      <c r="C61" s="360"/>
      <c r="D61" s="361"/>
      <c r="E61" s="361"/>
      <c r="F61" s="361"/>
      <c r="G61" s="365"/>
      <c r="H61" s="362"/>
      <c r="I61" s="362"/>
      <c r="J61" s="362"/>
      <c r="K61" s="369"/>
      <c r="L61" s="406"/>
      <c r="M61" s="406"/>
      <c r="N61" s="386"/>
      <c r="O61" s="386"/>
      <c r="P61" s="386"/>
      <c r="Q61" s="395"/>
      <c r="R61" s="395"/>
      <c r="S61" s="395"/>
      <c r="T61" s="395"/>
      <c r="U61" s="395"/>
      <c r="V61" s="395"/>
      <c r="W61" s="395"/>
      <c r="X61" s="395"/>
      <c r="Y61" s="395"/>
      <c r="Z61" s="395"/>
      <c r="AA61" s="395"/>
      <c r="AB61" s="395"/>
      <c r="AC61" s="395"/>
      <c r="AD61" s="395"/>
    </row>
    <row r="62" spans="1:30" ht="47.45" customHeight="1" x14ac:dyDescent="0.2">
      <c r="A62" s="395"/>
      <c r="B62" s="418">
        <v>44</v>
      </c>
      <c r="C62" s="360"/>
      <c r="D62" s="361"/>
      <c r="E62" s="361"/>
      <c r="F62" s="361"/>
      <c r="G62" s="365"/>
      <c r="H62" s="362"/>
      <c r="I62" s="362"/>
      <c r="J62" s="362"/>
      <c r="K62" s="369"/>
      <c r="L62" s="406"/>
      <c r="M62" s="406"/>
      <c r="N62" s="386"/>
      <c r="O62" s="386"/>
      <c r="P62" s="386"/>
      <c r="Q62" s="395"/>
      <c r="R62" s="395"/>
      <c r="S62" s="395"/>
      <c r="T62" s="395"/>
      <c r="U62" s="395"/>
      <c r="V62" s="395"/>
      <c r="W62" s="395"/>
      <c r="X62" s="395"/>
      <c r="Y62" s="395"/>
      <c r="Z62" s="395"/>
      <c r="AA62" s="395"/>
      <c r="AB62" s="395"/>
      <c r="AC62" s="395"/>
      <c r="AD62" s="395"/>
    </row>
    <row r="63" spans="1:30" ht="47.45" customHeight="1" x14ac:dyDescent="0.2">
      <c r="A63" s="395"/>
      <c r="B63" s="418">
        <v>45</v>
      </c>
      <c r="C63" s="360"/>
      <c r="D63" s="361"/>
      <c r="E63" s="361"/>
      <c r="F63" s="361"/>
      <c r="G63" s="365"/>
      <c r="H63" s="362"/>
      <c r="I63" s="362"/>
      <c r="J63" s="362"/>
      <c r="K63" s="369"/>
      <c r="L63" s="406"/>
      <c r="M63" s="406"/>
      <c r="N63" s="386"/>
      <c r="O63" s="386"/>
      <c r="P63" s="386"/>
      <c r="Q63" s="395"/>
      <c r="R63" s="395"/>
      <c r="S63" s="395"/>
      <c r="T63" s="395"/>
      <c r="U63" s="395"/>
      <c r="V63" s="395"/>
      <c r="W63" s="395"/>
      <c r="X63" s="395"/>
      <c r="Y63" s="395"/>
      <c r="Z63" s="395"/>
      <c r="AA63" s="395"/>
      <c r="AB63" s="395"/>
      <c r="AC63" s="395"/>
      <c r="AD63" s="395"/>
    </row>
    <row r="64" spans="1:30" ht="47.45" customHeight="1" x14ac:dyDescent="0.2">
      <c r="A64" s="395"/>
      <c r="B64" s="418">
        <v>46</v>
      </c>
      <c r="C64" s="360"/>
      <c r="D64" s="361"/>
      <c r="E64" s="361"/>
      <c r="F64" s="361"/>
      <c r="G64" s="365"/>
      <c r="H64" s="362"/>
      <c r="I64" s="362"/>
      <c r="J64" s="362"/>
      <c r="K64" s="369"/>
      <c r="L64" s="406"/>
      <c r="M64" s="406"/>
      <c r="N64" s="386"/>
      <c r="O64" s="386"/>
      <c r="P64" s="386"/>
      <c r="Q64" s="395"/>
      <c r="R64" s="395"/>
      <c r="S64" s="395"/>
      <c r="T64" s="395"/>
      <c r="U64" s="395"/>
      <c r="V64" s="395"/>
      <c r="W64" s="395"/>
      <c r="X64" s="395"/>
      <c r="Y64" s="395"/>
      <c r="Z64" s="395"/>
      <c r="AA64" s="395"/>
      <c r="AB64" s="395"/>
      <c r="AC64" s="395"/>
      <c r="AD64" s="395"/>
    </row>
    <row r="65" spans="1:30" ht="47.45" customHeight="1" x14ac:dyDescent="0.2">
      <c r="A65" s="395"/>
      <c r="B65" s="418">
        <v>47</v>
      </c>
      <c r="C65" s="360"/>
      <c r="D65" s="361"/>
      <c r="E65" s="361"/>
      <c r="F65" s="361"/>
      <c r="G65" s="365"/>
      <c r="H65" s="362"/>
      <c r="I65" s="362"/>
      <c r="J65" s="362"/>
      <c r="K65" s="369"/>
      <c r="L65" s="406"/>
      <c r="M65" s="406"/>
      <c r="N65" s="386"/>
      <c r="O65" s="386"/>
      <c r="P65" s="386"/>
      <c r="Q65" s="395"/>
      <c r="R65" s="395"/>
      <c r="S65" s="395"/>
      <c r="T65" s="395"/>
      <c r="U65" s="395"/>
      <c r="V65" s="395"/>
      <c r="W65" s="395"/>
      <c r="X65" s="395"/>
      <c r="Y65" s="395"/>
      <c r="Z65" s="395"/>
      <c r="AA65" s="395"/>
      <c r="AB65" s="395"/>
      <c r="AC65" s="395"/>
      <c r="AD65" s="395"/>
    </row>
    <row r="66" spans="1:30" ht="47.45" customHeight="1" x14ac:dyDescent="0.2">
      <c r="A66" s="395"/>
      <c r="B66" s="418">
        <v>48</v>
      </c>
      <c r="C66" s="360"/>
      <c r="D66" s="361"/>
      <c r="E66" s="361"/>
      <c r="F66" s="361"/>
      <c r="G66" s="365"/>
      <c r="H66" s="362"/>
      <c r="I66" s="362"/>
      <c r="J66" s="362"/>
      <c r="K66" s="369"/>
      <c r="L66" s="406"/>
      <c r="M66" s="406"/>
      <c r="N66" s="386"/>
      <c r="O66" s="386"/>
      <c r="P66" s="386"/>
      <c r="Q66" s="395"/>
      <c r="R66" s="395"/>
      <c r="S66" s="395"/>
      <c r="T66" s="395"/>
      <c r="U66" s="395"/>
      <c r="V66" s="395"/>
      <c r="W66" s="395"/>
      <c r="X66" s="395"/>
      <c r="Y66" s="395"/>
      <c r="Z66" s="395"/>
      <c r="AA66" s="395"/>
      <c r="AB66" s="395"/>
      <c r="AC66" s="395"/>
      <c r="AD66" s="395"/>
    </row>
    <row r="67" spans="1:30" ht="47.45" customHeight="1" x14ac:dyDescent="0.2">
      <c r="A67" s="395"/>
      <c r="B67" s="418">
        <v>49</v>
      </c>
      <c r="C67" s="360"/>
      <c r="D67" s="361"/>
      <c r="E67" s="361"/>
      <c r="F67" s="361"/>
      <c r="G67" s="365"/>
      <c r="H67" s="362"/>
      <c r="I67" s="362"/>
      <c r="J67" s="362"/>
      <c r="K67" s="369"/>
      <c r="L67" s="406"/>
      <c r="M67" s="406"/>
      <c r="N67" s="386"/>
      <c r="O67" s="386"/>
      <c r="P67" s="386"/>
      <c r="Q67" s="395"/>
      <c r="R67" s="395"/>
      <c r="S67" s="395"/>
      <c r="T67" s="395"/>
      <c r="U67" s="395"/>
      <c r="V67" s="395"/>
      <c r="W67" s="395"/>
      <c r="X67" s="395"/>
      <c r="Y67" s="395"/>
      <c r="Z67" s="395"/>
      <c r="AA67" s="395"/>
      <c r="AB67" s="395"/>
      <c r="AC67" s="395"/>
      <c r="AD67" s="395"/>
    </row>
    <row r="68" spans="1:30" ht="47.45" customHeight="1" x14ac:dyDescent="0.2">
      <c r="A68" s="395"/>
      <c r="B68" s="418">
        <v>50</v>
      </c>
      <c r="C68" s="360"/>
      <c r="D68" s="361"/>
      <c r="E68" s="361"/>
      <c r="F68" s="361"/>
      <c r="G68" s="365"/>
      <c r="H68" s="362"/>
      <c r="I68" s="362"/>
      <c r="J68" s="362"/>
      <c r="K68" s="369"/>
      <c r="L68" s="406"/>
      <c r="M68" s="406"/>
      <c r="N68" s="386"/>
      <c r="O68" s="386"/>
      <c r="P68" s="386"/>
      <c r="Q68" s="395"/>
      <c r="R68" s="395"/>
      <c r="S68" s="395"/>
      <c r="T68" s="395"/>
      <c r="U68" s="395"/>
      <c r="V68" s="395"/>
      <c r="W68" s="395"/>
      <c r="X68" s="395"/>
      <c r="Y68" s="395"/>
      <c r="Z68" s="395"/>
      <c r="AA68" s="395"/>
      <c r="AB68" s="395"/>
      <c r="AC68" s="395"/>
      <c r="AD68" s="395"/>
    </row>
    <row r="69" spans="1:30" ht="47.45" customHeight="1" x14ac:dyDescent="0.2">
      <c r="A69" s="395"/>
      <c r="B69" s="418">
        <v>51</v>
      </c>
      <c r="C69" s="360"/>
      <c r="D69" s="361"/>
      <c r="E69" s="361"/>
      <c r="F69" s="361"/>
      <c r="G69" s="365"/>
      <c r="H69" s="362"/>
      <c r="I69" s="362"/>
      <c r="J69" s="362"/>
      <c r="K69" s="369"/>
      <c r="L69" s="406"/>
      <c r="M69" s="406"/>
      <c r="N69" s="386"/>
      <c r="O69" s="386"/>
      <c r="P69" s="386"/>
      <c r="Q69" s="395"/>
      <c r="R69" s="395"/>
      <c r="S69" s="395"/>
      <c r="T69" s="395"/>
      <c r="U69" s="395"/>
      <c r="V69" s="395"/>
      <c r="W69" s="395"/>
      <c r="X69" s="395"/>
      <c r="Y69" s="395"/>
      <c r="Z69" s="395"/>
      <c r="AA69" s="395"/>
      <c r="AB69" s="395"/>
      <c r="AC69" s="395"/>
      <c r="AD69" s="395"/>
    </row>
    <row r="70" spans="1:30" ht="47.45" customHeight="1" x14ac:dyDescent="0.2">
      <c r="A70" s="395"/>
      <c r="B70" s="418">
        <v>52</v>
      </c>
      <c r="C70" s="360"/>
      <c r="D70" s="361"/>
      <c r="E70" s="361"/>
      <c r="F70" s="361"/>
      <c r="G70" s="365"/>
      <c r="H70" s="362"/>
      <c r="I70" s="362"/>
      <c r="J70" s="362"/>
      <c r="K70" s="369"/>
      <c r="L70" s="406"/>
      <c r="M70" s="406"/>
      <c r="N70" s="386"/>
      <c r="O70" s="386"/>
      <c r="P70" s="386"/>
      <c r="Q70" s="395"/>
      <c r="R70" s="395"/>
      <c r="S70" s="395"/>
      <c r="T70" s="395"/>
      <c r="U70" s="395"/>
      <c r="V70" s="395"/>
      <c r="W70" s="395"/>
      <c r="X70" s="395"/>
      <c r="Y70" s="395"/>
      <c r="Z70" s="395"/>
      <c r="AA70" s="395"/>
      <c r="AB70" s="395"/>
      <c r="AC70" s="395"/>
      <c r="AD70" s="395"/>
    </row>
    <row r="71" spans="1:30" ht="47.45" customHeight="1" x14ac:dyDescent="0.2">
      <c r="A71" s="395"/>
      <c r="B71" s="418">
        <v>53</v>
      </c>
      <c r="C71" s="360"/>
      <c r="D71" s="361"/>
      <c r="E71" s="361"/>
      <c r="F71" s="361"/>
      <c r="G71" s="365"/>
      <c r="H71" s="362"/>
      <c r="I71" s="362"/>
      <c r="J71" s="362"/>
      <c r="K71" s="369"/>
      <c r="L71" s="406"/>
      <c r="M71" s="406"/>
      <c r="N71" s="386"/>
      <c r="O71" s="386"/>
      <c r="P71" s="386"/>
      <c r="Q71" s="395"/>
      <c r="R71" s="395"/>
      <c r="S71" s="395"/>
      <c r="T71" s="395"/>
      <c r="U71" s="395"/>
      <c r="V71" s="395"/>
      <c r="W71" s="395"/>
      <c r="X71" s="395"/>
      <c r="Y71" s="395"/>
      <c r="Z71" s="395"/>
      <c r="AA71" s="395"/>
      <c r="AB71" s="395"/>
      <c r="AC71" s="395"/>
      <c r="AD71" s="395"/>
    </row>
    <row r="72" spans="1:30" ht="47.45" customHeight="1" x14ac:dyDescent="0.2">
      <c r="A72" s="395"/>
      <c r="B72" s="418">
        <v>54</v>
      </c>
      <c r="C72" s="360"/>
      <c r="D72" s="361"/>
      <c r="E72" s="361"/>
      <c r="F72" s="361"/>
      <c r="G72" s="365"/>
      <c r="H72" s="362"/>
      <c r="I72" s="362"/>
      <c r="J72" s="362"/>
      <c r="K72" s="369"/>
      <c r="L72" s="406"/>
      <c r="M72" s="406"/>
      <c r="N72" s="386"/>
      <c r="O72" s="386"/>
      <c r="P72" s="386"/>
      <c r="Q72" s="395"/>
      <c r="R72" s="395"/>
      <c r="S72" s="395"/>
      <c r="T72" s="395"/>
      <c r="U72" s="395"/>
      <c r="V72" s="395"/>
      <c r="W72" s="395"/>
      <c r="X72" s="395"/>
      <c r="Y72" s="395"/>
      <c r="Z72" s="395"/>
      <c r="AA72" s="395"/>
      <c r="AB72" s="395"/>
      <c r="AC72" s="395"/>
      <c r="AD72" s="395"/>
    </row>
    <row r="73" spans="1:30" ht="47.45" customHeight="1" x14ac:dyDescent="0.2">
      <c r="A73" s="395"/>
      <c r="B73" s="418">
        <v>55</v>
      </c>
      <c r="C73" s="360"/>
      <c r="D73" s="361"/>
      <c r="E73" s="361"/>
      <c r="F73" s="361"/>
      <c r="G73" s="365"/>
      <c r="H73" s="362"/>
      <c r="I73" s="362"/>
      <c r="J73" s="362"/>
      <c r="K73" s="369"/>
      <c r="L73" s="406"/>
      <c r="M73" s="406"/>
      <c r="N73" s="386"/>
      <c r="O73" s="386"/>
      <c r="P73" s="386"/>
      <c r="Q73" s="395"/>
      <c r="R73" s="395"/>
      <c r="S73" s="395"/>
      <c r="T73" s="395"/>
      <c r="U73" s="395"/>
      <c r="V73" s="395"/>
      <c r="W73" s="395"/>
      <c r="X73" s="395"/>
      <c r="Y73" s="395"/>
      <c r="Z73" s="395"/>
      <c r="AA73" s="395"/>
      <c r="AB73" s="395"/>
      <c r="AC73" s="395"/>
      <c r="AD73" s="395"/>
    </row>
    <row r="74" spans="1:30" ht="20.25" customHeight="1" x14ac:dyDescent="0.2">
      <c r="A74" s="395"/>
      <c r="C74" s="358"/>
      <c r="D74" s="561" t="str">
        <f ca="1">Basisdaten!C41</f>
        <v>Vorhabenbeschreibung - 4.1.7) Klimaschutzkoordination - Vers. 10/2025</v>
      </c>
      <c r="E74" s="561"/>
      <c r="F74" s="561"/>
      <c r="G74" s="561"/>
      <c r="H74" s="561"/>
      <c r="I74" s="561"/>
      <c r="J74" s="364" t="s">
        <v>597</v>
      </c>
      <c r="K74" s="369"/>
      <c r="L74" s="406"/>
      <c r="M74" s="406"/>
      <c r="N74" s="386"/>
      <c r="O74" s="386"/>
      <c r="P74" s="386"/>
      <c r="Q74" s="395"/>
      <c r="R74" s="395"/>
      <c r="S74" s="395"/>
      <c r="T74" s="395"/>
      <c r="U74" s="395"/>
      <c r="V74" s="395"/>
      <c r="W74" s="395"/>
      <c r="X74" s="395"/>
      <c r="Y74" s="395"/>
      <c r="Z74" s="395"/>
      <c r="AA74" s="395"/>
      <c r="AB74" s="395"/>
      <c r="AC74" s="395"/>
      <c r="AD74" s="395"/>
    </row>
    <row r="75" spans="1:30" ht="20.25" customHeight="1" x14ac:dyDescent="0.2">
      <c r="A75" s="395"/>
      <c r="C75" s="357"/>
      <c r="D75" s="354"/>
      <c r="E75" s="354"/>
      <c r="F75" s="354"/>
      <c r="G75" s="367"/>
      <c r="H75" s="355"/>
      <c r="I75" s="355"/>
      <c r="J75" s="364" t="s">
        <v>665</v>
      </c>
      <c r="K75" s="369"/>
      <c r="L75" s="406"/>
      <c r="M75" s="406"/>
      <c r="N75" s="386"/>
      <c r="O75" s="386"/>
      <c r="P75" s="386"/>
      <c r="Q75" s="395"/>
      <c r="R75" s="395"/>
      <c r="S75" s="395"/>
      <c r="T75" s="395"/>
      <c r="U75" s="395"/>
      <c r="V75" s="395"/>
      <c r="W75" s="395"/>
      <c r="X75" s="395"/>
      <c r="Y75" s="395"/>
      <c r="Z75" s="395"/>
      <c r="AA75" s="395"/>
      <c r="AB75" s="395"/>
      <c r="AC75" s="395"/>
      <c r="AD75" s="395"/>
    </row>
    <row r="76" spans="1:30" ht="58.5" customHeight="1" x14ac:dyDescent="0.2">
      <c r="A76" s="395"/>
      <c r="C76" s="363" t="s">
        <v>611</v>
      </c>
      <c r="D76" s="363" t="s">
        <v>612</v>
      </c>
      <c r="E76" s="363" t="str">
        <f>E9</f>
        <v>Bilanz bzw. integriertes Klimaschutzkonzept vorhanden?</v>
      </c>
      <c r="F76" s="363" t="s">
        <v>613</v>
      </c>
      <c r="G76" s="368" t="s">
        <v>614</v>
      </c>
      <c r="H76" s="363" t="s">
        <v>615</v>
      </c>
      <c r="I76" s="363" t="s">
        <v>616</v>
      </c>
      <c r="J76" s="363" t="s">
        <v>617</v>
      </c>
      <c r="K76" s="369"/>
      <c r="L76" s="406"/>
      <c r="M76" s="406"/>
      <c r="N76" s="386"/>
      <c r="O76" s="386"/>
      <c r="P76" s="386"/>
      <c r="Q76" s="395"/>
      <c r="R76" s="395"/>
      <c r="S76" s="395"/>
      <c r="T76" s="395"/>
      <c r="U76" s="395"/>
      <c r="V76" s="395"/>
      <c r="W76" s="395"/>
      <c r="X76" s="395"/>
      <c r="Y76" s="395"/>
      <c r="Z76" s="395"/>
      <c r="AA76" s="395"/>
      <c r="AB76" s="395"/>
      <c r="AC76" s="395"/>
      <c r="AD76" s="395"/>
    </row>
    <row r="77" spans="1:30" ht="47.45" customHeight="1" x14ac:dyDescent="0.2">
      <c r="A77" s="395"/>
      <c r="B77" s="418">
        <v>56</v>
      </c>
      <c r="C77" s="360"/>
      <c r="D77" s="361"/>
      <c r="E77" s="361"/>
      <c r="F77" s="361"/>
      <c r="G77" s="365"/>
      <c r="H77" s="362"/>
      <c r="I77" s="362"/>
      <c r="J77" s="362"/>
      <c r="K77" s="369"/>
      <c r="L77" s="406"/>
      <c r="M77" s="406"/>
      <c r="N77" s="386"/>
      <c r="O77" s="386"/>
      <c r="P77" s="386"/>
      <c r="Q77" s="395"/>
      <c r="R77" s="395"/>
      <c r="S77" s="395"/>
      <c r="T77" s="395"/>
      <c r="U77" s="395"/>
      <c r="V77" s="395"/>
      <c r="W77" s="395"/>
      <c r="X77" s="395"/>
      <c r="Y77" s="395"/>
      <c r="Z77" s="395"/>
      <c r="AA77" s="395"/>
      <c r="AB77" s="395"/>
      <c r="AC77" s="395"/>
      <c r="AD77" s="395"/>
    </row>
    <row r="78" spans="1:30" ht="47.45" customHeight="1" x14ac:dyDescent="0.2">
      <c r="A78" s="395"/>
      <c r="B78" s="418">
        <v>57</v>
      </c>
      <c r="C78" s="360"/>
      <c r="D78" s="361"/>
      <c r="E78" s="361"/>
      <c r="F78" s="361"/>
      <c r="G78" s="365"/>
      <c r="H78" s="362"/>
      <c r="I78" s="362"/>
      <c r="J78" s="362"/>
      <c r="K78" s="369"/>
      <c r="L78" s="406"/>
      <c r="M78" s="406"/>
      <c r="N78" s="386"/>
      <c r="O78" s="386"/>
      <c r="P78" s="386"/>
      <c r="Q78" s="395"/>
      <c r="R78" s="395"/>
      <c r="S78" s="395"/>
      <c r="T78" s="395"/>
      <c r="U78" s="395"/>
      <c r="V78" s="395"/>
      <c r="W78" s="395"/>
      <c r="X78" s="395"/>
      <c r="Y78" s="395"/>
      <c r="Z78" s="395"/>
      <c r="AA78" s="395"/>
      <c r="AB78" s="395"/>
      <c r="AC78" s="395"/>
      <c r="AD78" s="395"/>
    </row>
    <row r="79" spans="1:30" ht="47.45" customHeight="1" x14ac:dyDescent="0.2">
      <c r="A79" s="395"/>
      <c r="B79" s="418">
        <v>58</v>
      </c>
      <c r="C79" s="360"/>
      <c r="D79" s="361"/>
      <c r="E79" s="361"/>
      <c r="F79" s="361"/>
      <c r="G79" s="365"/>
      <c r="H79" s="362"/>
      <c r="I79" s="362"/>
      <c r="J79" s="362"/>
      <c r="K79" s="369"/>
      <c r="L79" s="406"/>
      <c r="M79" s="406"/>
      <c r="N79" s="386"/>
      <c r="O79" s="386"/>
      <c r="P79" s="386"/>
      <c r="Q79" s="395"/>
      <c r="R79" s="395"/>
      <c r="S79" s="395"/>
      <c r="T79" s="395"/>
      <c r="U79" s="395"/>
      <c r="V79" s="395"/>
      <c r="W79" s="395"/>
      <c r="X79" s="395"/>
      <c r="Y79" s="395"/>
      <c r="Z79" s="395"/>
      <c r="AA79" s="395"/>
      <c r="AB79" s="395"/>
      <c r="AC79" s="395"/>
      <c r="AD79" s="395"/>
    </row>
    <row r="80" spans="1:30" ht="47.45" customHeight="1" x14ac:dyDescent="0.2">
      <c r="A80" s="395"/>
      <c r="B80" s="418">
        <v>59</v>
      </c>
      <c r="C80" s="360"/>
      <c r="D80" s="361"/>
      <c r="E80" s="361"/>
      <c r="F80" s="361"/>
      <c r="G80" s="365"/>
      <c r="H80" s="362"/>
      <c r="I80" s="362"/>
      <c r="J80" s="362"/>
      <c r="K80" s="369"/>
      <c r="L80" s="406"/>
      <c r="M80" s="406"/>
      <c r="N80" s="386"/>
      <c r="O80" s="386"/>
      <c r="P80" s="386"/>
      <c r="Q80" s="395"/>
      <c r="R80" s="395"/>
      <c r="S80" s="395"/>
      <c r="T80" s="395"/>
      <c r="U80" s="395"/>
      <c r="V80" s="395"/>
      <c r="W80" s="395"/>
      <c r="X80" s="395"/>
      <c r="Y80" s="395"/>
      <c r="Z80" s="395"/>
      <c r="AA80" s="395"/>
      <c r="AB80" s="395"/>
      <c r="AC80" s="395"/>
      <c r="AD80" s="395"/>
    </row>
    <row r="81" spans="1:30" ht="47.45" customHeight="1" x14ac:dyDescent="0.2">
      <c r="A81" s="395"/>
      <c r="B81" s="418">
        <v>60</v>
      </c>
      <c r="C81" s="360"/>
      <c r="D81" s="361"/>
      <c r="E81" s="361"/>
      <c r="F81" s="361"/>
      <c r="G81" s="365"/>
      <c r="H81" s="362"/>
      <c r="I81" s="362"/>
      <c r="J81" s="362"/>
      <c r="K81" s="369"/>
      <c r="L81" s="406"/>
      <c r="M81" s="406"/>
      <c r="N81" s="386"/>
      <c r="O81" s="386"/>
      <c r="P81" s="386"/>
      <c r="Q81" s="395"/>
      <c r="R81" s="395"/>
      <c r="S81" s="395"/>
      <c r="T81" s="395"/>
      <c r="U81" s="395"/>
      <c r="V81" s="395"/>
      <c r="W81" s="395"/>
      <c r="X81" s="395"/>
      <c r="Y81" s="395"/>
      <c r="Z81" s="395"/>
      <c r="AA81" s="395"/>
      <c r="AB81" s="395"/>
      <c r="AC81" s="395"/>
      <c r="AD81" s="395"/>
    </row>
    <row r="82" spans="1:30" ht="47.45" customHeight="1" x14ac:dyDescent="0.2">
      <c r="A82" s="395"/>
      <c r="B82" s="418">
        <v>61</v>
      </c>
      <c r="C82" s="360"/>
      <c r="D82" s="361"/>
      <c r="E82" s="361"/>
      <c r="F82" s="361"/>
      <c r="G82" s="365"/>
      <c r="H82" s="362"/>
      <c r="I82" s="362"/>
      <c r="J82" s="362"/>
      <c r="K82" s="369"/>
      <c r="L82" s="406"/>
      <c r="M82" s="406"/>
      <c r="N82" s="386"/>
      <c r="O82" s="386"/>
      <c r="P82" s="386"/>
      <c r="Q82" s="395"/>
      <c r="R82" s="395"/>
      <c r="S82" s="395"/>
      <c r="T82" s="395"/>
      <c r="U82" s="395"/>
      <c r="V82" s="395"/>
      <c r="W82" s="395"/>
      <c r="X82" s="395"/>
      <c r="Y82" s="395"/>
      <c r="Z82" s="395"/>
      <c r="AA82" s="395"/>
      <c r="AB82" s="395"/>
      <c r="AC82" s="395"/>
      <c r="AD82" s="395"/>
    </row>
    <row r="83" spans="1:30" ht="47.45" customHeight="1" x14ac:dyDescent="0.2">
      <c r="A83" s="395"/>
      <c r="B83" s="418">
        <v>62</v>
      </c>
      <c r="C83" s="360"/>
      <c r="D83" s="361"/>
      <c r="E83" s="361"/>
      <c r="F83" s="361"/>
      <c r="G83" s="365"/>
      <c r="H83" s="362"/>
      <c r="I83" s="362"/>
      <c r="J83" s="362"/>
      <c r="K83" s="369"/>
      <c r="L83" s="406"/>
      <c r="M83" s="406"/>
      <c r="N83" s="386"/>
      <c r="O83" s="386"/>
      <c r="P83" s="386"/>
      <c r="Q83" s="395"/>
      <c r="R83" s="395"/>
      <c r="S83" s="395"/>
      <c r="T83" s="395"/>
      <c r="U83" s="395"/>
      <c r="V83" s="395"/>
      <c r="W83" s="395"/>
      <c r="X83" s="395"/>
      <c r="Y83" s="395"/>
      <c r="Z83" s="395"/>
      <c r="AA83" s="395"/>
      <c r="AB83" s="395"/>
      <c r="AC83" s="395"/>
      <c r="AD83" s="395"/>
    </row>
    <row r="84" spans="1:30" ht="47.45" customHeight="1" x14ac:dyDescent="0.2">
      <c r="A84" s="395"/>
      <c r="B84" s="418">
        <v>63</v>
      </c>
      <c r="C84" s="360"/>
      <c r="D84" s="361"/>
      <c r="E84" s="361"/>
      <c r="F84" s="361"/>
      <c r="G84" s="365"/>
      <c r="H84" s="362"/>
      <c r="I84" s="362"/>
      <c r="J84" s="362"/>
      <c r="K84" s="369"/>
      <c r="L84" s="406"/>
      <c r="M84" s="406"/>
      <c r="N84" s="386"/>
      <c r="O84" s="386"/>
      <c r="P84" s="386"/>
      <c r="Q84" s="395"/>
      <c r="R84" s="395"/>
      <c r="S84" s="395"/>
      <c r="T84" s="395"/>
      <c r="U84" s="395"/>
      <c r="V84" s="395"/>
      <c r="W84" s="395"/>
      <c r="X84" s="395"/>
      <c r="Y84" s="395"/>
      <c r="Z84" s="395"/>
      <c r="AA84" s="395"/>
      <c r="AB84" s="395"/>
      <c r="AC84" s="395"/>
      <c r="AD84" s="395"/>
    </row>
    <row r="85" spans="1:30" ht="47.45" customHeight="1" x14ac:dyDescent="0.2">
      <c r="A85" s="395"/>
      <c r="B85" s="418">
        <v>64</v>
      </c>
      <c r="C85" s="360"/>
      <c r="D85" s="361"/>
      <c r="E85" s="361"/>
      <c r="F85" s="361"/>
      <c r="G85" s="365"/>
      <c r="H85" s="362"/>
      <c r="I85" s="362"/>
      <c r="J85" s="362"/>
      <c r="K85" s="369"/>
      <c r="L85" s="406"/>
      <c r="M85" s="406"/>
      <c r="N85" s="386"/>
      <c r="O85" s="386"/>
      <c r="P85" s="386"/>
      <c r="Q85" s="395"/>
      <c r="R85" s="395"/>
      <c r="S85" s="395"/>
      <c r="T85" s="395"/>
      <c r="U85" s="395"/>
      <c r="V85" s="395"/>
      <c r="W85" s="395"/>
      <c r="X85" s="395"/>
      <c r="Y85" s="395"/>
      <c r="Z85" s="395"/>
      <c r="AA85" s="395"/>
      <c r="AB85" s="395"/>
      <c r="AC85" s="395"/>
      <c r="AD85" s="395"/>
    </row>
    <row r="86" spans="1:30" ht="47.45" customHeight="1" x14ac:dyDescent="0.2">
      <c r="A86" s="395"/>
      <c r="B86" s="418">
        <v>65</v>
      </c>
      <c r="C86" s="360"/>
      <c r="D86" s="361"/>
      <c r="E86" s="361"/>
      <c r="F86" s="361"/>
      <c r="G86" s="365"/>
      <c r="H86" s="362"/>
      <c r="I86" s="362"/>
      <c r="J86" s="362"/>
      <c r="K86" s="369"/>
      <c r="L86" s="406"/>
      <c r="M86" s="406"/>
      <c r="N86" s="386"/>
      <c r="O86" s="386"/>
      <c r="P86" s="386"/>
      <c r="Q86" s="395"/>
      <c r="R86" s="395"/>
      <c r="S86" s="395"/>
      <c r="T86" s="395"/>
      <c r="U86" s="395"/>
      <c r="V86" s="395"/>
      <c r="W86" s="395"/>
      <c r="X86" s="395"/>
      <c r="Y86" s="395"/>
      <c r="Z86" s="395"/>
      <c r="AA86" s="395"/>
      <c r="AB86" s="395"/>
      <c r="AC86" s="395"/>
      <c r="AD86" s="395"/>
    </row>
    <row r="87" spans="1:30" ht="47.45" customHeight="1" x14ac:dyDescent="0.2">
      <c r="A87" s="395"/>
      <c r="B87" s="418">
        <v>66</v>
      </c>
      <c r="C87" s="360"/>
      <c r="D87" s="361"/>
      <c r="E87" s="361"/>
      <c r="F87" s="361"/>
      <c r="G87" s="365"/>
      <c r="H87" s="362"/>
      <c r="I87" s="362"/>
      <c r="J87" s="362"/>
      <c r="K87" s="369"/>
      <c r="L87" s="406"/>
      <c r="M87" s="406"/>
      <c r="N87" s="386"/>
      <c r="O87" s="386"/>
      <c r="P87" s="386"/>
      <c r="Q87" s="395"/>
      <c r="R87" s="395"/>
      <c r="S87" s="395"/>
      <c r="T87" s="395"/>
      <c r="U87" s="395"/>
      <c r="V87" s="395"/>
      <c r="W87" s="395"/>
      <c r="X87" s="395"/>
      <c r="Y87" s="395"/>
      <c r="Z87" s="395"/>
      <c r="AA87" s="395"/>
      <c r="AB87" s="395"/>
      <c r="AC87" s="395"/>
      <c r="AD87" s="395"/>
    </row>
    <row r="88" spans="1:30" ht="47.45" customHeight="1" x14ac:dyDescent="0.2">
      <c r="A88" s="395"/>
      <c r="B88" s="418">
        <v>67</v>
      </c>
      <c r="C88" s="360"/>
      <c r="D88" s="361"/>
      <c r="E88" s="361"/>
      <c r="F88" s="361"/>
      <c r="G88" s="365"/>
      <c r="H88" s="362"/>
      <c r="I88" s="362"/>
      <c r="J88" s="362"/>
      <c r="K88" s="369"/>
      <c r="L88" s="406"/>
      <c r="M88" s="406"/>
      <c r="N88" s="386"/>
      <c r="O88" s="386"/>
      <c r="P88" s="386"/>
      <c r="Q88" s="395"/>
      <c r="R88" s="395"/>
      <c r="S88" s="395"/>
      <c r="T88" s="395"/>
      <c r="U88" s="395"/>
      <c r="V88" s="395"/>
      <c r="W88" s="395"/>
      <c r="X88" s="395"/>
      <c r="Y88" s="395"/>
      <c r="Z88" s="395"/>
      <c r="AA88" s="395"/>
      <c r="AB88" s="395"/>
      <c r="AC88" s="395"/>
      <c r="AD88" s="395"/>
    </row>
    <row r="89" spans="1:30" ht="47.45" customHeight="1" x14ac:dyDescent="0.2">
      <c r="A89" s="395"/>
      <c r="B89" s="418">
        <v>68</v>
      </c>
      <c r="C89" s="360"/>
      <c r="D89" s="361"/>
      <c r="E89" s="361"/>
      <c r="F89" s="361"/>
      <c r="G89" s="365"/>
      <c r="H89" s="362"/>
      <c r="I89" s="362"/>
      <c r="J89" s="362"/>
      <c r="K89" s="369"/>
      <c r="L89" s="406"/>
      <c r="M89" s="406"/>
      <c r="N89" s="386"/>
      <c r="O89" s="386"/>
      <c r="P89" s="386"/>
      <c r="Q89" s="395"/>
      <c r="R89" s="395"/>
      <c r="S89" s="395"/>
      <c r="T89" s="395"/>
      <c r="U89" s="395"/>
      <c r="V89" s="395"/>
      <c r="W89" s="395"/>
      <c r="X89" s="395"/>
      <c r="Y89" s="395"/>
      <c r="Z89" s="395"/>
      <c r="AA89" s="395"/>
      <c r="AB89" s="395"/>
      <c r="AC89" s="395"/>
      <c r="AD89" s="395"/>
    </row>
    <row r="90" spans="1:30" ht="47.45" customHeight="1" x14ac:dyDescent="0.2">
      <c r="A90" s="395"/>
      <c r="B90" s="418">
        <v>69</v>
      </c>
      <c r="C90" s="360"/>
      <c r="D90" s="361"/>
      <c r="E90" s="361"/>
      <c r="F90" s="361"/>
      <c r="G90" s="365"/>
      <c r="H90" s="362"/>
      <c r="I90" s="362"/>
      <c r="J90" s="362"/>
      <c r="K90" s="369"/>
      <c r="L90" s="406"/>
      <c r="M90" s="406"/>
      <c r="N90" s="386"/>
      <c r="O90" s="386"/>
      <c r="P90" s="386"/>
      <c r="Q90" s="395"/>
      <c r="R90" s="395"/>
      <c r="S90" s="395"/>
      <c r="T90" s="395"/>
      <c r="U90" s="395"/>
      <c r="V90" s="395"/>
      <c r="W90" s="395"/>
      <c r="X90" s="395"/>
      <c r="Y90" s="395"/>
      <c r="Z90" s="395"/>
      <c r="AA90" s="395"/>
      <c r="AB90" s="395"/>
      <c r="AC90" s="395"/>
      <c r="AD90" s="395"/>
    </row>
    <row r="91" spans="1:30" ht="20.25" customHeight="1" x14ac:dyDescent="0.2">
      <c r="A91" s="395"/>
      <c r="C91" s="358"/>
      <c r="D91" s="560" t="str">
        <f ca="1">Basisdaten!C41</f>
        <v>Vorhabenbeschreibung - 4.1.7) Klimaschutzkoordination - Vers. 10/2025</v>
      </c>
      <c r="E91" s="561"/>
      <c r="F91" s="561"/>
      <c r="G91" s="561"/>
      <c r="H91" s="561"/>
      <c r="I91" s="561"/>
      <c r="J91" s="364" t="s">
        <v>665</v>
      </c>
      <c r="K91" s="369"/>
      <c r="L91" s="406"/>
      <c r="M91" s="406"/>
      <c r="N91" s="386"/>
      <c r="O91" s="386"/>
      <c r="P91" s="386"/>
      <c r="Q91" s="395"/>
      <c r="R91" s="395"/>
      <c r="S91" s="395"/>
      <c r="T91" s="395"/>
      <c r="U91" s="395"/>
      <c r="V91" s="395"/>
      <c r="W91" s="395"/>
      <c r="X91" s="395"/>
      <c r="Y91" s="395"/>
      <c r="Z91" s="395"/>
      <c r="AA91" s="395"/>
      <c r="AB91" s="395"/>
      <c r="AC91" s="395"/>
      <c r="AD91" s="395"/>
    </row>
    <row r="92" spans="1:30" ht="20.25" customHeight="1" x14ac:dyDescent="0.2">
      <c r="A92" s="395"/>
      <c r="C92" s="357"/>
      <c r="D92" s="354"/>
      <c r="E92" s="354"/>
      <c r="F92" s="354"/>
      <c r="G92" s="367"/>
      <c r="H92" s="355"/>
      <c r="I92" s="355"/>
      <c r="J92" s="364" t="s">
        <v>666</v>
      </c>
      <c r="K92" s="369"/>
      <c r="L92" s="406"/>
      <c r="M92" s="406"/>
      <c r="N92" s="386"/>
      <c r="O92" s="386"/>
      <c r="P92" s="386"/>
      <c r="Q92" s="395"/>
      <c r="R92" s="395"/>
      <c r="S92" s="395"/>
      <c r="T92" s="395"/>
      <c r="U92" s="395"/>
      <c r="V92" s="395"/>
      <c r="W92" s="395"/>
      <c r="X92" s="395"/>
      <c r="Y92" s="395"/>
      <c r="Z92" s="395"/>
      <c r="AA92" s="395"/>
      <c r="AB92" s="395"/>
      <c r="AC92" s="395"/>
      <c r="AD92" s="395"/>
    </row>
    <row r="93" spans="1:30" ht="58.5" customHeight="1" x14ac:dyDescent="0.2">
      <c r="A93" s="395"/>
      <c r="C93" s="363" t="s">
        <v>611</v>
      </c>
      <c r="D93" s="363" t="s">
        <v>612</v>
      </c>
      <c r="E93" s="363" t="str">
        <f>E9</f>
        <v>Bilanz bzw. integriertes Klimaschutzkonzept vorhanden?</v>
      </c>
      <c r="F93" s="363" t="s">
        <v>613</v>
      </c>
      <c r="G93" s="368" t="s">
        <v>614</v>
      </c>
      <c r="H93" s="363" t="s">
        <v>615</v>
      </c>
      <c r="I93" s="363" t="s">
        <v>616</v>
      </c>
      <c r="J93" s="363" t="s">
        <v>617</v>
      </c>
      <c r="K93" s="369"/>
      <c r="L93" s="406"/>
      <c r="M93" s="406"/>
      <c r="N93" s="386"/>
      <c r="O93" s="386"/>
      <c r="P93" s="386"/>
      <c r="Q93" s="395"/>
      <c r="R93" s="395"/>
      <c r="S93" s="395"/>
      <c r="T93" s="395"/>
      <c r="U93" s="395"/>
      <c r="V93" s="395"/>
      <c r="W93" s="395"/>
      <c r="X93" s="395"/>
      <c r="Y93" s="395"/>
      <c r="Z93" s="395"/>
      <c r="AA93" s="395"/>
      <c r="AB93" s="395"/>
      <c r="AC93" s="395"/>
      <c r="AD93" s="395"/>
    </row>
    <row r="94" spans="1:30" ht="47.45" customHeight="1" x14ac:dyDescent="0.2">
      <c r="A94" s="395"/>
      <c r="B94" s="418">
        <v>70</v>
      </c>
      <c r="C94" s="360"/>
      <c r="D94" s="361"/>
      <c r="E94" s="361"/>
      <c r="F94" s="361"/>
      <c r="G94" s="365"/>
      <c r="H94" s="362"/>
      <c r="I94" s="362"/>
      <c r="J94" s="362"/>
      <c r="K94" s="369"/>
      <c r="L94" s="406"/>
      <c r="M94" s="406"/>
      <c r="N94" s="386"/>
      <c r="O94" s="386"/>
      <c r="P94" s="386"/>
      <c r="Q94" s="395"/>
      <c r="R94" s="395"/>
      <c r="S94" s="395"/>
      <c r="T94" s="395"/>
      <c r="U94" s="395"/>
      <c r="V94" s="395"/>
      <c r="W94" s="395"/>
      <c r="X94" s="395"/>
      <c r="Y94" s="395"/>
      <c r="Z94" s="395"/>
      <c r="AA94" s="395"/>
      <c r="AB94" s="395"/>
      <c r="AC94" s="395"/>
      <c r="AD94" s="395"/>
    </row>
    <row r="95" spans="1:30" ht="47.45" customHeight="1" x14ac:dyDescent="0.2">
      <c r="A95" s="395"/>
      <c r="B95" s="418">
        <v>71</v>
      </c>
      <c r="C95" s="360"/>
      <c r="D95" s="361"/>
      <c r="E95" s="361"/>
      <c r="F95" s="361"/>
      <c r="G95" s="365"/>
      <c r="H95" s="362"/>
      <c r="I95" s="362"/>
      <c r="J95" s="362"/>
      <c r="K95" s="369"/>
      <c r="L95" s="406"/>
      <c r="M95" s="406"/>
      <c r="N95" s="386"/>
      <c r="O95" s="386"/>
      <c r="P95" s="386"/>
      <c r="Q95" s="395"/>
      <c r="R95" s="395"/>
      <c r="S95" s="395"/>
      <c r="T95" s="395"/>
      <c r="U95" s="395"/>
      <c r="V95" s="395"/>
      <c r="W95" s="395"/>
      <c r="X95" s="395"/>
      <c r="Y95" s="395"/>
      <c r="Z95" s="395"/>
      <c r="AA95" s="395"/>
      <c r="AB95" s="395"/>
      <c r="AC95" s="395"/>
      <c r="AD95" s="395"/>
    </row>
    <row r="96" spans="1:30" ht="47.45" customHeight="1" x14ac:dyDescent="0.2">
      <c r="A96" s="395"/>
      <c r="B96" s="418">
        <v>72</v>
      </c>
      <c r="C96" s="360"/>
      <c r="D96" s="361"/>
      <c r="E96" s="361"/>
      <c r="F96" s="361"/>
      <c r="G96" s="365"/>
      <c r="H96" s="362"/>
      <c r="I96" s="362"/>
      <c r="J96" s="362"/>
      <c r="K96" s="369"/>
      <c r="L96" s="406"/>
      <c r="M96" s="406"/>
      <c r="N96" s="386"/>
      <c r="O96" s="386"/>
      <c r="P96" s="386"/>
      <c r="Q96" s="395"/>
      <c r="R96" s="395"/>
      <c r="S96" s="395"/>
      <c r="T96" s="395"/>
      <c r="U96" s="395"/>
      <c r="V96" s="395"/>
      <c r="W96" s="395"/>
      <c r="X96" s="395"/>
      <c r="Y96" s="395"/>
      <c r="Z96" s="395"/>
      <c r="AA96" s="395"/>
      <c r="AB96" s="395"/>
      <c r="AC96" s="395"/>
      <c r="AD96" s="395"/>
    </row>
    <row r="97" spans="1:30" ht="47.45" customHeight="1" x14ac:dyDescent="0.2">
      <c r="A97" s="395"/>
      <c r="B97" s="418">
        <v>73</v>
      </c>
      <c r="C97" s="360"/>
      <c r="D97" s="361"/>
      <c r="E97" s="361"/>
      <c r="F97" s="361"/>
      <c r="G97" s="365"/>
      <c r="H97" s="362"/>
      <c r="I97" s="362"/>
      <c r="J97" s="362"/>
      <c r="K97" s="369"/>
      <c r="L97" s="406"/>
      <c r="M97" s="406"/>
      <c r="N97" s="386"/>
      <c r="O97" s="386"/>
      <c r="P97" s="386"/>
      <c r="Q97" s="395"/>
      <c r="R97" s="395"/>
      <c r="S97" s="395"/>
      <c r="T97" s="395"/>
      <c r="U97" s="395"/>
      <c r="V97" s="395"/>
      <c r="W97" s="395"/>
      <c r="X97" s="395"/>
      <c r="Y97" s="395"/>
      <c r="Z97" s="395"/>
      <c r="AA97" s="395"/>
      <c r="AB97" s="395"/>
      <c r="AC97" s="395"/>
      <c r="AD97" s="395"/>
    </row>
    <row r="98" spans="1:30" ht="47.45" customHeight="1" x14ac:dyDescent="0.2">
      <c r="A98" s="395"/>
      <c r="B98" s="418">
        <v>74</v>
      </c>
      <c r="C98" s="360"/>
      <c r="D98" s="361"/>
      <c r="E98" s="361"/>
      <c r="F98" s="361"/>
      <c r="G98" s="365"/>
      <c r="H98" s="362"/>
      <c r="I98" s="362"/>
      <c r="J98" s="362"/>
      <c r="K98" s="369"/>
      <c r="L98" s="406"/>
      <c r="M98" s="406"/>
      <c r="N98" s="386"/>
      <c r="O98" s="386"/>
      <c r="P98" s="386"/>
      <c r="Q98" s="395"/>
      <c r="R98" s="395"/>
      <c r="S98" s="395"/>
      <c r="T98" s="395"/>
      <c r="U98" s="395"/>
      <c r="V98" s="395"/>
      <c r="W98" s="395"/>
      <c r="X98" s="395"/>
      <c r="Y98" s="395"/>
      <c r="Z98" s="395"/>
      <c r="AA98" s="395"/>
      <c r="AB98" s="395"/>
      <c r="AC98" s="395"/>
      <c r="AD98" s="395"/>
    </row>
    <row r="99" spans="1:30" ht="47.45" customHeight="1" x14ac:dyDescent="0.2">
      <c r="A99" s="395"/>
      <c r="B99" s="418">
        <v>75</v>
      </c>
      <c r="C99" s="360"/>
      <c r="D99" s="361"/>
      <c r="E99" s="361"/>
      <c r="F99" s="361"/>
      <c r="G99" s="365"/>
      <c r="H99" s="362"/>
      <c r="I99" s="362"/>
      <c r="J99" s="362"/>
      <c r="K99" s="369"/>
      <c r="L99" s="406"/>
      <c r="M99" s="406"/>
      <c r="N99" s="386"/>
      <c r="O99" s="386"/>
      <c r="P99" s="386"/>
      <c r="Q99" s="395"/>
      <c r="R99" s="395"/>
      <c r="S99" s="395"/>
      <c r="T99" s="395"/>
      <c r="U99" s="395"/>
      <c r="V99" s="395"/>
      <c r="W99" s="395"/>
      <c r="X99" s="395"/>
      <c r="Y99" s="395"/>
      <c r="Z99" s="395"/>
      <c r="AA99" s="395"/>
      <c r="AB99" s="395"/>
      <c r="AC99" s="395"/>
      <c r="AD99" s="395"/>
    </row>
    <row r="100" spans="1:30" ht="47.45" customHeight="1" x14ac:dyDescent="0.2">
      <c r="A100" s="395"/>
      <c r="B100" s="418">
        <v>76</v>
      </c>
      <c r="C100" s="360"/>
      <c r="D100" s="361"/>
      <c r="E100" s="361"/>
      <c r="F100" s="361"/>
      <c r="G100" s="365"/>
      <c r="H100" s="362"/>
      <c r="I100" s="362"/>
      <c r="J100" s="362"/>
      <c r="K100" s="369"/>
      <c r="L100" s="406"/>
      <c r="M100" s="406"/>
      <c r="N100" s="386"/>
      <c r="O100" s="386"/>
      <c r="P100" s="386"/>
      <c r="Q100" s="395"/>
      <c r="R100" s="395"/>
      <c r="S100" s="395"/>
      <c r="T100" s="395"/>
      <c r="U100" s="395"/>
      <c r="V100" s="395"/>
      <c r="W100" s="395"/>
      <c r="X100" s="395"/>
      <c r="Y100" s="395"/>
      <c r="Z100" s="395"/>
      <c r="AA100" s="395"/>
      <c r="AB100" s="395"/>
      <c r="AC100" s="395"/>
      <c r="AD100" s="395"/>
    </row>
    <row r="101" spans="1:30" ht="47.45" customHeight="1" x14ac:dyDescent="0.2">
      <c r="A101" s="395"/>
      <c r="B101" s="418">
        <v>77</v>
      </c>
      <c r="C101" s="360"/>
      <c r="D101" s="361"/>
      <c r="E101" s="361"/>
      <c r="F101" s="361"/>
      <c r="G101" s="365"/>
      <c r="H101" s="362"/>
      <c r="I101" s="362"/>
      <c r="J101" s="362"/>
      <c r="K101" s="369"/>
      <c r="L101" s="406"/>
      <c r="M101" s="406"/>
      <c r="N101" s="386"/>
      <c r="O101" s="386"/>
      <c r="P101" s="386"/>
      <c r="Q101" s="395"/>
      <c r="R101" s="395"/>
      <c r="S101" s="395"/>
      <c r="T101" s="395"/>
      <c r="U101" s="395"/>
      <c r="V101" s="395"/>
      <c r="W101" s="395"/>
      <c r="X101" s="395"/>
      <c r="Y101" s="395"/>
      <c r="Z101" s="395"/>
      <c r="AA101" s="395"/>
      <c r="AB101" s="395"/>
      <c r="AC101" s="395"/>
      <c r="AD101" s="395"/>
    </row>
    <row r="102" spans="1:30" ht="47.45" customHeight="1" x14ac:dyDescent="0.2">
      <c r="A102" s="395"/>
      <c r="B102" s="418">
        <v>78</v>
      </c>
      <c r="C102" s="360"/>
      <c r="D102" s="361"/>
      <c r="E102" s="361"/>
      <c r="F102" s="361"/>
      <c r="G102" s="365"/>
      <c r="H102" s="362"/>
      <c r="I102" s="362"/>
      <c r="J102" s="362"/>
      <c r="K102" s="369"/>
      <c r="L102" s="406"/>
      <c r="M102" s="406"/>
      <c r="N102" s="386"/>
      <c r="O102" s="386"/>
      <c r="P102" s="386"/>
      <c r="Q102" s="395"/>
      <c r="R102" s="395"/>
      <c r="S102" s="395"/>
      <c r="T102" s="395"/>
      <c r="U102" s="395"/>
      <c r="V102" s="395"/>
      <c r="W102" s="395"/>
      <c r="X102" s="395"/>
      <c r="Y102" s="395"/>
      <c r="Z102" s="395"/>
      <c r="AA102" s="395"/>
      <c r="AB102" s="395"/>
      <c r="AC102" s="395"/>
      <c r="AD102" s="395"/>
    </row>
    <row r="103" spans="1:30" ht="47.45" customHeight="1" x14ac:dyDescent="0.2">
      <c r="A103" s="395"/>
      <c r="B103" s="418">
        <v>79</v>
      </c>
      <c r="C103" s="360"/>
      <c r="D103" s="361"/>
      <c r="E103" s="361"/>
      <c r="F103" s="361"/>
      <c r="G103" s="365"/>
      <c r="H103" s="362"/>
      <c r="I103" s="362"/>
      <c r="J103" s="362"/>
      <c r="K103" s="369"/>
      <c r="L103" s="406"/>
      <c r="M103" s="406"/>
      <c r="N103" s="386"/>
      <c r="O103" s="386"/>
      <c r="P103" s="386"/>
      <c r="Q103" s="395"/>
      <c r="R103" s="395"/>
      <c r="S103" s="395"/>
      <c r="T103" s="395"/>
      <c r="U103" s="395"/>
      <c r="V103" s="395"/>
      <c r="W103" s="395"/>
      <c r="X103" s="395"/>
      <c r="Y103" s="395"/>
      <c r="Z103" s="395"/>
      <c r="AA103" s="395"/>
      <c r="AB103" s="395"/>
      <c r="AC103" s="395"/>
      <c r="AD103" s="395"/>
    </row>
    <row r="104" spans="1:30" ht="47.45" customHeight="1" x14ac:dyDescent="0.2">
      <c r="A104" s="395"/>
      <c r="B104" s="418">
        <v>80</v>
      </c>
      <c r="C104" s="360"/>
      <c r="D104" s="361"/>
      <c r="E104" s="361"/>
      <c r="F104" s="361"/>
      <c r="G104" s="365"/>
      <c r="H104" s="362"/>
      <c r="I104" s="362"/>
      <c r="J104" s="362"/>
      <c r="K104" s="369"/>
      <c r="L104" s="406"/>
      <c r="M104" s="406"/>
      <c r="N104" s="386"/>
      <c r="O104" s="386"/>
      <c r="P104" s="386"/>
      <c r="Q104" s="395"/>
      <c r="R104" s="395"/>
      <c r="S104" s="395"/>
      <c r="T104" s="395"/>
      <c r="U104" s="395"/>
      <c r="V104" s="395"/>
      <c r="W104" s="395"/>
      <c r="X104" s="395"/>
      <c r="Y104" s="395"/>
      <c r="Z104" s="395"/>
      <c r="AA104" s="395"/>
      <c r="AB104" s="395"/>
      <c r="AC104" s="395"/>
      <c r="AD104" s="395"/>
    </row>
    <row r="105" spans="1:30" ht="47.45" customHeight="1" x14ac:dyDescent="0.2">
      <c r="A105" s="395"/>
      <c r="B105" s="418">
        <v>81</v>
      </c>
      <c r="C105" s="360"/>
      <c r="D105" s="361"/>
      <c r="E105" s="361"/>
      <c r="F105" s="361"/>
      <c r="G105" s="365"/>
      <c r="H105" s="362"/>
      <c r="I105" s="362"/>
      <c r="J105" s="362"/>
      <c r="K105" s="369"/>
      <c r="L105" s="406"/>
      <c r="M105" s="406"/>
      <c r="N105" s="386"/>
      <c r="O105" s="386"/>
      <c r="P105" s="386"/>
      <c r="Q105" s="395"/>
      <c r="R105" s="395"/>
      <c r="S105" s="395"/>
      <c r="T105" s="395"/>
      <c r="U105" s="395"/>
      <c r="V105" s="395"/>
      <c r="W105" s="395"/>
      <c r="X105" s="395"/>
      <c r="Y105" s="395"/>
      <c r="Z105" s="395"/>
      <c r="AA105" s="395"/>
      <c r="AB105" s="395"/>
      <c r="AC105" s="395"/>
      <c r="AD105" s="395"/>
    </row>
    <row r="106" spans="1:30" ht="47.45" customHeight="1" x14ac:dyDescent="0.2">
      <c r="A106" s="395"/>
      <c r="B106" s="418">
        <v>82</v>
      </c>
      <c r="C106" s="360"/>
      <c r="D106" s="361"/>
      <c r="E106" s="361"/>
      <c r="F106" s="361"/>
      <c r="G106" s="365"/>
      <c r="H106" s="362"/>
      <c r="I106" s="362"/>
      <c r="J106" s="362"/>
      <c r="K106" s="369"/>
      <c r="L106" s="406"/>
      <c r="M106" s="406"/>
      <c r="N106" s="386"/>
      <c r="O106" s="386"/>
      <c r="P106" s="386"/>
      <c r="Q106" s="395"/>
      <c r="R106" s="395"/>
      <c r="S106" s="395"/>
      <c r="T106" s="395"/>
      <c r="U106" s="395"/>
      <c r="V106" s="395"/>
      <c r="W106" s="395"/>
      <c r="X106" s="395"/>
      <c r="Y106" s="395"/>
      <c r="Z106" s="395"/>
      <c r="AA106" s="395"/>
      <c r="AB106" s="395"/>
      <c r="AC106" s="395"/>
      <c r="AD106" s="395"/>
    </row>
    <row r="107" spans="1:30" ht="47.45" customHeight="1" x14ac:dyDescent="0.2">
      <c r="A107" s="395"/>
      <c r="B107" s="418">
        <v>83</v>
      </c>
      <c r="C107" s="360"/>
      <c r="D107" s="361"/>
      <c r="E107" s="361"/>
      <c r="F107" s="361"/>
      <c r="G107" s="365"/>
      <c r="H107" s="362"/>
      <c r="I107" s="362"/>
      <c r="J107" s="362"/>
      <c r="K107" s="369"/>
      <c r="L107" s="406"/>
      <c r="M107" s="406"/>
      <c r="N107" s="386"/>
      <c r="O107" s="386"/>
      <c r="P107" s="386"/>
      <c r="Q107" s="395"/>
      <c r="R107" s="395"/>
      <c r="S107" s="395"/>
      <c r="T107" s="395"/>
      <c r="U107" s="395"/>
      <c r="V107" s="395"/>
      <c r="W107" s="395"/>
      <c r="X107" s="395"/>
      <c r="Y107" s="395"/>
      <c r="Z107" s="395"/>
      <c r="AA107" s="395"/>
      <c r="AB107" s="395"/>
      <c r="AC107" s="395"/>
      <c r="AD107" s="395"/>
    </row>
    <row r="108" spans="1:30" ht="20.25" customHeight="1" x14ac:dyDescent="0.2">
      <c r="A108" s="395"/>
      <c r="C108" s="358"/>
      <c r="D108" s="560" t="str">
        <f ca="1">Basisdaten!C41</f>
        <v>Vorhabenbeschreibung - 4.1.7) Klimaschutzkoordination - Vers. 10/2025</v>
      </c>
      <c r="E108" s="561"/>
      <c r="F108" s="561"/>
      <c r="G108" s="561"/>
      <c r="H108" s="561"/>
      <c r="I108" s="561"/>
      <c r="J108" s="364" t="s">
        <v>666</v>
      </c>
      <c r="K108" s="369"/>
      <c r="L108" s="406"/>
      <c r="M108" s="406"/>
      <c r="N108" s="386"/>
      <c r="O108" s="386"/>
      <c r="P108" s="386"/>
      <c r="Q108" s="395"/>
      <c r="R108" s="395"/>
      <c r="S108" s="395"/>
      <c r="T108" s="395"/>
      <c r="U108" s="395"/>
      <c r="V108" s="395"/>
      <c r="W108" s="395"/>
      <c r="X108" s="395"/>
      <c r="Y108" s="395"/>
      <c r="Z108" s="395"/>
      <c r="AA108" s="395"/>
      <c r="AB108" s="395"/>
      <c r="AC108" s="395"/>
      <c r="AD108" s="395"/>
    </row>
    <row r="109" spans="1:30" ht="20.25" customHeight="1" x14ac:dyDescent="0.2">
      <c r="A109" s="395"/>
      <c r="C109" s="357"/>
      <c r="D109" s="354"/>
      <c r="E109" s="354"/>
      <c r="F109" s="354"/>
      <c r="G109" s="367"/>
      <c r="H109" s="355"/>
      <c r="I109" s="355"/>
      <c r="J109" s="364" t="s">
        <v>667</v>
      </c>
      <c r="K109" s="369"/>
      <c r="L109" s="406"/>
      <c r="M109" s="406"/>
      <c r="N109" s="386"/>
      <c r="O109" s="386"/>
      <c r="P109" s="386"/>
      <c r="Q109" s="395"/>
      <c r="R109" s="395"/>
      <c r="S109" s="395"/>
      <c r="T109" s="395"/>
      <c r="U109" s="395"/>
      <c r="V109" s="395"/>
      <c r="W109" s="395"/>
      <c r="X109" s="395"/>
      <c r="Y109" s="395"/>
      <c r="Z109" s="395"/>
      <c r="AA109" s="395"/>
      <c r="AB109" s="395"/>
      <c r="AC109" s="395"/>
      <c r="AD109" s="395"/>
    </row>
    <row r="110" spans="1:30" ht="58.5" customHeight="1" x14ac:dyDescent="0.2">
      <c r="A110" s="395"/>
      <c r="C110" s="363" t="s">
        <v>611</v>
      </c>
      <c r="D110" s="363" t="s">
        <v>612</v>
      </c>
      <c r="E110" s="363" t="str">
        <f>E9</f>
        <v>Bilanz bzw. integriertes Klimaschutzkonzept vorhanden?</v>
      </c>
      <c r="F110" s="363" t="s">
        <v>613</v>
      </c>
      <c r="G110" s="368" t="s">
        <v>614</v>
      </c>
      <c r="H110" s="363" t="s">
        <v>615</v>
      </c>
      <c r="I110" s="363" t="s">
        <v>616</v>
      </c>
      <c r="J110" s="363" t="s">
        <v>617</v>
      </c>
      <c r="K110" s="369"/>
      <c r="L110" s="406"/>
      <c r="M110" s="406"/>
      <c r="N110" s="386"/>
      <c r="O110" s="386"/>
      <c r="P110" s="386"/>
      <c r="Q110" s="395"/>
      <c r="R110" s="395"/>
      <c r="S110" s="395"/>
      <c r="T110" s="395"/>
      <c r="U110" s="395"/>
      <c r="V110" s="395"/>
      <c r="W110" s="395"/>
      <c r="X110" s="395"/>
      <c r="Y110" s="395"/>
      <c r="Z110" s="395"/>
      <c r="AA110" s="395"/>
      <c r="AB110" s="395"/>
      <c r="AC110" s="395"/>
      <c r="AD110" s="395"/>
    </row>
    <row r="111" spans="1:30" ht="47.45" customHeight="1" x14ac:dyDescent="0.2">
      <c r="A111" s="395"/>
      <c r="B111" s="418">
        <v>84</v>
      </c>
      <c r="C111" s="360"/>
      <c r="D111" s="361"/>
      <c r="E111" s="361"/>
      <c r="F111" s="361"/>
      <c r="G111" s="365"/>
      <c r="H111" s="362"/>
      <c r="I111" s="362"/>
      <c r="J111" s="362"/>
      <c r="K111" s="369"/>
      <c r="L111" s="406"/>
      <c r="M111" s="406"/>
      <c r="N111" s="386"/>
      <c r="O111" s="386"/>
      <c r="P111" s="386"/>
      <c r="Q111" s="395"/>
      <c r="R111" s="395"/>
      <c r="S111" s="395"/>
      <c r="T111" s="395"/>
      <c r="U111" s="395"/>
      <c r="V111" s="395"/>
      <c r="W111" s="395"/>
      <c r="X111" s="395"/>
      <c r="Y111" s="395"/>
      <c r="Z111" s="395"/>
      <c r="AA111" s="395"/>
      <c r="AB111" s="395"/>
      <c r="AC111" s="395"/>
      <c r="AD111" s="395"/>
    </row>
    <row r="112" spans="1:30" ht="47.45" customHeight="1" x14ac:dyDescent="0.2">
      <c r="A112" s="395"/>
      <c r="B112" s="418">
        <v>85</v>
      </c>
      <c r="C112" s="360"/>
      <c r="D112" s="361"/>
      <c r="E112" s="361"/>
      <c r="F112" s="361"/>
      <c r="G112" s="365"/>
      <c r="H112" s="362"/>
      <c r="I112" s="362"/>
      <c r="J112" s="362"/>
      <c r="K112" s="369"/>
      <c r="L112" s="406"/>
      <c r="M112" s="406"/>
      <c r="N112" s="386"/>
      <c r="O112" s="386"/>
      <c r="P112" s="386"/>
      <c r="Q112" s="395"/>
      <c r="R112" s="395"/>
      <c r="S112" s="395"/>
      <c r="T112" s="395"/>
      <c r="U112" s="395"/>
      <c r="V112" s="395"/>
      <c r="W112" s="395"/>
      <c r="X112" s="395"/>
      <c r="Y112" s="395"/>
      <c r="Z112" s="395"/>
      <c r="AA112" s="395"/>
      <c r="AB112" s="395"/>
      <c r="AC112" s="395"/>
      <c r="AD112" s="395"/>
    </row>
    <row r="113" spans="1:30" ht="47.45" customHeight="1" x14ac:dyDescent="0.2">
      <c r="A113" s="395"/>
      <c r="B113" s="418">
        <v>86</v>
      </c>
      <c r="C113" s="360"/>
      <c r="D113" s="361"/>
      <c r="E113" s="361"/>
      <c r="F113" s="361"/>
      <c r="G113" s="365"/>
      <c r="H113" s="362"/>
      <c r="I113" s="362"/>
      <c r="J113" s="362"/>
      <c r="K113" s="369"/>
      <c r="L113" s="406"/>
      <c r="M113" s="406"/>
      <c r="N113" s="386"/>
      <c r="O113" s="386"/>
      <c r="P113" s="386"/>
      <c r="Q113" s="395"/>
      <c r="R113" s="395"/>
      <c r="S113" s="395"/>
      <c r="T113" s="395"/>
      <c r="U113" s="395"/>
      <c r="V113" s="395"/>
      <c r="W113" s="395"/>
      <c r="X113" s="395"/>
      <c r="Y113" s="395"/>
      <c r="Z113" s="395"/>
      <c r="AA113" s="395"/>
      <c r="AB113" s="395"/>
      <c r="AC113" s="395"/>
      <c r="AD113" s="395"/>
    </row>
    <row r="114" spans="1:30" ht="47.45" customHeight="1" x14ac:dyDescent="0.2">
      <c r="A114" s="395"/>
      <c r="B114" s="418">
        <v>87</v>
      </c>
      <c r="C114" s="360"/>
      <c r="D114" s="361"/>
      <c r="E114" s="361"/>
      <c r="F114" s="361"/>
      <c r="G114" s="365"/>
      <c r="H114" s="362"/>
      <c r="I114" s="362"/>
      <c r="J114" s="362"/>
      <c r="K114" s="369"/>
      <c r="L114" s="406"/>
      <c r="M114" s="406"/>
      <c r="N114" s="386"/>
      <c r="O114" s="386"/>
      <c r="P114" s="386"/>
      <c r="Q114" s="395"/>
      <c r="R114" s="395"/>
      <c r="S114" s="395"/>
      <c r="T114" s="395"/>
      <c r="U114" s="395"/>
      <c r="V114" s="395"/>
      <c r="W114" s="395"/>
      <c r="X114" s="395"/>
      <c r="Y114" s="395"/>
      <c r="Z114" s="395"/>
      <c r="AA114" s="395"/>
      <c r="AB114" s="395"/>
      <c r="AC114" s="395"/>
      <c r="AD114" s="395"/>
    </row>
    <row r="115" spans="1:30" ht="47.45" customHeight="1" x14ac:dyDescent="0.2">
      <c r="A115" s="395"/>
      <c r="B115" s="418">
        <v>88</v>
      </c>
      <c r="C115" s="360"/>
      <c r="D115" s="361"/>
      <c r="E115" s="361"/>
      <c r="F115" s="361"/>
      <c r="G115" s="365"/>
      <c r="H115" s="362"/>
      <c r="I115" s="362"/>
      <c r="J115" s="362"/>
      <c r="K115" s="369"/>
      <c r="L115" s="406"/>
      <c r="M115" s="406"/>
      <c r="N115" s="386"/>
      <c r="O115" s="386"/>
      <c r="P115" s="386"/>
      <c r="Q115" s="395"/>
      <c r="R115" s="395"/>
      <c r="S115" s="395"/>
      <c r="T115" s="395"/>
      <c r="U115" s="395"/>
      <c r="V115" s="395"/>
      <c r="W115" s="395"/>
      <c r="X115" s="395"/>
      <c r="Y115" s="395"/>
      <c r="Z115" s="395"/>
      <c r="AA115" s="395"/>
      <c r="AB115" s="395"/>
      <c r="AC115" s="395"/>
      <c r="AD115" s="395"/>
    </row>
    <row r="116" spans="1:30" ht="47.45" customHeight="1" x14ac:dyDescent="0.2">
      <c r="A116" s="395"/>
      <c r="B116" s="418">
        <v>89</v>
      </c>
      <c r="C116" s="360"/>
      <c r="D116" s="361"/>
      <c r="E116" s="361"/>
      <c r="F116" s="361"/>
      <c r="G116" s="365"/>
      <c r="H116" s="362"/>
      <c r="I116" s="362"/>
      <c r="J116" s="362"/>
      <c r="K116" s="369"/>
      <c r="L116" s="406"/>
      <c r="M116" s="406"/>
      <c r="N116" s="386"/>
      <c r="O116" s="386"/>
      <c r="P116" s="386"/>
      <c r="Q116" s="395"/>
      <c r="R116" s="395"/>
      <c r="S116" s="395"/>
      <c r="T116" s="395"/>
      <c r="U116" s="395"/>
      <c r="V116" s="395"/>
      <c r="W116" s="395"/>
      <c r="X116" s="395"/>
      <c r="Y116" s="395"/>
      <c r="Z116" s="395"/>
      <c r="AA116" s="395"/>
      <c r="AB116" s="395"/>
      <c r="AC116" s="395"/>
      <c r="AD116" s="395"/>
    </row>
    <row r="117" spans="1:30" ht="47.45" customHeight="1" x14ac:dyDescent="0.2">
      <c r="A117" s="395"/>
      <c r="B117" s="418">
        <v>90</v>
      </c>
      <c r="C117" s="360"/>
      <c r="D117" s="361"/>
      <c r="E117" s="361"/>
      <c r="F117" s="361"/>
      <c r="G117" s="365"/>
      <c r="H117" s="362"/>
      <c r="I117" s="362"/>
      <c r="J117" s="362"/>
      <c r="K117" s="369"/>
      <c r="L117" s="406"/>
      <c r="M117" s="406"/>
      <c r="N117" s="386"/>
      <c r="O117" s="386"/>
      <c r="P117" s="386"/>
      <c r="Q117" s="395"/>
      <c r="R117" s="395"/>
      <c r="S117" s="395"/>
      <c r="T117" s="395"/>
      <c r="U117" s="395"/>
      <c r="V117" s="395"/>
      <c r="W117" s="395"/>
      <c r="X117" s="395"/>
      <c r="Y117" s="395"/>
      <c r="Z117" s="395"/>
      <c r="AA117" s="395"/>
      <c r="AB117" s="395"/>
      <c r="AC117" s="395"/>
      <c r="AD117" s="395"/>
    </row>
    <row r="118" spans="1:30" ht="47.45" customHeight="1" x14ac:dyDescent="0.2">
      <c r="A118" s="395"/>
      <c r="B118" s="418">
        <v>91</v>
      </c>
      <c r="C118" s="360"/>
      <c r="D118" s="361"/>
      <c r="E118" s="361"/>
      <c r="F118" s="361"/>
      <c r="G118" s="365"/>
      <c r="H118" s="362"/>
      <c r="I118" s="362"/>
      <c r="J118" s="362"/>
      <c r="K118" s="369"/>
      <c r="L118" s="406"/>
      <c r="M118" s="406"/>
      <c r="N118" s="386"/>
      <c r="O118" s="386"/>
      <c r="P118" s="386"/>
      <c r="Q118" s="395"/>
      <c r="R118" s="395"/>
      <c r="S118" s="395"/>
      <c r="T118" s="395"/>
      <c r="U118" s="395"/>
      <c r="V118" s="395"/>
      <c r="W118" s="395"/>
      <c r="X118" s="395"/>
      <c r="Y118" s="395"/>
      <c r="Z118" s="395"/>
      <c r="AA118" s="395"/>
      <c r="AB118" s="395"/>
      <c r="AC118" s="395"/>
      <c r="AD118" s="395"/>
    </row>
    <row r="119" spans="1:30" ht="47.45" customHeight="1" x14ac:dyDescent="0.2">
      <c r="A119" s="395"/>
      <c r="B119" s="418">
        <v>92</v>
      </c>
      <c r="C119" s="360"/>
      <c r="D119" s="361"/>
      <c r="E119" s="361"/>
      <c r="F119" s="361"/>
      <c r="G119" s="365"/>
      <c r="H119" s="362"/>
      <c r="I119" s="362"/>
      <c r="J119" s="362"/>
      <c r="K119" s="369"/>
      <c r="L119" s="406"/>
      <c r="M119" s="406"/>
      <c r="N119" s="386"/>
      <c r="O119" s="386"/>
      <c r="P119" s="386"/>
      <c r="Q119" s="395"/>
      <c r="R119" s="395"/>
      <c r="S119" s="395"/>
      <c r="T119" s="395"/>
      <c r="U119" s="395"/>
      <c r="V119" s="395"/>
      <c r="W119" s="395"/>
      <c r="X119" s="395"/>
      <c r="Y119" s="395"/>
      <c r="Z119" s="395"/>
      <c r="AA119" s="395"/>
      <c r="AB119" s="395"/>
      <c r="AC119" s="395"/>
      <c r="AD119" s="395"/>
    </row>
    <row r="120" spans="1:30" ht="47.45" customHeight="1" x14ac:dyDescent="0.2">
      <c r="A120" s="395"/>
      <c r="B120" s="418">
        <v>93</v>
      </c>
      <c r="C120" s="360"/>
      <c r="D120" s="361"/>
      <c r="E120" s="361"/>
      <c r="F120" s="361"/>
      <c r="G120" s="365"/>
      <c r="H120" s="362"/>
      <c r="I120" s="362"/>
      <c r="J120" s="362"/>
      <c r="K120" s="369"/>
      <c r="L120" s="406"/>
      <c r="M120" s="406"/>
      <c r="N120" s="386"/>
      <c r="O120" s="386"/>
      <c r="P120" s="386"/>
      <c r="Q120" s="395"/>
      <c r="R120" s="395"/>
      <c r="S120" s="395"/>
      <c r="T120" s="395"/>
      <c r="U120" s="395"/>
      <c r="V120" s="395"/>
      <c r="W120" s="395"/>
      <c r="X120" s="395"/>
      <c r="Y120" s="395"/>
      <c r="Z120" s="395"/>
      <c r="AA120" s="395"/>
      <c r="AB120" s="395"/>
      <c r="AC120" s="395"/>
      <c r="AD120" s="395"/>
    </row>
    <row r="121" spans="1:30" ht="47.45" customHeight="1" x14ac:dyDescent="0.2">
      <c r="A121" s="395"/>
      <c r="B121" s="418">
        <v>94</v>
      </c>
      <c r="C121" s="360"/>
      <c r="D121" s="361"/>
      <c r="E121" s="361"/>
      <c r="F121" s="361"/>
      <c r="G121" s="365"/>
      <c r="H121" s="362"/>
      <c r="I121" s="362"/>
      <c r="J121" s="362"/>
      <c r="K121" s="369"/>
      <c r="L121" s="406"/>
      <c r="M121" s="406"/>
      <c r="N121" s="386"/>
      <c r="O121" s="386"/>
      <c r="P121" s="386"/>
      <c r="Q121" s="395"/>
      <c r="R121" s="395"/>
      <c r="S121" s="395"/>
      <c r="T121" s="395"/>
      <c r="U121" s="395"/>
      <c r="V121" s="395"/>
      <c r="W121" s="395"/>
      <c r="X121" s="395"/>
      <c r="Y121" s="395"/>
      <c r="Z121" s="395"/>
      <c r="AA121" s="395"/>
      <c r="AB121" s="395"/>
      <c r="AC121" s="395"/>
      <c r="AD121" s="395"/>
    </row>
    <row r="122" spans="1:30" ht="47.45" customHeight="1" x14ac:dyDescent="0.2">
      <c r="A122" s="395"/>
      <c r="B122" s="418">
        <v>95</v>
      </c>
      <c r="C122" s="360"/>
      <c r="D122" s="361"/>
      <c r="E122" s="361"/>
      <c r="F122" s="361"/>
      <c r="G122" s="365"/>
      <c r="H122" s="362"/>
      <c r="I122" s="362"/>
      <c r="J122" s="362"/>
      <c r="K122" s="369"/>
      <c r="L122" s="406"/>
      <c r="M122" s="406"/>
      <c r="N122" s="386"/>
      <c r="O122" s="386"/>
      <c r="P122" s="386"/>
      <c r="Q122" s="395"/>
      <c r="R122" s="395"/>
      <c r="S122" s="395"/>
      <c r="T122" s="395"/>
      <c r="U122" s="395"/>
      <c r="V122" s="395"/>
      <c r="W122" s="395"/>
      <c r="X122" s="395"/>
      <c r="Y122" s="395"/>
      <c r="Z122" s="395"/>
      <c r="AA122" s="395"/>
      <c r="AB122" s="395"/>
      <c r="AC122" s="395"/>
      <c r="AD122" s="395"/>
    </row>
    <row r="123" spans="1:30" ht="47.45" customHeight="1" x14ac:dyDescent="0.2">
      <c r="A123" s="395"/>
      <c r="B123" s="418">
        <v>96</v>
      </c>
      <c r="C123" s="360"/>
      <c r="D123" s="361"/>
      <c r="E123" s="361"/>
      <c r="F123" s="361"/>
      <c r="G123" s="365"/>
      <c r="H123" s="362"/>
      <c r="I123" s="362"/>
      <c r="J123" s="362"/>
      <c r="K123" s="369"/>
      <c r="L123" s="406"/>
      <c r="M123" s="406"/>
      <c r="N123" s="386"/>
      <c r="O123" s="386"/>
      <c r="P123" s="386"/>
      <c r="Q123" s="395"/>
      <c r="R123" s="395"/>
      <c r="S123" s="395"/>
      <c r="T123" s="395"/>
      <c r="U123" s="395"/>
      <c r="V123" s="395"/>
      <c r="W123" s="395"/>
      <c r="X123" s="395"/>
      <c r="Y123" s="395"/>
      <c r="Z123" s="395"/>
      <c r="AA123" s="395"/>
      <c r="AB123" s="395"/>
      <c r="AC123" s="395"/>
      <c r="AD123" s="395"/>
    </row>
    <row r="124" spans="1:30" ht="47.45" customHeight="1" x14ac:dyDescent="0.2">
      <c r="A124" s="395"/>
      <c r="B124" s="418">
        <v>97</v>
      </c>
      <c r="C124" s="360"/>
      <c r="D124" s="361"/>
      <c r="E124" s="361"/>
      <c r="F124" s="361"/>
      <c r="G124" s="365"/>
      <c r="H124" s="362"/>
      <c r="I124" s="362"/>
      <c r="J124" s="362"/>
      <c r="K124" s="369"/>
      <c r="L124" s="406"/>
      <c r="M124" s="406"/>
      <c r="N124" s="386"/>
      <c r="O124" s="386"/>
      <c r="P124" s="386"/>
      <c r="Q124" s="395"/>
      <c r="R124" s="395"/>
      <c r="S124" s="395"/>
      <c r="T124" s="395"/>
      <c r="U124" s="395"/>
      <c r="V124" s="395"/>
      <c r="W124" s="395"/>
      <c r="X124" s="395"/>
      <c r="Y124" s="395"/>
      <c r="Z124" s="395"/>
      <c r="AA124" s="395"/>
      <c r="AB124" s="395"/>
      <c r="AC124" s="395"/>
      <c r="AD124" s="395"/>
    </row>
    <row r="125" spans="1:30" ht="20.25" customHeight="1" x14ac:dyDescent="0.2">
      <c r="A125" s="395"/>
      <c r="C125" s="358"/>
      <c r="D125" s="560" t="str">
        <f ca="1">Basisdaten!C41</f>
        <v>Vorhabenbeschreibung - 4.1.7) Klimaschutzkoordination - Vers. 10/2025</v>
      </c>
      <c r="E125" s="561"/>
      <c r="F125" s="561"/>
      <c r="G125" s="561"/>
      <c r="H125" s="561"/>
      <c r="I125" s="561"/>
      <c r="J125" s="364" t="s">
        <v>667</v>
      </c>
      <c r="K125" s="369"/>
      <c r="L125" s="406"/>
      <c r="M125" s="406"/>
      <c r="N125" s="386"/>
      <c r="O125" s="386"/>
      <c r="P125" s="386"/>
      <c r="Q125" s="395"/>
      <c r="R125" s="395"/>
      <c r="S125" s="395"/>
      <c r="T125" s="395"/>
      <c r="U125" s="395"/>
      <c r="V125" s="395"/>
      <c r="W125" s="395"/>
      <c r="X125" s="395"/>
      <c r="Y125" s="395"/>
      <c r="Z125" s="395"/>
      <c r="AA125" s="395"/>
      <c r="AB125" s="395"/>
      <c r="AC125" s="395"/>
      <c r="AD125" s="395"/>
    </row>
    <row r="126" spans="1:30" ht="19.5" customHeight="1" x14ac:dyDescent="0.2">
      <c r="A126" s="395"/>
      <c r="B126" s="395"/>
      <c r="C126" s="413"/>
      <c r="D126" s="409"/>
      <c r="E126" s="409"/>
      <c r="F126" s="409"/>
      <c r="G126" s="410"/>
      <c r="H126" s="411"/>
      <c r="I126" s="411"/>
      <c r="J126" s="411"/>
      <c r="K126" s="406"/>
      <c r="L126" s="406"/>
      <c r="M126" s="406"/>
      <c r="N126" s="386"/>
      <c r="O126" s="386"/>
      <c r="P126" s="386"/>
      <c r="Q126" s="395"/>
      <c r="R126" s="395"/>
      <c r="S126" s="395"/>
      <c r="T126" s="395"/>
      <c r="U126" s="395"/>
      <c r="V126" s="395"/>
      <c r="W126" s="395"/>
      <c r="X126" s="395"/>
      <c r="Y126" s="395"/>
      <c r="Z126" s="395"/>
      <c r="AA126" s="395"/>
      <c r="AB126" s="395"/>
      <c r="AC126" s="395"/>
      <c r="AD126" s="395"/>
    </row>
    <row r="127" spans="1:30" ht="19.5" customHeight="1" x14ac:dyDescent="0.2">
      <c r="A127" s="395"/>
      <c r="B127" s="395"/>
      <c r="C127" s="408"/>
      <c r="D127" s="409"/>
      <c r="E127" s="409"/>
      <c r="F127" s="409"/>
      <c r="G127" s="410"/>
      <c r="H127" s="411"/>
      <c r="I127" s="411"/>
      <c r="J127" s="411"/>
      <c r="K127" s="406"/>
      <c r="L127" s="406"/>
      <c r="M127" s="406"/>
      <c r="N127" s="386"/>
      <c r="O127" s="386"/>
      <c r="P127" s="386"/>
      <c r="Q127" s="395"/>
      <c r="R127" s="395"/>
      <c r="S127" s="395"/>
      <c r="T127" s="395"/>
      <c r="U127" s="395"/>
      <c r="V127" s="395"/>
      <c r="W127" s="395"/>
      <c r="X127" s="395"/>
      <c r="Y127" s="395"/>
      <c r="Z127" s="395"/>
      <c r="AA127" s="395"/>
      <c r="AB127" s="395"/>
      <c r="AC127" s="395"/>
      <c r="AD127" s="395"/>
    </row>
    <row r="128" spans="1:30" ht="19.5" customHeight="1" x14ac:dyDescent="0.2">
      <c r="A128" s="395"/>
      <c r="B128" s="395"/>
      <c r="C128" s="412"/>
      <c r="D128" s="409"/>
      <c r="E128" s="409"/>
      <c r="F128" s="409"/>
      <c r="G128" s="410"/>
      <c r="H128" s="411"/>
      <c r="I128" s="411"/>
      <c r="J128" s="411"/>
      <c r="K128" s="406"/>
      <c r="L128" s="406"/>
      <c r="M128" s="406"/>
      <c r="N128" s="386"/>
      <c r="O128" s="386"/>
      <c r="P128" s="386"/>
      <c r="Q128" s="395"/>
      <c r="R128" s="395"/>
      <c r="S128" s="395"/>
      <c r="T128" s="395"/>
      <c r="U128" s="395"/>
      <c r="V128" s="395"/>
      <c r="W128" s="395"/>
      <c r="X128" s="395"/>
      <c r="Y128" s="395"/>
      <c r="Z128" s="395"/>
      <c r="AA128" s="395"/>
      <c r="AB128" s="395"/>
      <c r="AC128" s="395"/>
      <c r="AD128" s="395"/>
    </row>
    <row r="129" spans="1:30" ht="19.5" customHeight="1" x14ac:dyDescent="0.2">
      <c r="A129" s="395"/>
      <c r="B129" s="395"/>
      <c r="C129" s="413"/>
      <c r="D129" s="409"/>
      <c r="E129" s="409"/>
      <c r="F129" s="409"/>
      <c r="G129" s="410"/>
      <c r="H129" s="411"/>
      <c r="I129" s="411"/>
      <c r="J129" s="411"/>
      <c r="K129" s="406"/>
      <c r="L129" s="406"/>
      <c r="M129" s="406"/>
      <c r="N129" s="386"/>
      <c r="O129" s="386"/>
      <c r="P129" s="386"/>
      <c r="Q129" s="395"/>
      <c r="R129" s="395"/>
      <c r="S129" s="395"/>
      <c r="T129" s="395"/>
      <c r="U129" s="395"/>
      <c r="V129" s="395"/>
      <c r="W129" s="395"/>
      <c r="X129" s="395"/>
      <c r="Y129" s="395"/>
      <c r="Z129" s="395"/>
      <c r="AA129" s="395"/>
      <c r="AB129" s="395"/>
      <c r="AC129" s="395"/>
      <c r="AD129" s="395"/>
    </row>
    <row r="130" spans="1:30" ht="19.5" customHeight="1" x14ac:dyDescent="0.2">
      <c r="A130" s="395"/>
      <c r="B130" s="395"/>
      <c r="C130" s="408"/>
      <c r="D130" s="409"/>
      <c r="E130" s="409"/>
      <c r="F130" s="409"/>
      <c r="G130" s="410"/>
      <c r="H130" s="411"/>
      <c r="I130" s="411"/>
      <c r="J130" s="411"/>
      <c r="K130" s="406"/>
      <c r="L130" s="406"/>
      <c r="M130" s="406"/>
      <c r="N130" s="386"/>
      <c r="O130" s="386"/>
      <c r="P130" s="386"/>
      <c r="Q130" s="395"/>
      <c r="R130" s="395"/>
      <c r="S130" s="395"/>
      <c r="T130" s="395"/>
      <c r="U130" s="395"/>
      <c r="V130" s="395"/>
      <c r="W130" s="395"/>
      <c r="X130" s="395"/>
      <c r="Y130" s="395"/>
      <c r="Z130" s="395"/>
      <c r="AA130" s="395"/>
      <c r="AB130" s="395"/>
      <c r="AC130" s="395"/>
      <c r="AD130" s="395"/>
    </row>
    <row r="131" spans="1:30" ht="19.5" customHeight="1" x14ac:dyDescent="0.2">
      <c r="A131" s="395"/>
      <c r="B131" s="395"/>
      <c r="C131" s="412"/>
      <c r="D131" s="409"/>
      <c r="E131" s="409"/>
      <c r="F131" s="409"/>
      <c r="G131" s="410"/>
      <c r="H131" s="411"/>
      <c r="I131" s="411"/>
      <c r="J131" s="411"/>
      <c r="K131" s="406"/>
      <c r="L131" s="406"/>
      <c r="M131" s="406"/>
      <c r="N131" s="386"/>
      <c r="O131" s="386"/>
      <c r="P131" s="386"/>
      <c r="Q131" s="395"/>
      <c r="R131" s="395"/>
      <c r="S131" s="395"/>
      <c r="T131" s="395"/>
      <c r="U131" s="395"/>
      <c r="V131" s="395"/>
      <c r="W131" s="395"/>
      <c r="X131" s="395"/>
      <c r="Y131" s="395"/>
      <c r="Z131" s="395"/>
      <c r="AA131" s="395"/>
      <c r="AB131" s="395"/>
      <c r="AC131" s="395"/>
      <c r="AD131" s="395"/>
    </row>
    <row r="132" spans="1:30" ht="19.5" customHeight="1" x14ac:dyDescent="0.2">
      <c r="A132" s="395"/>
      <c r="B132" s="395"/>
      <c r="C132" s="413"/>
      <c r="D132" s="409"/>
      <c r="E132" s="409"/>
      <c r="F132" s="409"/>
      <c r="G132" s="410"/>
      <c r="H132" s="411"/>
      <c r="I132" s="411"/>
      <c r="J132" s="411"/>
      <c r="K132" s="406"/>
      <c r="L132" s="406"/>
      <c r="M132" s="406"/>
      <c r="N132" s="386"/>
      <c r="O132" s="386"/>
      <c r="P132" s="386"/>
      <c r="Q132" s="395"/>
      <c r="R132" s="395"/>
      <c r="S132" s="395"/>
      <c r="T132" s="395"/>
      <c r="U132" s="395"/>
      <c r="V132" s="395"/>
      <c r="W132" s="395"/>
      <c r="X132" s="395"/>
      <c r="Y132" s="395"/>
      <c r="Z132" s="395"/>
      <c r="AA132" s="395"/>
      <c r="AB132" s="395"/>
      <c r="AC132" s="395"/>
      <c r="AD132" s="395"/>
    </row>
    <row r="133" spans="1:30" ht="19.5" customHeight="1" x14ac:dyDescent="0.2">
      <c r="A133" s="395"/>
      <c r="B133" s="395"/>
      <c r="C133" s="408"/>
      <c r="D133" s="409"/>
      <c r="E133" s="409"/>
      <c r="F133" s="409"/>
      <c r="G133" s="410"/>
      <c r="H133" s="411"/>
      <c r="I133" s="411"/>
      <c r="J133" s="411"/>
      <c r="K133" s="406"/>
      <c r="L133" s="406"/>
      <c r="M133" s="406"/>
      <c r="N133" s="386"/>
      <c r="O133" s="386"/>
      <c r="P133" s="386"/>
      <c r="Q133" s="395"/>
      <c r="R133" s="395"/>
      <c r="S133" s="395"/>
      <c r="T133" s="395"/>
      <c r="U133" s="395"/>
      <c r="V133" s="395"/>
      <c r="W133" s="395"/>
      <c r="X133" s="395"/>
      <c r="Y133" s="395"/>
      <c r="Z133" s="395"/>
      <c r="AA133" s="395"/>
      <c r="AB133" s="395"/>
      <c r="AC133" s="395"/>
      <c r="AD133" s="395"/>
    </row>
    <row r="134" spans="1:30" ht="19.5" customHeight="1" x14ac:dyDescent="0.2">
      <c r="A134" s="395"/>
      <c r="B134" s="395"/>
      <c r="C134" s="412"/>
      <c r="D134" s="409"/>
      <c r="E134" s="409"/>
      <c r="F134" s="409"/>
      <c r="G134" s="410"/>
      <c r="H134" s="411"/>
      <c r="I134" s="411"/>
      <c r="J134" s="411"/>
      <c r="K134" s="406"/>
      <c r="L134" s="406"/>
      <c r="M134" s="406"/>
      <c r="N134" s="386"/>
      <c r="O134" s="386"/>
      <c r="P134" s="386"/>
      <c r="Q134" s="395"/>
      <c r="R134" s="395"/>
      <c r="S134" s="395"/>
      <c r="T134" s="395"/>
      <c r="U134" s="395"/>
      <c r="V134" s="395"/>
      <c r="W134" s="395"/>
      <c r="X134" s="395"/>
      <c r="Y134" s="395"/>
      <c r="Z134" s="395"/>
      <c r="AA134" s="395"/>
      <c r="AB134" s="395"/>
      <c r="AC134" s="395"/>
      <c r="AD134" s="395"/>
    </row>
    <row r="135" spans="1:30" ht="19.5" customHeight="1" x14ac:dyDescent="0.2">
      <c r="A135" s="395"/>
      <c r="B135" s="395"/>
      <c r="C135" s="413"/>
      <c r="D135" s="409"/>
      <c r="E135" s="409"/>
      <c r="F135" s="409"/>
      <c r="G135" s="410"/>
      <c r="H135" s="411"/>
      <c r="I135" s="411"/>
      <c r="J135" s="411"/>
      <c r="K135" s="406"/>
      <c r="L135" s="406"/>
      <c r="M135" s="406"/>
      <c r="N135" s="386"/>
      <c r="O135" s="386"/>
      <c r="P135" s="386"/>
      <c r="Q135" s="395"/>
      <c r="R135" s="395"/>
      <c r="S135" s="395"/>
      <c r="T135" s="395"/>
      <c r="U135" s="395"/>
      <c r="V135" s="395"/>
      <c r="W135" s="395"/>
      <c r="X135" s="395"/>
      <c r="Y135" s="395"/>
      <c r="Z135" s="395"/>
      <c r="AA135" s="395"/>
      <c r="AB135" s="395"/>
      <c r="AC135" s="395"/>
      <c r="AD135" s="395"/>
    </row>
    <row r="136" spans="1:30" ht="19.5" customHeight="1" x14ac:dyDescent="0.2">
      <c r="A136" s="395"/>
      <c r="B136" s="395"/>
      <c r="C136" s="408"/>
      <c r="D136" s="409"/>
      <c r="E136" s="409"/>
      <c r="F136" s="409"/>
      <c r="G136" s="410"/>
      <c r="H136" s="411"/>
      <c r="I136" s="411"/>
      <c r="J136" s="411"/>
      <c r="K136" s="406"/>
      <c r="L136" s="406"/>
      <c r="M136" s="406"/>
      <c r="N136" s="386"/>
      <c r="O136" s="386"/>
      <c r="P136" s="386"/>
      <c r="Q136" s="395"/>
      <c r="R136" s="395"/>
      <c r="S136" s="395"/>
      <c r="T136" s="395"/>
      <c r="U136" s="395"/>
      <c r="V136" s="395"/>
      <c r="W136" s="395"/>
      <c r="X136" s="395"/>
      <c r="Y136" s="395"/>
      <c r="Z136" s="395"/>
      <c r="AA136" s="395"/>
      <c r="AB136" s="395"/>
      <c r="AC136" s="395"/>
      <c r="AD136" s="395"/>
    </row>
    <row r="137" spans="1:30" ht="19.5" customHeight="1" x14ac:dyDescent="0.2">
      <c r="A137" s="395"/>
      <c r="B137" s="395"/>
      <c r="C137" s="412"/>
      <c r="D137" s="409"/>
      <c r="E137" s="409"/>
      <c r="F137" s="409"/>
      <c r="G137" s="410"/>
      <c r="H137" s="411"/>
      <c r="I137" s="411"/>
      <c r="J137" s="411"/>
      <c r="K137" s="406"/>
      <c r="L137" s="406"/>
      <c r="M137" s="406"/>
      <c r="N137" s="386"/>
      <c r="O137" s="386"/>
      <c r="P137" s="386"/>
      <c r="Q137" s="395"/>
      <c r="R137" s="395"/>
      <c r="S137" s="395"/>
      <c r="T137" s="395"/>
      <c r="U137" s="395"/>
      <c r="V137" s="395"/>
      <c r="W137" s="395"/>
      <c r="X137" s="395"/>
      <c r="Y137" s="395"/>
      <c r="Z137" s="395"/>
      <c r="AA137" s="395"/>
      <c r="AB137" s="395"/>
      <c r="AC137" s="395"/>
      <c r="AD137" s="395"/>
    </row>
    <row r="138" spans="1:30" ht="19.5" customHeight="1" x14ac:dyDescent="0.2">
      <c r="A138" s="395"/>
      <c r="B138" s="395"/>
      <c r="C138" s="413"/>
      <c r="D138" s="409"/>
      <c r="E138" s="409"/>
      <c r="F138" s="409"/>
      <c r="G138" s="409"/>
      <c r="H138" s="411"/>
      <c r="I138" s="411"/>
      <c r="J138" s="411"/>
      <c r="K138" s="405"/>
      <c r="L138" s="405"/>
      <c r="M138" s="406"/>
      <c r="N138" s="395"/>
      <c r="O138" s="395"/>
      <c r="P138" s="395"/>
      <c r="Q138" s="395"/>
      <c r="R138" s="395"/>
      <c r="S138" s="395"/>
      <c r="T138" s="395"/>
      <c r="U138" s="395"/>
      <c r="V138" s="395"/>
      <c r="W138" s="395"/>
      <c r="X138" s="395"/>
      <c r="Y138" s="395"/>
      <c r="Z138" s="395"/>
      <c r="AA138" s="395"/>
      <c r="AB138" s="395"/>
      <c r="AC138" s="395"/>
      <c r="AD138" s="395"/>
    </row>
    <row r="139" spans="1:30" ht="19.5" customHeight="1" x14ac:dyDescent="0.2">
      <c r="A139" s="395"/>
      <c r="B139" s="395"/>
      <c r="C139" s="408"/>
      <c r="D139" s="409"/>
      <c r="E139" s="409"/>
      <c r="F139" s="409"/>
      <c r="G139" s="409"/>
      <c r="H139" s="411"/>
      <c r="I139" s="411"/>
      <c r="J139" s="411"/>
      <c r="K139" s="405"/>
      <c r="L139" s="405"/>
      <c r="M139" s="406"/>
      <c r="N139" s="395"/>
      <c r="O139" s="395"/>
      <c r="P139" s="395"/>
      <c r="Q139" s="395"/>
      <c r="R139" s="395"/>
      <c r="S139" s="395"/>
      <c r="T139" s="395"/>
      <c r="U139" s="395"/>
      <c r="V139" s="395"/>
      <c r="W139" s="395"/>
      <c r="X139" s="395"/>
      <c r="Y139" s="395"/>
      <c r="Z139" s="395"/>
      <c r="AA139" s="395"/>
      <c r="AB139" s="395"/>
      <c r="AC139" s="395"/>
      <c r="AD139" s="395"/>
    </row>
    <row r="140" spans="1:30" ht="19.5" customHeight="1" x14ac:dyDescent="0.2">
      <c r="A140" s="395"/>
      <c r="B140" s="395"/>
      <c r="C140" s="412"/>
      <c r="D140" s="409"/>
      <c r="E140" s="409"/>
      <c r="F140" s="409"/>
      <c r="G140" s="409"/>
      <c r="H140" s="411"/>
      <c r="I140" s="411"/>
      <c r="J140" s="411"/>
      <c r="K140" s="405"/>
      <c r="L140" s="405"/>
      <c r="M140" s="406"/>
      <c r="N140" s="395"/>
      <c r="O140" s="395"/>
      <c r="P140" s="395"/>
      <c r="Q140" s="395"/>
      <c r="R140" s="395"/>
      <c r="S140" s="395"/>
      <c r="T140" s="395"/>
      <c r="U140" s="395"/>
      <c r="V140" s="395"/>
      <c r="W140" s="395"/>
      <c r="X140" s="395"/>
      <c r="Y140" s="395"/>
      <c r="Z140" s="395"/>
      <c r="AA140" s="395"/>
      <c r="AB140" s="395"/>
      <c r="AC140" s="395"/>
      <c r="AD140" s="395"/>
    </row>
    <row r="141" spans="1:30" ht="19.5" customHeight="1" x14ac:dyDescent="0.2">
      <c r="A141" s="395"/>
      <c r="B141" s="395"/>
      <c r="C141" s="413"/>
      <c r="D141" s="409"/>
      <c r="E141" s="409"/>
      <c r="F141" s="409"/>
      <c r="G141" s="409"/>
      <c r="H141" s="411"/>
      <c r="I141" s="411"/>
      <c r="J141" s="411"/>
      <c r="K141" s="405"/>
      <c r="L141" s="405"/>
      <c r="M141" s="406"/>
      <c r="N141" s="395"/>
      <c r="O141" s="395"/>
      <c r="P141" s="395"/>
      <c r="Q141" s="395"/>
      <c r="R141" s="395"/>
      <c r="S141" s="395"/>
      <c r="T141" s="395"/>
      <c r="U141" s="395"/>
      <c r="V141" s="395"/>
      <c r="W141" s="395"/>
      <c r="X141" s="395"/>
      <c r="Y141" s="395"/>
      <c r="Z141" s="395"/>
      <c r="AA141" s="395"/>
      <c r="AB141" s="395"/>
      <c r="AC141" s="395"/>
      <c r="AD141" s="395"/>
    </row>
    <row r="142" spans="1:30" ht="19.5" customHeight="1" x14ac:dyDescent="0.2">
      <c r="A142" s="395"/>
      <c r="B142" s="395"/>
      <c r="C142" s="408"/>
      <c r="D142" s="409"/>
      <c r="E142" s="409"/>
      <c r="F142" s="409"/>
      <c r="G142" s="409"/>
      <c r="H142" s="411"/>
      <c r="I142" s="411"/>
      <c r="J142" s="411"/>
      <c r="K142" s="405"/>
      <c r="L142" s="405"/>
      <c r="M142" s="406"/>
      <c r="N142" s="395"/>
      <c r="O142" s="395"/>
      <c r="P142" s="395"/>
      <c r="Q142" s="395"/>
      <c r="R142" s="395"/>
      <c r="S142" s="395"/>
      <c r="T142" s="395"/>
      <c r="U142" s="395"/>
      <c r="V142" s="395"/>
      <c r="W142" s="395"/>
      <c r="X142" s="395"/>
      <c r="Y142" s="395"/>
      <c r="Z142" s="395"/>
      <c r="AA142" s="395"/>
      <c r="AB142" s="395"/>
      <c r="AC142" s="395"/>
      <c r="AD142" s="395"/>
    </row>
    <row r="143" spans="1:30" ht="19.5" customHeight="1" x14ac:dyDescent="0.2">
      <c r="A143" s="395"/>
      <c r="B143" s="395"/>
      <c r="C143" s="412"/>
      <c r="D143" s="409"/>
      <c r="E143" s="409"/>
      <c r="F143" s="409"/>
      <c r="G143" s="409"/>
      <c r="H143" s="411"/>
      <c r="I143" s="411"/>
      <c r="J143" s="411"/>
      <c r="K143" s="405"/>
      <c r="L143" s="405"/>
      <c r="M143" s="406"/>
      <c r="N143" s="395"/>
      <c r="O143" s="395"/>
      <c r="P143" s="395"/>
      <c r="Q143" s="395"/>
      <c r="R143" s="395"/>
      <c r="S143" s="395"/>
      <c r="T143" s="395"/>
      <c r="U143" s="395"/>
      <c r="V143" s="395"/>
      <c r="W143" s="395"/>
      <c r="X143" s="395"/>
      <c r="Y143" s="395"/>
      <c r="Z143" s="395"/>
      <c r="AA143" s="395"/>
      <c r="AB143" s="395"/>
      <c r="AC143" s="395"/>
      <c r="AD143" s="395"/>
    </row>
    <row r="144" spans="1:30" ht="19.5" customHeight="1" x14ac:dyDescent="0.2">
      <c r="A144" s="395"/>
      <c r="B144" s="395"/>
      <c r="C144" s="413"/>
      <c r="D144" s="409"/>
      <c r="E144" s="409"/>
      <c r="F144" s="409"/>
      <c r="G144" s="409"/>
      <c r="H144" s="411"/>
      <c r="I144" s="411"/>
      <c r="J144" s="411"/>
      <c r="K144" s="405"/>
      <c r="L144" s="405"/>
      <c r="M144" s="406"/>
      <c r="N144" s="395"/>
      <c r="O144" s="395"/>
      <c r="P144" s="395"/>
      <c r="Q144" s="395"/>
      <c r="R144" s="395"/>
      <c r="S144" s="395"/>
      <c r="T144" s="395"/>
      <c r="U144" s="395"/>
      <c r="V144" s="395"/>
      <c r="W144" s="395"/>
      <c r="X144" s="395"/>
      <c r="Y144" s="395"/>
      <c r="Z144" s="395"/>
      <c r="AA144" s="395"/>
      <c r="AB144" s="395"/>
      <c r="AC144" s="395"/>
      <c r="AD144" s="395"/>
    </row>
    <row r="145" spans="1:30" ht="19.5" customHeight="1" x14ac:dyDescent="0.2">
      <c r="A145" s="395"/>
      <c r="B145" s="395"/>
      <c r="C145" s="408"/>
      <c r="D145" s="409"/>
      <c r="E145" s="409"/>
      <c r="F145" s="409"/>
      <c r="G145" s="409"/>
      <c r="H145" s="411"/>
      <c r="I145" s="411"/>
      <c r="J145" s="411"/>
      <c r="K145" s="405"/>
      <c r="L145" s="405"/>
      <c r="M145" s="406"/>
      <c r="N145" s="395"/>
      <c r="O145" s="395"/>
      <c r="P145" s="395"/>
      <c r="Q145" s="395"/>
      <c r="R145" s="395"/>
      <c r="S145" s="395"/>
      <c r="T145" s="395"/>
      <c r="U145" s="395"/>
      <c r="V145" s="395"/>
      <c r="W145" s="395"/>
      <c r="X145" s="395"/>
      <c r="Y145" s="395"/>
      <c r="Z145" s="395"/>
      <c r="AA145" s="395"/>
      <c r="AB145" s="395"/>
      <c r="AC145" s="395"/>
      <c r="AD145" s="395"/>
    </row>
    <row r="146" spans="1:30" ht="19.5" customHeight="1" x14ac:dyDescent="0.2">
      <c r="A146" s="395"/>
      <c r="B146" s="395"/>
      <c r="C146" s="412"/>
      <c r="D146" s="409"/>
      <c r="E146" s="409"/>
      <c r="F146" s="409"/>
      <c r="G146" s="409"/>
      <c r="H146" s="411"/>
      <c r="I146" s="411"/>
      <c r="J146" s="411"/>
      <c r="K146" s="405"/>
      <c r="L146" s="405"/>
      <c r="M146" s="406"/>
      <c r="N146" s="395"/>
      <c r="O146" s="395"/>
      <c r="P146" s="395"/>
      <c r="Q146" s="395"/>
      <c r="R146" s="395"/>
      <c r="S146" s="395"/>
      <c r="T146" s="395"/>
      <c r="U146" s="395"/>
      <c r="V146" s="395"/>
      <c r="W146" s="395"/>
      <c r="X146" s="395"/>
      <c r="Y146" s="395"/>
      <c r="Z146" s="395"/>
      <c r="AA146" s="395"/>
      <c r="AB146" s="395"/>
      <c r="AC146" s="395"/>
      <c r="AD146" s="395"/>
    </row>
    <row r="147" spans="1:30" ht="6" customHeight="1" x14ac:dyDescent="0.2">
      <c r="A147" s="395"/>
      <c r="B147" s="395"/>
      <c r="C147" s="414"/>
      <c r="D147" s="414"/>
      <c r="E147" s="414"/>
      <c r="F147" s="414"/>
      <c r="G147" s="414"/>
      <c r="H147" s="414"/>
      <c r="I147" s="414"/>
      <c r="J147" s="414"/>
      <c r="K147" s="395"/>
      <c r="L147" s="395"/>
      <c r="M147" s="395"/>
      <c r="N147" s="395"/>
      <c r="O147" s="395"/>
      <c r="P147" s="395"/>
      <c r="Q147" s="395"/>
      <c r="R147" s="395"/>
      <c r="S147" s="395"/>
      <c r="T147" s="395"/>
      <c r="U147" s="395"/>
      <c r="V147" s="395"/>
      <c r="W147" s="395"/>
      <c r="X147" s="395"/>
      <c r="Y147" s="395"/>
      <c r="Z147" s="395"/>
      <c r="AA147" s="395"/>
      <c r="AB147" s="395"/>
      <c r="AC147" s="395"/>
      <c r="AD147" s="395"/>
    </row>
    <row r="148" spans="1:30" ht="12.75" x14ac:dyDescent="0.2">
      <c r="A148" s="395"/>
      <c r="B148" s="395"/>
      <c r="C148" s="415"/>
      <c r="D148" s="415"/>
      <c r="E148" s="415"/>
      <c r="F148" s="416"/>
      <c r="G148" s="416"/>
      <c r="H148" s="416"/>
      <c r="I148" s="416"/>
      <c r="J148" s="416"/>
      <c r="K148" s="417"/>
      <c r="L148" s="417"/>
      <c r="M148" s="397"/>
      <c r="N148" s="395"/>
      <c r="O148" s="395"/>
      <c r="P148" s="395"/>
      <c r="Q148" s="395"/>
      <c r="R148" s="395"/>
      <c r="S148" s="395"/>
      <c r="T148" s="395"/>
      <c r="U148" s="395"/>
      <c r="V148" s="395"/>
      <c r="W148" s="395"/>
      <c r="X148" s="395"/>
      <c r="Y148" s="395"/>
      <c r="Z148" s="395"/>
      <c r="AA148" s="395"/>
      <c r="AB148" s="395"/>
      <c r="AC148" s="395"/>
      <c r="AD148" s="395"/>
    </row>
  </sheetData>
  <sheetProtection selectLockedCells="1"/>
  <mergeCells count="10">
    <mergeCell ref="D91:I91"/>
    <mergeCell ref="D108:I108"/>
    <mergeCell ref="D125:I125"/>
    <mergeCell ref="C3:D5"/>
    <mergeCell ref="E3:G5"/>
    <mergeCell ref="C7:J7"/>
    <mergeCell ref="D74:I74"/>
    <mergeCell ref="D57:I57"/>
    <mergeCell ref="D40:I40"/>
    <mergeCell ref="D23:I23"/>
  </mergeCells>
  <printOptions horizontalCentered="1"/>
  <pageMargins left="0" right="0" top="0" bottom="0" header="0" footer="0"/>
  <pageSetup paperSize="9" scale="73" orientation="landscape" r:id="rId1"/>
  <rowBreaks count="6" manualBreakCount="6">
    <brk id="23" min="1" max="9" man="1"/>
    <brk id="40" min="1" max="9" man="1"/>
    <brk id="57" min="1" max="9" man="1"/>
    <brk id="74" min="1" max="9" man="1"/>
    <brk id="91" min="1" max="9" man="1"/>
    <brk id="108" min="1" max="9" man="1"/>
  </rowBreaks>
  <extLst>
    <ext xmlns:x14="http://schemas.microsoft.com/office/spreadsheetml/2009/9/main" uri="{78C0D931-6437-407d-A8EE-F0AAD7539E65}">
      <x14:conditionalFormattings>
        <x14:conditionalFormatting xmlns:xm="http://schemas.microsoft.com/office/excel/2006/main">
          <x14:cfRule type="expression" priority="31" id="{E85A52E5-6565-4DA0-9C41-9D8EACADD6E4}">
            <xm:f>menu!$U$4=FALSE</xm:f>
            <x14:dxf>
              <font>
                <color theme="0"/>
              </font>
              <fill>
                <patternFill>
                  <fgColor theme="0"/>
                  <bgColor theme="0"/>
                </patternFill>
              </fill>
              <border>
                <left/>
                <right/>
                <top/>
                <bottom/>
                <vertical/>
                <horizontal/>
              </border>
            </x14:dxf>
          </x14:cfRule>
          <xm:sqref>C9:J9</xm:sqref>
        </x14:conditionalFormatting>
        <x14:conditionalFormatting xmlns:xm="http://schemas.microsoft.com/office/excel/2006/main">
          <x14:cfRule type="expression" priority="26" id="{F1D94464-E085-4A4E-8587-E8DE61A4B6DB}">
            <xm:f>menu!$U$4=FALSE</xm:f>
            <x14:dxf>
              <font>
                <color theme="0"/>
              </font>
              <fill>
                <patternFill>
                  <fgColor theme="0"/>
                  <bgColor theme="0"/>
                </patternFill>
              </fill>
              <border>
                <left/>
                <right/>
                <top/>
                <bottom/>
                <vertical/>
                <horizontal/>
              </border>
            </x14:dxf>
          </x14:cfRule>
          <xm:sqref>C25:J25</xm:sqref>
        </x14:conditionalFormatting>
        <x14:conditionalFormatting xmlns:xm="http://schemas.microsoft.com/office/excel/2006/main">
          <x14:cfRule type="expression" priority="21" id="{BFFB675A-3F54-4805-A57F-FA548F756EA2}">
            <xm:f>menu!$U$4=FALSE</xm:f>
            <x14:dxf>
              <font>
                <color theme="0"/>
              </font>
              <fill>
                <patternFill>
                  <fgColor theme="0"/>
                  <bgColor theme="0"/>
                </patternFill>
              </fill>
              <border>
                <left/>
                <right/>
                <top/>
                <bottom/>
                <vertical/>
                <horizontal/>
              </border>
            </x14:dxf>
          </x14:cfRule>
          <xm:sqref>C42:J42</xm:sqref>
        </x14:conditionalFormatting>
        <x14:conditionalFormatting xmlns:xm="http://schemas.microsoft.com/office/excel/2006/main">
          <x14:cfRule type="expression" priority="16" id="{F25FF977-49EE-4859-BBB0-9C88EE0F4E59}">
            <xm:f>menu!$U$4=FALSE</xm:f>
            <x14:dxf>
              <font>
                <color theme="0"/>
              </font>
              <fill>
                <patternFill>
                  <fgColor theme="0"/>
                  <bgColor theme="0"/>
                </patternFill>
              </fill>
              <border>
                <left/>
                <right/>
                <top/>
                <bottom/>
                <vertical/>
                <horizontal/>
              </border>
            </x14:dxf>
          </x14:cfRule>
          <xm:sqref>C59:J59</xm:sqref>
        </x14:conditionalFormatting>
        <x14:conditionalFormatting xmlns:xm="http://schemas.microsoft.com/office/excel/2006/main">
          <x14:cfRule type="expression" priority="11" id="{C43EBA85-70AA-42A4-8AB6-22594C43F80B}">
            <xm:f>menu!$U$4=FALSE</xm:f>
            <x14:dxf>
              <font>
                <color theme="0"/>
              </font>
              <fill>
                <patternFill>
                  <fgColor theme="0"/>
                  <bgColor theme="0"/>
                </patternFill>
              </fill>
              <border>
                <left/>
                <right/>
                <top/>
                <bottom/>
                <vertical/>
                <horizontal/>
              </border>
            </x14:dxf>
          </x14:cfRule>
          <xm:sqref>C76:J76</xm:sqref>
        </x14:conditionalFormatting>
        <x14:conditionalFormatting xmlns:xm="http://schemas.microsoft.com/office/excel/2006/main">
          <x14:cfRule type="expression" priority="6" id="{6A7E7FC3-730C-4670-9D44-AD7DF5BEF2D9}">
            <xm:f>menu!$U$4=FALSE</xm:f>
            <x14:dxf>
              <font>
                <color theme="0"/>
              </font>
              <fill>
                <patternFill>
                  <fgColor theme="0"/>
                  <bgColor theme="0"/>
                </patternFill>
              </fill>
              <border>
                <left/>
                <right/>
                <top/>
                <bottom/>
                <vertical/>
                <horizontal/>
              </border>
            </x14:dxf>
          </x14:cfRule>
          <xm:sqref>C93:J93</xm:sqref>
        </x14:conditionalFormatting>
        <x14:conditionalFormatting xmlns:xm="http://schemas.microsoft.com/office/excel/2006/main">
          <x14:cfRule type="expression" priority="1" id="{8C407F63-CF4C-4878-AA03-FFD89E4AA6D1}">
            <xm:f>menu!$U$4=FALSE</xm:f>
            <x14:dxf>
              <font>
                <color theme="0"/>
              </font>
              <fill>
                <patternFill>
                  <fgColor theme="0"/>
                  <bgColor theme="0"/>
                </patternFill>
              </fill>
              <border>
                <left/>
                <right/>
                <top/>
                <bottom/>
                <vertical/>
                <horizontal/>
              </border>
            </x14:dxf>
          </x14:cfRule>
          <xm:sqref>C110:J110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IF(C10&lt;&gt;"",menu!$A$86:$A$88,"")</xm:f>
          </x14:formula1>
          <xm:sqref>D10:D22 D26:D39 D43:D56 D60:D73 D77:D90 D94:D107 D111:D124</xm:sqref>
        </x14:dataValidation>
        <x14:dataValidation type="list" allowBlank="1" showInputMessage="1" showErrorMessage="1" xr:uid="{00000000-0002-0000-0600-000001000000}">
          <x14:formula1>
            <xm:f>IF(C10&lt;&gt;"",menu!$A$86:$A$88,"")</xm:f>
          </x14:formula1>
          <xm:sqref>E10:E22 E26:E39 E43:E56 E60:E73 E77:E90 E94:E107 E111:E124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tabColor rgb="FFE3B5A2"/>
    <pageSetUpPr fitToPage="1"/>
  </sheetPr>
  <dimension ref="A1:AI66"/>
  <sheetViews>
    <sheetView showGridLines="0" showRowColHeaders="0" zoomScaleNormal="100" zoomScaleSheetLayoutView="100" workbookViewId="0">
      <selection activeCell="C12" sqref="C12:Q27"/>
    </sheetView>
  </sheetViews>
  <sheetFormatPr baseColWidth="10" defaultColWidth="11.42578125" defaultRowHeight="12" x14ac:dyDescent="0.2"/>
  <cols>
    <col min="1" max="1" width="2.5703125" style="1" customWidth="1"/>
    <col min="2" max="2" width="2.7109375" style="1" customWidth="1"/>
    <col min="3" max="3" width="2.85546875" style="1" customWidth="1"/>
    <col min="4" max="4" width="3.140625" style="1" customWidth="1"/>
    <col min="5" max="5" width="3.7109375" style="1" customWidth="1"/>
    <col min="6" max="6" width="3.42578125" style="1" customWidth="1"/>
    <col min="7" max="7" width="0.7109375" style="1" customWidth="1"/>
    <col min="8" max="8" width="9.42578125" style="1" customWidth="1"/>
    <col min="9" max="9" width="4.5703125" style="1" customWidth="1"/>
    <col min="10" max="10" width="7.28515625" style="1" customWidth="1"/>
    <col min="11" max="11" width="10" style="1" customWidth="1"/>
    <col min="12" max="13" width="5.7109375" style="1" customWidth="1"/>
    <col min="14" max="16" width="11.42578125" style="1" customWidth="1"/>
    <col min="17" max="17" width="12.85546875" style="1" customWidth="1"/>
    <col min="18" max="19" width="2.28515625" style="1" customWidth="1"/>
    <col min="20" max="20" width="21.5703125" style="1" customWidth="1"/>
    <col min="21" max="16384" width="11.42578125" style="1"/>
  </cols>
  <sheetData>
    <row r="1" spans="1:35"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c r="AH1" s="386"/>
      <c r="AI1" s="386"/>
    </row>
    <row r="2" spans="1:35" ht="12.75" hidden="1" customHeight="1" x14ac:dyDescent="0.2">
      <c r="A2" s="386"/>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row>
    <row r="3" spans="1:35" ht="12" customHeight="1" x14ac:dyDescent="0.2">
      <c r="A3" s="386"/>
      <c r="S3" s="386"/>
      <c r="T3" s="386"/>
      <c r="U3" s="386"/>
      <c r="V3" s="386"/>
      <c r="W3" s="386"/>
      <c r="X3" s="386"/>
      <c r="Y3" s="386"/>
      <c r="Z3" s="386"/>
      <c r="AA3" s="386"/>
      <c r="AB3" s="386"/>
      <c r="AC3" s="386"/>
      <c r="AD3" s="386"/>
      <c r="AE3" s="386"/>
      <c r="AF3" s="386"/>
      <c r="AG3" s="386"/>
      <c r="AH3" s="386"/>
      <c r="AI3" s="386"/>
    </row>
    <row r="4" spans="1:35" s="4" customFormat="1" ht="50.25" customHeight="1" x14ac:dyDescent="0.2">
      <c r="A4" s="387"/>
      <c r="C4" s="534" t="s">
        <v>375</v>
      </c>
      <c r="D4" s="534"/>
      <c r="E4" s="534"/>
      <c r="F4" s="534"/>
      <c r="G4" s="534"/>
      <c r="H4" s="534"/>
      <c r="I4" s="534"/>
      <c r="J4" s="534"/>
      <c r="K4" s="534"/>
      <c r="L4" s="534"/>
      <c r="M4" s="534"/>
      <c r="N4" s="1"/>
      <c r="O4" s="1"/>
      <c r="P4" s="1"/>
      <c r="Q4" s="1"/>
      <c r="R4" s="1"/>
      <c r="S4" s="387"/>
      <c r="T4" s="387"/>
      <c r="U4" s="387"/>
      <c r="V4" s="387"/>
      <c r="W4" s="387"/>
      <c r="X4" s="387"/>
      <c r="Y4" s="387"/>
      <c r="Z4" s="387"/>
      <c r="AA4" s="387"/>
      <c r="AB4" s="387"/>
      <c r="AC4" s="387"/>
      <c r="AD4" s="387"/>
      <c r="AE4" s="387"/>
      <c r="AF4" s="387"/>
      <c r="AG4" s="387"/>
      <c r="AH4" s="387"/>
      <c r="AI4" s="387"/>
    </row>
    <row r="5" spans="1:35" s="4" customFormat="1" ht="13.5" customHeight="1" x14ac:dyDescent="0.2">
      <c r="A5" s="387"/>
      <c r="C5" s="576"/>
      <c r="D5" s="576"/>
      <c r="E5" s="576"/>
      <c r="F5" s="576"/>
      <c r="G5" s="576"/>
      <c r="H5" s="576"/>
      <c r="I5" s="576"/>
      <c r="J5" s="576"/>
      <c r="K5" s="576"/>
      <c r="L5" s="576"/>
      <c r="M5" s="576"/>
      <c r="N5" s="1"/>
      <c r="O5" s="1"/>
      <c r="P5" s="1"/>
      <c r="Q5" s="1"/>
      <c r="R5" s="1"/>
      <c r="S5" s="387"/>
      <c r="T5" s="387"/>
      <c r="U5" s="387"/>
      <c r="V5" s="387"/>
      <c r="W5" s="387"/>
      <c r="X5" s="387"/>
      <c r="Y5" s="387"/>
      <c r="Z5" s="387"/>
      <c r="AA5" s="387"/>
      <c r="AB5" s="387"/>
      <c r="AC5" s="387"/>
      <c r="AD5" s="387"/>
      <c r="AE5" s="387"/>
      <c r="AF5" s="387"/>
      <c r="AG5" s="387"/>
      <c r="AH5" s="387"/>
      <c r="AI5" s="387"/>
    </row>
    <row r="6" spans="1:35" s="4" customFormat="1" ht="13.5" customHeight="1" x14ac:dyDescent="0.2">
      <c r="A6" s="387"/>
      <c r="C6" s="324"/>
      <c r="D6" s="266"/>
      <c r="E6" s="266"/>
      <c r="F6" s="266"/>
      <c r="G6" s="266"/>
      <c r="H6" s="266"/>
      <c r="I6" s="266"/>
      <c r="J6" s="266"/>
      <c r="K6" s="266"/>
      <c r="L6" s="266"/>
      <c r="M6" s="266"/>
      <c r="N6" s="1"/>
      <c r="O6" s="1"/>
      <c r="P6" s="1"/>
      <c r="Q6" s="1"/>
      <c r="R6" s="1"/>
      <c r="S6" s="387"/>
      <c r="T6" s="387"/>
      <c r="U6" s="387"/>
      <c r="V6" s="387"/>
      <c r="W6" s="387"/>
      <c r="X6" s="387"/>
      <c r="Y6" s="387"/>
      <c r="Z6" s="387"/>
      <c r="AA6" s="387"/>
      <c r="AB6" s="387"/>
      <c r="AC6" s="387"/>
      <c r="AD6" s="387"/>
      <c r="AE6" s="387"/>
      <c r="AF6" s="387"/>
      <c r="AG6" s="387"/>
      <c r="AH6" s="387"/>
      <c r="AI6" s="387"/>
    </row>
    <row r="7" spans="1:35" s="4" customFormat="1" ht="6" customHeight="1" x14ac:dyDescent="0.2">
      <c r="A7" s="387"/>
      <c r="C7" s="275"/>
      <c r="D7" s="266"/>
      <c r="E7" s="266"/>
      <c r="F7" s="266"/>
      <c r="G7" s="266"/>
      <c r="H7" s="266"/>
      <c r="I7" s="266"/>
      <c r="J7" s="266"/>
      <c r="K7" s="266"/>
      <c r="L7" s="266"/>
      <c r="M7" s="266"/>
      <c r="N7" s="1"/>
      <c r="O7" s="1"/>
      <c r="P7" s="1"/>
      <c r="Q7" s="1"/>
      <c r="R7" s="1"/>
      <c r="S7" s="387"/>
      <c r="T7" s="387"/>
      <c r="U7" s="387"/>
      <c r="V7" s="387"/>
      <c r="W7" s="387"/>
      <c r="X7" s="387"/>
      <c r="Y7" s="387"/>
      <c r="Z7" s="387"/>
      <c r="AA7" s="387"/>
      <c r="AB7" s="387"/>
      <c r="AC7" s="387"/>
      <c r="AD7" s="387"/>
      <c r="AE7" s="387"/>
      <c r="AF7" s="387"/>
      <c r="AG7" s="387"/>
      <c r="AH7" s="387"/>
      <c r="AI7" s="387"/>
    </row>
    <row r="8" spans="1:35" s="4" customFormat="1" ht="12" customHeight="1" x14ac:dyDescent="0.2">
      <c r="A8" s="387"/>
      <c r="C8" s="577" t="s">
        <v>9</v>
      </c>
      <c r="D8" s="578"/>
      <c r="E8" s="578"/>
      <c r="F8" s="578"/>
      <c r="G8" s="578"/>
      <c r="H8" s="578"/>
      <c r="I8" s="578"/>
      <c r="J8" s="578"/>
      <c r="K8" s="578"/>
      <c r="L8" s="578"/>
      <c r="M8" s="578"/>
      <c r="N8" s="578"/>
      <c r="O8" s="578"/>
      <c r="P8" s="578"/>
      <c r="Q8" s="579"/>
      <c r="R8" s="1"/>
      <c r="S8" s="387"/>
      <c r="T8" s="387"/>
      <c r="U8" s="387"/>
      <c r="V8" s="387"/>
      <c r="W8" s="387"/>
      <c r="X8" s="387"/>
      <c r="Y8" s="387"/>
      <c r="Z8" s="387"/>
      <c r="AA8" s="387"/>
      <c r="AB8" s="387"/>
      <c r="AC8" s="387"/>
      <c r="AD8" s="387"/>
      <c r="AE8" s="387"/>
      <c r="AF8" s="387"/>
      <c r="AG8" s="387"/>
      <c r="AH8" s="387"/>
      <c r="AI8" s="387"/>
    </row>
    <row r="9" spans="1:35" s="4" customFormat="1" ht="12" customHeight="1" x14ac:dyDescent="0.2">
      <c r="A9" s="387"/>
      <c r="C9" s="580" t="s">
        <v>387</v>
      </c>
      <c r="D9" s="581"/>
      <c r="E9" s="581"/>
      <c r="F9" s="581"/>
      <c r="G9" s="581"/>
      <c r="H9" s="581"/>
      <c r="I9" s="581"/>
      <c r="J9" s="581"/>
      <c r="K9" s="581"/>
      <c r="L9" s="581"/>
      <c r="M9" s="581"/>
      <c r="N9" s="581"/>
      <c r="O9" s="581"/>
      <c r="P9" s="581"/>
      <c r="Q9" s="582"/>
      <c r="R9" s="1"/>
      <c r="S9" s="387"/>
      <c r="T9" s="387"/>
      <c r="U9" s="387"/>
      <c r="V9" s="387"/>
      <c r="W9" s="387"/>
      <c r="X9" s="387"/>
      <c r="Y9" s="387"/>
      <c r="Z9" s="387"/>
      <c r="AA9" s="387"/>
      <c r="AB9" s="387"/>
      <c r="AC9" s="387"/>
      <c r="AD9" s="387"/>
      <c r="AE9" s="387"/>
      <c r="AF9" s="387"/>
      <c r="AG9" s="387"/>
      <c r="AH9" s="387"/>
      <c r="AI9" s="387"/>
    </row>
    <row r="10" spans="1:35" s="4" customFormat="1" ht="6" customHeight="1" thickBot="1" x14ac:dyDescent="0.25">
      <c r="A10" s="387"/>
      <c r="C10" s="478"/>
      <c r="D10" s="479"/>
      <c r="E10" s="479"/>
      <c r="F10" s="479"/>
      <c r="G10" s="479"/>
      <c r="H10" s="479"/>
      <c r="I10" s="479"/>
      <c r="J10" s="479"/>
      <c r="K10" s="479"/>
      <c r="L10" s="479"/>
      <c r="M10" s="479"/>
      <c r="N10" s="62"/>
      <c r="O10" s="62"/>
      <c r="P10" s="62"/>
      <c r="Q10" s="62"/>
      <c r="R10" s="1"/>
      <c r="S10" s="387"/>
      <c r="T10" s="387"/>
      <c r="U10" s="387"/>
      <c r="V10" s="387"/>
      <c r="W10" s="387"/>
      <c r="X10" s="387"/>
      <c r="Y10" s="387"/>
      <c r="Z10" s="387"/>
      <c r="AA10" s="387"/>
      <c r="AB10" s="387"/>
      <c r="AC10" s="387"/>
      <c r="AD10" s="387"/>
      <c r="AE10" s="387"/>
      <c r="AF10" s="387"/>
      <c r="AG10" s="387"/>
      <c r="AH10" s="387"/>
      <c r="AI10" s="387"/>
    </row>
    <row r="11" spans="1:35" ht="24.75" customHeight="1" x14ac:dyDescent="0.2">
      <c r="A11" s="386"/>
      <c r="C11" s="573" t="str">
        <f>menu!B180</f>
        <v>Bisherige Klimaschutzaktivitäten, Motivation und ggf. strukturelle Besonderheiten:</v>
      </c>
      <c r="D11" s="574"/>
      <c r="E11" s="574"/>
      <c r="F11" s="574"/>
      <c r="G11" s="574"/>
      <c r="H11" s="574"/>
      <c r="I11" s="574"/>
      <c r="J11" s="574"/>
      <c r="K11" s="574"/>
      <c r="L11" s="574"/>
      <c r="M11" s="574"/>
      <c r="N11" s="574"/>
      <c r="O11" s="574"/>
      <c r="P11" s="574"/>
      <c r="Q11" s="575"/>
      <c r="S11" s="386"/>
      <c r="T11" s="386"/>
      <c r="U11" s="461"/>
      <c r="V11" s="461"/>
      <c r="W11" s="461"/>
      <c r="X11" s="461"/>
      <c r="Y11" s="461"/>
      <c r="Z11" s="461"/>
      <c r="AA11" s="461"/>
      <c r="AB11" s="461"/>
      <c r="AC11" s="461"/>
      <c r="AD11" s="461"/>
      <c r="AE11" s="461"/>
      <c r="AF11" s="461"/>
      <c r="AG11" s="461"/>
      <c r="AH11" s="461"/>
      <c r="AI11" s="461"/>
    </row>
    <row r="12" spans="1:35" ht="19.5" customHeight="1" x14ac:dyDescent="0.2">
      <c r="A12" s="386"/>
      <c r="C12" s="567"/>
      <c r="D12" s="568"/>
      <c r="E12" s="568"/>
      <c r="F12" s="568"/>
      <c r="G12" s="568"/>
      <c r="H12" s="568"/>
      <c r="I12" s="568"/>
      <c r="J12" s="568"/>
      <c r="K12" s="568"/>
      <c r="L12" s="568"/>
      <c r="M12" s="568"/>
      <c r="N12" s="568"/>
      <c r="O12" s="568"/>
      <c r="P12" s="568"/>
      <c r="Q12" s="569"/>
      <c r="S12" s="386"/>
      <c r="T12" s="386"/>
      <c r="U12" s="386"/>
      <c r="V12" s="386"/>
      <c r="W12" s="386"/>
      <c r="X12" s="386"/>
      <c r="Y12" s="386"/>
      <c r="Z12" s="386"/>
      <c r="AA12" s="386"/>
      <c r="AB12" s="386"/>
      <c r="AC12" s="386"/>
      <c r="AD12" s="386"/>
      <c r="AE12" s="386"/>
      <c r="AF12" s="386"/>
      <c r="AG12" s="386"/>
      <c r="AH12" s="386"/>
      <c r="AI12" s="386"/>
    </row>
    <row r="13" spans="1:35" ht="12" customHeight="1" x14ac:dyDescent="0.2">
      <c r="A13" s="386"/>
      <c r="C13" s="567"/>
      <c r="D13" s="568"/>
      <c r="E13" s="568"/>
      <c r="F13" s="568"/>
      <c r="G13" s="568"/>
      <c r="H13" s="568"/>
      <c r="I13" s="568"/>
      <c r="J13" s="568"/>
      <c r="K13" s="568"/>
      <c r="L13" s="568"/>
      <c r="M13" s="568"/>
      <c r="N13" s="568"/>
      <c r="O13" s="568"/>
      <c r="P13" s="568"/>
      <c r="Q13" s="569"/>
      <c r="S13" s="386"/>
      <c r="T13" s="386"/>
      <c r="U13" s="386"/>
      <c r="V13" s="386"/>
      <c r="W13" s="386"/>
      <c r="X13" s="386"/>
      <c r="Y13" s="386"/>
      <c r="Z13" s="386"/>
      <c r="AA13" s="386"/>
      <c r="AB13" s="386"/>
      <c r="AC13" s="386"/>
      <c r="AD13" s="386"/>
      <c r="AE13" s="386"/>
      <c r="AF13" s="386"/>
      <c r="AG13" s="386"/>
      <c r="AH13" s="386"/>
      <c r="AI13" s="386"/>
    </row>
    <row r="14" spans="1:35" x14ac:dyDescent="0.2">
      <c r="A14" s="386"/>
      <c r="C14" s="567"/>
      <c r="D14" s="568"/>
      <c r="E14" s="568"/>
      <c r="F14" s="568"/>
      <c r="G14" s="568"/>
      <c r="H14" s="568"/>
      <c r="I14" s="568"/>
      <c r="J14" s="568"/>
      <c r="K14" s="568"/>
      <c r="L14" s="568"/>
      <c r="M14" s="568"/>
      <c r="N14" s="568"/>
      <c r="O14" s="568"/>
      <c r="P14" s="568"/>
      <c r="Q14" s="569"/>
      <c r="S14" s="386"/>
      <c r="T14" s="386"/>
      <c r="U14" s="386"/>
      <c r="V14" s="386"/>
      <c r="W14" s="386"/>
      <c r="X14" s="386"/>
      <c r="Y14" s="386"/>
      <c r="Z14" s="386"/>
      <c r="AA14" s="386"/>
      <c r="AB14" s="386"/>
      <c r="AC14" s="386"/>
      <c r="AD14" s="386"/>
      <c r="AE14" s="386"/>
      <c r="AF14" s="386"/>
      <c r="AG14" s="386"/>
      <c r="AH14" s="386"/>
      <c r="AI14" s="386"/>
    </row>
    <row r="15" spans="1:35" ht="12" customHeight="1" x14ac:dyDescent="0.2">
      <c r="A15" s="386"/>
      <c r="C15" s="567"/>
      <c r="D15" s="568"/>
      <c r="E15" s="568"/>
      <c r="F15" s="568"/>
      <c r="G15" s="568"/>
      <c r="H15" s="568"/>
      <c r="I15" s="568"/>
      <c r="J15" s="568"/>
      <c r="K15" s="568"/>
      <c r="L15" s="568"/>
      <c r="M15" s="568"/>
      <c r="N15" s="568"/>
      <c r="O15" s="568"/>
      <c r="P15" s="568"/>
      <c r="Q15" s="569"/>
      <c r="S15" s="386"/>
      <c r="T15" s="386"/>
      <c r="U15" s="386"/>
      <c r="V15" s="386"/>
      <c r="W15" s="386"/>
      <c r="X15" s="386"/>
      <c r="Y15" s="386"/>
      <c r="Z15" s="386"/>
      <c r="AA15" s="386"/>
      <c r="AB15" s="386"/>
      <c r="AC15" s="386"/>
      <c r="AD15" s="386"/>
      <c r="AE15" s="386"/>
      <c r="AF15" s="386"/>
      <c r="AG15" s="386"/>
      <c r="AH15" s="386"/>
      <c r="AI15" s="386"/>
    </row>
    <row r="16" spans="1:35" x14ac:dyDescent="0.2">
      <c r="A16" s="386"/>
      <c r="C16" s="567"/>
      <c r="D16" s="568"/>
      <c r="E16" s="568"/>
      <c r="F16" s="568"/>
      <c r="G16" s="568"/>
      <c r="H16" s="568"/>
      <c r="I16" s="568"/>
      <c r="J16" s="568"/>
      <c r="K16" s="568"/>
      <c r="L16" s="568"/>
      <c r="M16" s="568"/>
      <c r="N16" s="568"/>
      <c r="O16" s="568"/>
      <c r="P16" s="568"/>
      <c r="Q16" s="569"/>
      <c r="S16" s="386"/>
      <c r="T16" s="386"/>
      <c r="U16" s="386"/>
      <c r="V16" s="386"/>
      <c r="W16" s="386"/>
      <c r="X16" s="386"/>
      <c r="Y16" s="386"/>
      <c r="Z16" s="386"/>
      <c r="AA16" s="386"/>
      <c r="AB16" s="386"/>
      <c r="AC16" s="386"/>
      <c r="AD16" s="386"/>
      <c r="AE16" s="386"/>
      <c r="AF16" s="386"/>
      <c r="AG16" s="386"/>
      <c r="AH16" s="386"/>
      <c r="AI16" s="386"/>
    </row>
    <row r="17" spans="1:35" x14ac:dyDescent="0.2">
      <c r="A17" s="386"/>
      <c r="C17" s="567"/>
      <c r="D17" s="568"/>
      <c r="E17" s="568"/>
      <c r="F17" s="568"/>
      <c r="G17" s="568"/>
      <c r="H17" s="568"/>
      <c r="I17" s="568"/>
      <c r="J17" s="568"/>
      <c r="K17" s="568"/>
      <c r="L17" s="568"/>
      <c r="M17" s="568"/>
      <c r="N17" s="568"/>
      <c r="O17" s="568"/>
      <c r="P17" s="568"/>
      <c r="Q17" s="569"/>
      <c r="S17" s="386"/>
      <c r="T17" s="386"/>
      <c r="U17" s="386"/>
      <c r="V17" s="386"/>
      <c r="W17" s="386"/>
      <c r="X17" s="386"/>
      <c r="Y17" s="386"/>
      <c r="Z17" s="386"/>
      <c r="AA17" s="386"/>
      <c r="AB17" s="386"/>
      <c r="AC17" s="386"/>
      <c r="AD17" s="386"/>
      <c r="AE17" s="386"/>
      <c r="AF17" s="386"/>
      <c r="AG17" s="386"/>
      <c r="AH17" s="386"/>
      <c r="AI17" s="386"/>
    </row>
    <row r="18" spans="1:35" x14ac:dyDescent="0.2">
      <c r="A18" s="386"/>
      <c r="C18" s="567"/>
      <c r="D18" s="568"/>
      <c r="E18" s="568"/>
      <c r="F18" s="568"/>
      <c r="G18" s="568"/>
      <c r="H18" s="568"/>
      <c r="I18" s="568"/>
      <c r="J18" s="568"/>
      <c r="K18" s="568"/>
      <c r="L18" s="568"/>
      <c r="M18" s="568"/>
      <c r="N18" s="568"/>
      <c r="O18" s="568"/>
      <c r="P18" s="568"/>
      <c r="Q18" s="569"/>
      <c r="S18" s="386"/>
      <c r="T18" s="386"/>
      <c r="U18" s="386"/>
      <c r="V18" s="386"/>
      <c r="W18" s="386"/>
      <c r="X18" s="386"/>
      <c r="Y18" s="386"/>
      <c r="Z18" s="386"/>
      <c r="AA18" s="386"/>
      <c r="AB18" s="386"/>
      <c r="AC18" s="386"/>
      <c r="AD18" s="386"/>
      <c r="AE18" s="386"/>
      <c r="AF18" s="386"/>
      <c r="AG18" s="386"/>
      <c r="AH18" s="386"/>
      <c r="AI18" s="386"/>
    </row>
    <row r="19" spans="1:35" x14ac:dyDescent="0.2">
      <c r="A19" s="386"/>
      <c r="C19" s="567"/>
      <c r="D19" s="568"/>
      <c r="E19" s="568"/>
      <c r="F19" s="568"/>
      <c r="G19" s="568"/>
      <c r="H19" s="568"/>
      <c r="I19" s="568"/>
      <c r="J19" s="568"/>
      <c r="K19" s="568"/>
      <c r="L19" s="568"/>
      <c r="M19" s="568"/>
      <c r="N19" s="568"/>
      <c r="O19" s="568"/>
      <c r="P19" s="568"/>
      <c r="Q19" s="569"/>
      <c r="S19" s="386"/>
      <c r="T19" s="386"/>
      <c r="U19" s="386"/>
      <c r="V19" s="386"/>
      <c r="W19" s="386"/>
      <c r="X19" s="386"/>
      <c r="Y19" s="386"/>
      <c r="Z19" s="386"/>
      <c r="AA19" s="386"/>
      <c r="AB19" s="386"/>
      <c r="AC19" s="386"/>
      <c r="AD19" s="386"/>
      <c r="AE19" s="386"/>
      <c r="AF19" s="386"/>
      <c r="AG19" s="386"/>
      <c r="AH19" s="386"/>
      <c r="AI19" s="386"/>
    </row>
    <row r="20" spans="1:35" x14ac:dyDescent="0.2">
      <c r="A20" s="386"/>
      <c r="C20" s="567"/>
      <c r="D20" s="568"/>
      <c r="E20" s="568"/>
      <c r="F20" s="568"/>
      <c r="G20" s="568"/>
      <c r="H20" s="568"/>
      <c r="I20" s="568"/>
      <c r="J20" s="568"/>
      <c r="K20" s="568"/>
      <c r="L20" s="568"/>
      <c r="M20" s="568"/>
      <c r="N20" s="568"/>
      <c r="O20" s="568"/>
      <c r="P20" s="568"/>
      <c r="Q20" s="569"/>
      <c r="S20" s="386"/>
      <c r="T20" s="386"/>
      <c r="U20" s="386"/>
      <c r="V20" s="386"/>
      <c r="W20" s="386"/>
      <c r="X20" s="386"/>
      <c r="Y20" s="386"/>
      <c r="Z20" s="386"/>
      <c r="AA20" s="386"/>
      <c r="AB20" s="386"/>
      <c r="AC20" s="386"/>
      <c r="AD20" s="386"/>
      <c r="AE20" s="386"/>
      <c r="AF20" s="386"/>
      <c r="AG20" s="386"/>
      <c r="AH20" s="386"/>
      <c r="AI20" s="386"/>
    </row>
    <row r="21" spans="1:35" x14ac:dyDescent="0.2">
      <c r="A21" s="386"/>
      <c r="C21" s="567"/>
      <c r="D21" s="568"/>
      <c r="E21" s="568"/>
      <c r="F21" s="568"/>
      <c r="G21" s="568"/>
      <c r="H21" s="568"/>
      <c r="I21" s="568"/>
      <c r="J21" s="568"/>
      <c r="K21" s="568"/>
      <c r="L21" s="568"/>
      <c r="M21" s="568"/>
      <c r="N21" s="568"/>
      <c r="O21" s="568"/>
      <c r="P21" s="568"/>
      <c r="Q21" s="569"/>
      <c r="S21" s="386"/>
      <c r="T21" s="386"/>
      <c r="U21" s="386"/>
      <c r="V21" s="386"/>
      <c r="W21" s="386"/>
      <c r="X21" s="386"/>
      <c r="Y21" s="386"/>
      <c r="Z21" s="386"/>
      <c r="AA21" s="386"/>
      <c r="AB21" s="386"/>
      <c r="AC21" s="386"/>
      <c r="AD21" s="386"/>
      <c r="AE21" s="386"/>
      <c r="AF21" s="386"/>
      <c r="AG21" s="386"/>
      <c r="AH21" s="386"/>
      <c r="AI21" s="386"/>
    </row>
    <row r="22" spans="1:35" x14ac:dyDescent="0.2">
      <c r="A22" s="386"/>
      <c r="C22" s="567"/>
      <c r="D22" s="568"/>
      <c r="E22" s="568"/>
      <c r="F22" s="568"/>
      <c r="G22" s="568"/>
      <c r="H22" s="568"/>
      <c r="I22" s="568"/>
      <c r="J22" s="568"/>
      <c r="K22" s="568"/>
      <c r="L22" s="568"/>
      <c r="M22" s="568"/>
      <c r="N22" s="568"/>
      <c r="O22" s="568"/>
      <c r="P22" s="568"/>
      <c r="Q22" s="569"/>
      <c r="S22" s="386"/>
      <c r="T22" s="386"/>
      <c r="U22" s="386"/>
      <c r="V22" s="386"/>
      <c r="W22" s="386"/>
      <c r="X22" s="386"/>
      <c r="Y22" s="386"/>
      <c r="Z22" s="386"/>
      <c r="AA22" s="386"/>
      <c r="AB22" s="386"/>
      <c r="AC22" s="386"/>
      <c r="AD22" s="386"/>
      <c r="AE22" s="386"/>
      <c r="AF22" s="386"/>
      <c r="AG22" s="386"/>
      <c r="AH22" s="386"/>
      <c r="AI22" s="386"/>
    </row>
    <row r="23" spans="1:35" x14ac:dyDescent="0.2">
      <c r="A23" s="386"/>
      <c r="C23" s="567"/>
      <c r="D23" s="568"/>
      <c r="E23" s="568"/>
      <c r="F23" s="568"/>
      <c r="G23" s="568"/>
      <c r="H23" s="568"/>
      <c r="I23" s="568"/>
      <c r="J23" s="568"/>
      <c r="K23" s="568"/>
      <c r="L23" s="568"/>
      <c r="M23" s="568"/>
      <c r="N23" s="568"/>
      <c r="O23" s="568"/>
      <c r="P23" s="568"/>
      <c r="Q23" s="569"/>
      <c r="S23" s="386"/>
      <c r="T23" s="386"/>
      <c r="U23" s="386"/>
      <c r="V23" s="386"/>
      <c r="W23" s="386"/>
      <c r="X23" s="386"/>
      <c r="Y23" s="386"/>
      <c r="Z23" s="386"/>
      <c r="AA23" s="386"/>
      <c r="AB23" s="386"/>
      <c r="AC23" s="386"/>
      <c r="AD23" s="386"/>
      <c r="AE23" s="386"/>
      <c r="AF23" s="386"/>
      <c r="AG23" s="386"/>
      <c r="AH23" s="386"/>
      <c r="AI23" s="386"/>
    </row>
    <row r="24" spans="1:35" x14ac:dyDescent="0.2">
      <c r="A24" s="386"/>
      <c r="C24" s="567"/>
      <c r="D24" s="568"/>
      <c r="E24" s="568"/>
      <c r="F24" s="568"/>
      <c r="G24" s="568"/>
      <c r="H24" s="568"/>
      <c r="I24" s="568"/>
      <c r="J24" s="568"/>
      <c r="K24" s="568"/>
      <c r="L24" s="568"/>
      <c r="M24" s="568"/>
      <c r="N24" s="568"/>
      <c r="O24" s="568"/>
      <c r="P24" s="568"/>
      <c r="Q24" s="569"/>
      <c r="S24" s="386"/>
      <c r="T24" s="386"/>
      <c r="U24" s="386"/>
      <c r="V24" s="386"/>
      <c r="W24" s="386"/>
      <c r="X24" s="386"/>
      <c r="Y24" s="386"/>
      <c r="Z24" s="386"/>
      <c r="AA24" s="386"/>
      <c r="AB24" s="386"/>
      <c r="AC24" s="386"/>
      <c r="AD24" s="386"/>
      <c r="AE24" s="386"/>
      <c r="AF24" s="386"/>
      <c r="AG24" s="386"/>
      <c r="AH24" s="386"/>
      <c r="AI24" s="386"/>
    </row>
    <row r="25" spans="1:35" x14ac:dyDescent="0.2">
      <c r="A25" s="386"/>
      <c r="C25" s="567"/>
      <c r="D25" s="568"/>
      <c r="E25" s="568"/>
      <c r="F25" s="568"/>
      <c r="G25" s="568"/>
      <c r="H25" s="568"/>
      <c r="I25" s="568"/>
      <c r="J25" s="568"/>
      <c r="K25" s="568"/>
      <c r="L25" s="568"/>
      <c r="M25" s="568"/>
      <c r="N25" s="568"/>
      <c r="O25" s="568"/>
      <c r="P25" s="568"/>
      <c r="Q25" s="569"/>
      <c r="S25" s="386"/>
      <c r="T25" s="386"/>
      <c r="U25" s="386"/>
      <c r="V25" s="386"/>
      <c r="W25" s="386"/>
      <c r="X25" s="386"/>
      <c r="Y25" s="386"/>
      <c r="Z25" s="386"/>
      <c r="AA25" s="386"/>
      <c r="AB25" s="386"/>
      <c r="AC25" s="386"/>
      <c r="AD25" s="386"/>
      <c r="AE25" s="386"/>
      <c r="AF25" s="386"/>
      <c r="AG25" s="386"/>
      <c r="AH25" s="386"/>
      <c r="AI25" s="386"/>
    </row>
    <row r="26" spans="1:35" x14ac:dyDescent="0.2">
      <c r="A26" s="386"/>
      <c r="C26" s="567"/>
      <c r="D26" s="568"/>
      <c r="E26" s="568"/>
      <c r="F26" s="568"/>
      <c r="G26" s="568"/>
      <c r="H26" s="568"/>
      <c r="I26" s="568"/>
      <c r="J26" s="568"/>
      <c r="K26" s="568"/>
      <c r="L26" s="568"/>
      <c r="M26" s="568"/>
      <c r="N26" s="568"/>
      <c r="O26" s="568"/>
      <c r="P26" s="568"/>
      <c r="Q26" s="569"/>
      <c r="S26" s="386"/>
      <c r="T26" s="386"/>
      <c r="U26" s="386"/>
      <c r="V26" s="386"/>
      <c r="W26" s="386"/>
      <c r="X26" s="386"/>
      <c r="Y26" s="386"/>
      <c r="Z26" s="386"/>
      <c r="AA26" s="386"/>
      <c r="AB26" s="386"/>
      <c r="AC26" s="386"/>
      <c r="AD26" s="386"/>
      <c r="AE26" s="386"/>
      <c r="AF26" s="386"/>
      <c r="AG26" s="386"/>
      <c r="AH26" s="386"/>
      <c r="AI26" s="386"/>
    </row>
    <row r="27" spans="1:35" ht="22.5" customHeight="1" thickBot="1" x14ac:dyDescent="0.25">
      <c r="A27" s="386"/>
      <c r="C27" s="570"/>
      <c r="D27" s="571"/>
      <c r="E27" s="571"/>
      <c r="F27" s="571"/>
      <c r="G27" s="571"/>
      <c r="H27" s="571"/>
      <c r="I27" s="571"/>
      <c r="J27" s="571"/>
      <c r="K27" s="571"/>
      <c r="L27" s="571"/>
      <c r="M27" s="571"/>
      <c r="N27" s="571"/>
      <c r="O27" s="571"/>
      <c r="P27" s="571"/>
      <c r="Q27" s="572"/>
      <c r="S27" s="386"/>
      <c r="T27" s="386"/>
      <c r="U27" s="386"/>
      <c r="V27" s="386"/>
      <c r="W27" s="386"/>
      <c r="X27" s="386"/>
      <c r="Y27" s="386"/>
      <c r="Z27" s="386"/>
      <c r="AA27" s="386"/>
      <c r="AB27" s="386"/>
      <c r="AC27" s="386"/>
      <c r="AD27" s="386"/>
      <c r="AE27" s="386"/>
      <c r="AF27" s="386"/>
      <c r="AG27" s="386"/>
      <c r="AH27" s="386"/>
      <c r="AI27" s="386"/>
    </row>
    <row r="28" spans="1:35" ht="6" customHeight="1" x14ac:dyDescent="0.2">
      <c r="A28" s="386"/>
      <c r="C28" s="190"/>
      <c r="D28" s="190"/>
      <c r="E28" s="190"/>
      <c r="F28" s="190"/>
      <c r="G28" s="190"/>
      <c r="H28" s="190"/>
      <c r="I28" s="190"/>
      <c r="J28" s="190"/>
      <c r="K28" s="190"/>
      <c r="L28" s="190"/>
      <c r="M28" s="190"/>
      <c r="N28" s="190"/>
      <c r="O28" s="190"/>
      <c r="P28" s="190"/>
      <c r="Q28" s="190"/>
      <c r="S28" s="386"/>
      <c r="T28" s="386"/>
      <c r="U28" s="386"/>
      <c r="V28" s="386"/>
      <c r="W28" s="386"/>
      <c r="X28" s="386"/>
      <c r="Y28" s="386"/>
      <c r="Z28" s="386"/>
      <c r="AA28" s="386"/>
      <c r="AB28" s="386"/>
      <c r="AC28" s="386"/>
      <c r="AD28" s="386"/>
      <c r="AE28" s="386"/>
      <c r="AF28" s="386"/>
      <c r="AG28" s="386"/>
      <c r="AH28" s="386"/>
      <c r="AI28" s="386"/>
    </row>
    <row r="29" spans="1:35" ht="22.5" customHeight="1" x14ac:dyDescent="0.2">
      <c r="A29" s="386"/>
      <c r="S29" s="386"/>
      <c r="T29" s="386"/>
      <c r="U29" s="386"/>
      <c r="V29" s="386"/>
      <c r="W29" s="386"/>
      <c r="X29" s="386"/>
      <c r="Y29" s="386"/>
      <c r="Z29" s="386"/>
      <c r="AA29" s="386"/>
      <c r="AB29" s="386"/>
      <c r="AC29" s="386"/>
      <c r="AD29" s="386"/>
      <c r="AE29" s="386"/>
      <c r="AF29" s="386"/>
      <c r="AG29" s="386"/>
      <c r="AH29" s="386"/>
      <c r="AI29" s="386"/>
    </row>
    <row r="30" spans="1:35" x14ac:dyDescent="0.2">
      <c r="A30" s="386"/>
      <c r="C30" s="551" t="str">
        <f ca="1">Basisdaten!C41</f>
        <v>Vorhabenbeschreibung - 4.1.7) Klimaschutzkoordination - Vers. 10/2025</v>
      </c>
      <c r="D30" s="551"/>
      <c r="E30" s="551"/>
      <c r="F30" s="551"/>
      <c r="G30" s="551"/>
      <c r="H30" s="551"/>
      <c r="I30" s="551"/>
      <c r="J30" s="551"/>
      <c r="K30" s="551"/>
      <c r="L30" s="551"/>
      <c r="M30" s="551"/>
      <c r="N30" s="551"/>
      <c r="O30" s="551"/>
      <c r="P30" s="551"/>
      <c r="Q30" s="551"/>
      <c r="S30" s="386"/>
      <c r="T30" s="386"/>
      <c r="U30" s="386"/>
      <c r="V30" s="386"/>
      <c r="W30" s="386"/>
      <c r="X30" s="386"/>
      <c r="Y30" s="386"/>
      <c r="Z30" s="386"/>
      <c r="AA30" s="386"/>
      <c r="AB30" s="386"/>
      <c r="AC30" s="386"/>
      <c r="AD30" s="386"/>
      <c r="AE30" s="386"/>
      <c r="AF30" s="386"/>
      <c r="AG30" s="386"/>
      <c r="AH30" s="386"/>
      <c r="AI30" s="386"/>
    </row>
    <row r="31" spans="1:35" x14ac:dyDescent="0.2">
      <c r="A31" s="386"/>
      <c r="B31" s="386"/>
      <c r="C31" s="386"/>
      <c r="D31" s="386"/>
      <c r="E31" s="386"/>
      <c r="F31" s="386"/>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6"/>
      <c r="AG31" s="386"/>
      <c r="AH31" s="386"/>
      <c r="AI31" s="386"/>
    </row>
    <row r="32" spans="1:35" x14ac:dyDescent="0.2">
      <c r="A32" s="386"/>
      <c r="B32" s="386"/>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6"/>
      <c r="AG32" s="386"/>
      <c r="AH32" s="386"/>
      <c r="AI32" s="386"/>
    </row>
    <row r="33" spans="1:35" x14ac:dyDescent="0.2">
      <c r="A33" s="386"/>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6"/>
    </row>
    <row r="34" spans="1:35" x14ac:dyDescent="0.2">
      <c r="A34" s="386"/>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row>
    <row r="35" spans="1:35" x14ac:dyDescent="0.2">
      <c r="A35" s="386"/>
      <c r="B35" s="386"/>
      <c r="C35" s="386"/>
      <c r="D35" s="386"/>
      <c r="E35" s="386"/>
      <c r="F35" s="386"/>
      <c r="G35" s="386"/>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row>
    <row r="36" spans="1:35" x14ac:dyDescent="0.2">
      <c r="A36" s="386"/>
      <c r="B36" s="386"/>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row>
    <row r="37" spans="1:35" x14ac:dyDescent="0.2">
      <c r="A37" s="386"/>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86"/>
    </row>
    <row r="38" spans="1:35" x14ac:dyDescent="0.2">
      <c r="A38" s="386"/>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c r="AG38" s="386"/>
      <c r="AH38" s="386"/>
      <c r="AI38" s="386"/>
    </row>
    <row r="39" spans="1:35" x14ac:dyDescent="0.2">
      <c r="A39" s="386"/>
      <c r="B39" s="386"/>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386"/>
      <c r="AA39" s="386"/>
      <c r="AB39" s="386"/>
      <c r="AC39" s="386"/>
      <c r="AD39" s="386"/>
      <c r="AE39" s="386"/>
      <c r="AF39" s="386"/>
      <c r="AG39" s="386"/>
      <c r="AH39" s="386"/>
      <c r="AI39" s="386"/>
    </row>
    <row r="40" spans="1:35" x14ac:dyDescent="0.2">
      <c r="A40" s="386"/>
      <c r="B40" s="386"/>
      <c r="C40" s="386"/>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386"/>
      <c r="AD40" s="386"/>
      <c r="AE40" s="386"/>
      <c r="AF40" s="386"/>
      <c r="AG40" s="386"/>
      <c r="AH40" s="386"/>
      <c r="AI40" s="386"/>
    </row>
    <row r="41" spans="1:35" x14ac:dyDescent="0.2">
      <c r="A41" s="386"/>
      <c r="B41" s="386"/>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row>
    <row r="42" spans="1:35" x14ac:dyDescent="0.2">
      <c r="A42" s="386"/>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row>
    <row r="43" spans="1:35" x14ac:dyDescent="0.2">
      <c r="A43" s="386"/>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row>
    <row r="44" spans="1:35" x14ac:dyDescent="0.2">
      <c r="A44" s="386"/>
      <c r="B44" s="386"/>
      <c r="C44" s="386"/>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c r="AG44" s="386"/>
      <c r="AH44" s="386"/>
      <c r="AI44" s="386"/>
    </row>
    <row r="45" spans="1:35" x14ac:dyDescent="0.2">
      <c r="A45" s="386"/>
      <c r="B45" s="386"/>
      <c r="C45" s="386"/>
      <c r="D45" s="386"/>
      <c r="E45" s="386"/>
      <c r="F45" s="386"/>
      <c r="G45" s="386"/>
      <c r="H45" s="386"/>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6"/>
      <c r="AF45" s="386"/>
      <c r="AG45" s="386"/>
      <c r="AH45" s="386"/>
      <c r="AI45" s="386"/>
    </row>
    <row r="46" spans="1:35" x14ac:dyDescent="0.2">
      <c r="A46" s="386"/>
      <c r="B46" s="386"/>
      <c r="C46" s="386"/>
      <c r="D46" s="386"/>
      <c r="E46" s="386"/>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row>
    <row r="47" spans="1:35" x14ac:dyDescent="0.2">
      <c r="A47" s="386"/>
      <c r="B47" s="386"/>
      <c r="C47" s="386"/>
      <c r="D47" s="386"/>
      <c r="E47" s="386"/>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row>
    <row r="48" spans="1:35" x14ac:dyDescent="0.2">
      <c r="A48" s="386"/>
      <c r="B48" s="386"/>
      <c r="C48" s="386"/>
      <c r="D48" s="386"/>
      <c r="E48" s="386"/>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row>
    <row r="49" spans="1:35" x14ac:dyDescent="0.2">
      <c r="A49" s="386"/>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row>
    <row r="50" spans="1:35" x14ac:dyDescent="0.2">
      <c r="A50" s="386"/>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row>
    <row r="51" spans="1:35" x14ac:dyDescent="0.2">
      <c r="A51" s="386"/>
      <c r="B51" s="386"/>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row>
    <row r="52" spans="1:35" x14ac:dyDescent="0.2">
      <c r="A52" s="386"/>
      <c r="B52" s="386"/>
      <c r="C52" s="386"/>
      <c r="D52" s="386"/>
      <c r="E52" s="386"/>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row>
    <row r="53" spans="1:35" x14ac:dyDescent="0.2">
      <c r="A53" s="386"/>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row>
    <row r="54" spans="1:35" x14ac:dyDescent="0.2">
      <c r="A54" s="386"/>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row>
    <row r="55" spans="1:35" x14ac:dyDescent="0.2">
      <c r="A55" s="386"/>
      <c r="B55" s="386"/>
      <c r="C55" s="386"/>
      <c r="D55" s="386"/>
      <c r="E55" s="386"/>
      <c r="F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86"/>
      <c r="AI55" s="386"/>
    </row>
    <row r="56" spans="1:35" x14ac:dyDescent="0.2">
      <c r="A56" s="386"/>
      <c r="B56" s="386"/>
      <c r="C56" s="386"/>
      <c r="D56" s="386"/>
      <c r="E56" s="386"/>
      <c r="F56" s="386"/>
      <c r="G56" s="386"/>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row>
    <row r="57" spans="1:35" x14ac:dyDescent="0.2">
      <c r="A57" s="386"/>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row>
    <row r="58" spans="1:35" x14ac:dyDescent="0.2">
      <c r="A58" s="386"/>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6"/>
      <c r="AF58" s="386"/>
      <c r="AG58" s="386"/>
      <c r="AH58" s="386"/>
      <c r="AI58" s="386"/>
    </row>
    <row r="59" spans="1:35" x14ac:dyDescent="0.2">
      <c r="A59" s="386"/>
      <c r="B59" s="386"/>
      <c r="C59" s="386"/>
      <c r="D59" s="386"/>
      <c r="E59" s="386"/>
      <c r="F59" s="386"/>
      <c r="G59" s="386"/>
      <c r="H59" s="386"/>
      <c r="I59" s="386"/>
      <c r="J59" s="386"/>
      <c r="K59" s="386"/>
      <c r="L59" s="386"/>
      <c r="M59" s="386"/>
      <c r="N59" s="386"/>
      <c r="O59" s="386"/>
      <c r="P59" s="386"/>
      <c r="Q59" s="386"/>
      <c r="R59" s="386"/>
      <c r="S59" s="386"/>
      <c r="T59" s="386"/>
      <c r="U59" s="386"/>
      <c r="V59" s="386"/>
      <c r="W59" s="386"/>
      <c r="X59" s="386"/>
      <c r="Y59" s="386"/>
      <c r="Z59" s="386"/>
      <c r="AA59" s="386"/>
      <c r="AB59" s="386"/>
      <c r="AC59" s="386"/>
      <c r="AD59" s="386"/>
      <c r="AE59" s="386"/>
      <c r="AF59" s="386"/>
      <c r="AG59" s="386"/>
      <c r="AH59" s="386"/>
      <c r="AI59" s="386"/>
    </row>
    <row r="60" spans="1:35" x14ac:dyDescent="0.2">
      <c r="A60" s="386"/>
      <c r="B60" s="386"/>
      <c r="C60" s="386"/>
      <c r="D60" s="386"/>
      <c r="E60" s="386"/>
      <c r="F60" s="386"/>
      <c r="G60" s="386"/>
      <c r="H60" s="386"/>
      <c r="I60" s="386"/>
      <c r="J60" s="386"/>
      <c r="K60" s="386"/>
      <c r="L60" s="386"/>
      <c r="M60" s="386"/>
      <c r="N60" s="386"/>
      <c r="O60" s="386"/>
      <c r="P60" s="386"/>
      <c r="Q60" s="386"/>
      <c r="R60" s="386"/>
      <c r="S60" s="386"/>
      <c r="T60" s="386"/>
      <c r="U60" s="386"/>
      <c r="V60" s="386"/>
      <c r="W60" s="386"/>
      <c r="X60" s="386"/>
      <c r="Y60" s="386"/>
      <c r="Z60" s="386"/>
      <c r="AA60" s="386"/>
      <c r="AB60" s="386"/>
      <c r="AC60" s="386"/>
      <c r="AD60" s="386"/>
      <c r="AE60" s="386"/>
      <c r="AF60" s="386"/>
      <c r="AG60" s="386"/>
      <c r="AH60" s="386"/>
      <c r="AI60" s="386"/>
    </row>
    <row r="61" spans="1:35" x14ac:dyDescent="0.2">
      <c r="A61" s="386"/>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row>
    <row r="62" spans="1:35" x14ac:dyDescent="0.2">
      <c r="A62" s="386"/>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row>
    <row r="63" spans="1:35" x14ac:dyDescent="0.2">
      <c r="A63" s="386"/>
      <c r="B63" s="386"/>
      <c r="C63" s="386"/>
      <c r="D63" s="386"/>
      <c r="E63" s="386"/>
      <c r="F63" s="386"/>
      <c r="G63" s="386"/>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row>
    <row r="64" spans="1:35" x14ac:dyDescent="0.2">
      <c r="A64" s="386"/>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row>
    <row r="65" spans="1:35" x14ac:dyDescent="0.2">
      <c r="A65" s="386"/>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row>
    <row r="66" spans="1:35" x14ac:dyDescent="0.2">
      <c r="A66" s="386"/>
      <c r="S66" s="386"/>
      <c r="T66" s="386"/>
      <c r="U66" s="386"/>
      <c r="V66" s="386"/>
      <c r="W66" s="386"/>
      <c r="X66" s="386"/>
      <c r="Y66" s="386"/>
      <c r="Z66" s="386"/>
      <c r="AA66" s="386"/>
      <c r="AB66" s="386"/>
      <c r="AC66" s="386" t="s">
        <v>203</v>
      </c>
      <c r="AD66" s="386"/>
      <c r="AE66" s="386"/>
      <c r="AF66" s="386"/>
      <c r="AG66" s="386"/>
      <c r="AH66" s="386"/>
      <c r="AI66" s="386"/>
    </row>
  </sheetData>
  <sheetProtection password="C730" sheet="1" objects="1" scenarios="1" selectLockedCells="1"/>
  <mergeCells count="7">
    <mergeCell ref="C30:Q30"/>
    <mergeCell ref="C12:Q27"/>
    <mergeCell ref="C4:M4"/>
    <mergeCell ref="C11:Q11"/>
    <mergeCell ref="C5:M5"/>
    <mergeCell ref="C8:Q8"/>
    <mergeCell ref="C9:Q9"/>
  </mergeCells>
  <dataValidations count="2">
    <dataValidation type="textLength" operator="lessThan" allowBlank="1" showInputMessage="1" showErrorMessage="1" errorTitle="Achtung:" error="Maximal 1000 Buchstaben " sqref="C28:Q28" xr:uid="{00000000-0002-0000-0700-000000000000}">
      <formula1>1000</formula1>
    </dataValidation>
    <dataValidation type="textLength" operator="lessThan" allowBlank="1" showInputMessage="1" showErrorMessage="1" errorTitle="Achtung:" error="Maximale Textlänge überschritten" sqref="C12:Q27" xr:uid="{00000000-0002-0000-0700-000001000000}">
      <formula1>2100</formula1>
    </dataValidation>
  </dataValidations>
  <pageMargins left="0" right="0" top="0" bottom="0" header="0" footer="0"/>
  <pageSetup paperSize="9" scale="92"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rgb="FFE3B5A2"/>
    <pageSetUpPr fitToPage="1"/>
  </sheetPr>
  <dimension ref="A1:AG100"/>
  <sheetViews>
    <sheetView showGridLines="0" showRowColHeaders="0" zoomScaleNormal="100" zoomScaleSheetLayoutView="100" workbookViewId="0">
      <selection activeCell="H53" sqref="H53:K54"/>
    </sheetView>
  </sheetViews>
  <sheetFormatPr baseColWidth="10" defaultColWidth="11.42578125" defaultRowHeight="12" x14ac:dyDescent="0.2"/>
  <cols>
    <col min="1" max="1" width="2.28515625" style="1" customWidth="1"/>
    <col min="2" max="2" width="2.140625" style="1" customWidth="1"/>
    <col min="3" max="3" width="13.28515625" style="1" customWidth="1"/>
    <col min="4" max="4" width="9" style="1" customWidth="1"/>
    <col min="5" max="5" width="13.28515625" style="1" customWidth="1"/>
    <col min="6" max="6" width="13.85546875" style="1" customWidth="1"/>
    <col min="7" max="7" width="13.28515625" style="1" customWidth="1"/>
    <col min="8" max="8" width="3" style="1" customWidth="1"/>
    <col min="9" max="9" width="4.28515625" style="1" customWidth="1"/>
    <col min="10" max="10" width="4.7109375" style="1" customWidth="1"/>
    <col min="11" max="11" width="1.85546875" style="1" customWidth="1"/>
    <col min="12" max="12" width="4.28515625" style="1" customWidth="1"/>
    <col min="13" max="13" width="10.5703125" style="1" customWidth="1"/>
    <col min="14" max="14" width="2.42578125" style="1" customWidth="1"/>
    <col min="15" max="15" width="8.85546875" style="1" customWidth="1"/>
    <col min="16" max="16" width="3.42578125" style="1" customWidth="1"/>
    <col min="17" max="17" width="3.5703125" style="1" customWidth="1"/>
    <col min="18" max="18" width="2.28515625" style="1" customWidth="1"/>
    <col min="19" max="19" width="11.42578125" style="1"/>
    <col min="20" max="20" width="14.140625" style="1" customWidth="1"/>
    <col min="21" max="21" width="5.7109375" style="1" customWidth="1"/>
    <col min="22" max="22" width="12.5703125" style="1" customWidth="1"/>
    <col min="23" max="31" width="5.7109375" style="1" customWidth="1"/>
    <col min="32" max="32" width="26.140625" style="1" customWidth="1"/>
    <col min="33" max="33" width="44.28515625" style="1" customWidth="1"/>
    <col min="34" max="16384" width="11.42578125" style="1"/>
  </cols>
  <sheetData>
    <row r="1" spans="1:33" ht="7.5" customHeight="1" x14ac:dyDescent="0.2">
      <c r="A1" s="386" t="s">
        <v>203</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386"/>
      <c r="AG1" s="386"/>
    </row>
    <row r="2" spans="1:33" ht="8.25" customHeight="1" x14ac:dyDescent="0.2">
      <c r="A2" s="386"/>
      <c r="S2" s="386"/>
      <c r="T2" s="386"/>
      <c r="U2" s="386"/>
      <c r="V2" s="386"/>
      <c r="W2" s="386"/>
      <c r="X2" s="386"/>
      <c r="Y2" s="386"/>
      <c r="Z2" s="386"/>
      <c r="AA2" s="386"/>
      <c r="AB2" s="386"/>
      <c r="AC2" s="386"/>
      <c r="AD2" s="386"/>
      <c r="AE2" s="386"/>
      <c r="AF2" s="386"/>
      <c r="AG2" s="386"/>
    </row>
    <row r="3" spans="1:33" ht="17.25" customHeight="1" x14ac:dyDescent="0.2">
      <c r="A3" s="386"/>
      <c r="C3" s="562" t="s">
        <v>20</v>
      </c>
      <c r="D3" s="562"/>
      <c r="E3" s="603"/>
      <c r="F3" s="603"/>
      <c r="G3" s="603"/>
      <c r="L3" s="11"/>
      <c r="M3" s="21" t="s">
        <v>58</v>
      </c>
      <c r="Q3" s="21"/>
      <c r="R3" s="21"/>
      <c r="S3" s="386"/>
      <c r="T3" s="386"/>
      <c r="U3" s="386"/>
      <c r="V3" s="386"/>
      <c r="W3" s="386"/>
      <c r="X3" s="386"/>
      <c r="Y3" s="386"/>
      <c r="Z3" s="386"/>
      <c r="AA3" s="386"/>
      <c r="AB3" s="386"/>
      <c r="AC3" s="386"/>
      <c r="AD3" s="386"/>
      <c r="AE3" s="386"/>
      <c r="AF3" s="386"/>
      <c r="AG3" s="386"/>
    </row>
    <row r="4" spans="1:33" ht="17.25" customHeight="1" x14ac:dyDescent="0.2">
      <c r="A4" s="386"/>
      <c r="C4" s="562"/>
      <c r="D4" s="562"/>
      <c r="E4" s="603"/>
      <c r="F4" s="603"/>
      <c r="G4" s="603"/>
      <c r="L4" s="132"/>
      <c r="M4" s="31" t="s">
        <v>57</v>
      </c>
      <c r="Q4" s="22"/>
      <c r="R4" s="22"/>
      <c r="S4" s="386"/>
      <c r="T4" s="386"/>
      <c r="U4" s="386"/>
      <c r="V4" s="386"/>
      <c r="W4" s="386"/>
      <c r="X4" s="386"/>
      <c r="Y4" s="386"/>
      <c r="Z4" s="386"/>
      <c r="AA4" s="386"/>
      <c r="AB4" s="386"/>
      <c r="AC4" s="386"/>
      <c r="AD4" s="386"/>
      <c r="AE4" s="386"/>
      <c r="AF4" s="386"/>
      <c r="AG4" s="386"/>
    </row>
    <row r="5" spans="1:33" ht="17.25" customHeight="1" x14ac:dyDescent="0.2">
      <c r="A5" s="386"/>
      <c r="C5" s="611"/>
      <c r="D5" s="611"/>
      <c r="E5" s="611"/>
      <c r="F5" s="611"/>
      <c r="G5" s="611"/>
      <c r="L5" s="13"/>
      <c r="M5" s="31" t="s">
        <v>383</v>
      </c>
      <c r="Q5" s="21"/>
      <c r="R5" s="21"/>
      <c r="S5" s="386"/>
      <c r="T5" s="422"/>
      <c r="U5" s="386"/>
      <c r="V5" s="386"/>
      <c r="W5" s="386"/>
      <c r="X5" s="386"/>
      <c r="Y5" s="386"/>
      <c r="Z5" s="386"/>
      <c r="AA5" s="386"/>
      <c r="AB5" s="386"/>
      <c r="AC5" s="386"/>
      <c r="AD5" s="386"/>
      <c r="AE5" s="386"/>
      <c r="AF5" s="386"/>
      <c r="AG5" s="386"/>
    </row>
    <row r="6" spans="1:33" ht="17.25" customHeight="1" x14ac:dyDescent="0.2">
      <c r="A6" s="386"/>
      <c r="C6" s="611"/>
      <c r="D6" s="611"/>
      <c r="E6" s="611"/>
      <c r="F6" s="611"/>
      <c r="G6" s="611"/>
      <c r="L6" s="14"/>
      <c r="M6" s="31" t="s">
        <v>43</v>
      </c>
      <c r="Q6" s="21"/>
      <c r="R6" s="21"/>
      <c r="S6" s="386"/>
      <c r="T6" s="422"/>
      <c r="U6" s="386"/>
      <c r="V6" s="386"/>
      <c r="W6" s="386"/>
      <c r="X6" s="386"/>
      <c r="Y6" s="386"/>
      <c r="Z6" s="386"/>
      <c r="AA6" s="386"/>
      <c r="AB6" s="386"/>
      <c r="AC6" s="386"/>
      <c r="AD6" s="386"/>
      <c r="AE6" s="386"/>
      <c r="AF6" s="386"/>
      <c r="AG6" s="386"/>
    </row>
    <row r="7" spans="1:33" ht="17.25" customHeight="1" thickBot="1" x14ac:dyDescent="0.25">
      <c r="A7" s="386"/>
      <c r="C7" s="608" t="s">
        <v>426</v>
      </c>
      <c r="D7" s="608"/>
      <c r="E7" s="608"/>
      <c r="L7" s="16"/>
      <c r="M7" s="31" t="s">
        <v>44</v>
      </c>
      <c r="Q7" s="21"/>
      <c r="R7" s="21"/>
      <c r="S7" s="386"/>
      <c r="T7" s="422"/>
      <c r="U7" s="386"/>
      <c r="V7" s="386"/>
      <c r="W7" s="386"/>
      <c r="X7" s="386"/>
      <c r="Y7" s="386"/>
      <c r="Z7" s="386"/>
      <c r="AA7" s="386"/>
      <c r="AB7" s="386"/>
      <c r="AC7" s="386"/>
      <c r="AD7" s="386"/>
      <c r="AE7" s="386"/>
      <c r="AF7" s="386"/>
      <c r="AG7" s="386"/>
    </row>
    <row r="8" spans="1:33" ht="16.5" customHeight="1" thickBot="1" x14ac:dyDescent="0.25">
      <c r="A8" s="386"/>
      <c r="C8" s="606" t="s">
        <v>55</v>
      </c>
      <c r="D8" s="607"/>
      <c r="E8" s="269" t="str">
        <f>IF(Basisdaten!I31&lt;&gt;0,Basisdaten!I31," ")</f>
        <v xml:space="preserve"> </v>
      </c>
      <c r="F8" s="27" t="s">
        <v>59</v>
      </c>
      <c r="G8" s="33" t="str">
        <f>IF(Basisdaten!L31&lt;&gt;0,Basisdaten!L31," ")</f>
        <v/>
      </c>
      <c r="H8" s="615" t="str">
        <f>IF(OR(Basisdaten!I31=""),"Bitte füllen Sie das Blatt 'Basisdaten' aus.","")</f>
        <v>Bitte füllen Sie das Blatt 'Basisdaten' aus.</v>
      </c>
      <c r="I8" s="616"/>
      <c r="J8" s="616"/>
      <c r="K8" s="616"/>
      <c r="L8" s="616"/>
      <c r="M8" s="616"/>
      <c r="N8" s="616"/>
      <c r="O8" s="616"/>
      <c r="P8" s="616"/>
      <c r="S8" s="386"/>
      <c r="T8" s="386"/>
      <c r="U8" s="386"/>
      <c r="V8" s="386"/>
      <c r="W8" s="386"/>
      <c r="X8" s="386"/>
      <c r="Y8" s="386"/>
      <c r="Z8" s="386"/>
      <c r="AA8" s="386"/>
      <c r="AB8" s="386"/>
      <c r="AC8" s="386"/>
      <c r="AD8" s="386"/>
      <c r="AE8" s="386"/>
      <c r="AF8" s="386"/>
      <c r="AG8" s="386"/>
    </row>
    <row r="9" spans="1:33" ht="4.9000000000000004" customHeight="1" thickBot="1" x14ac:dyDescent="0.25">
      <c r="A9" s="386"/>
      <c r="C9" s="6"/>
      <c r="D9" s="6"/>
      <c r="E9" s="124"/>
      <c r="F9" s="7"/>
      <c r="G9" s="119"/>
      <c r="J9" s="40"/>
      <c r="K9" s="31"/>
      <c r="N9" s="21"/>
      <c r="O9" s="21"/>
      <c r="S9" s="597"/>
      <c r="T9" s="597"/>
      <c r="U9" s="597"/>
      <c r="V9" s="597"/>
      <c r="W9" s="597"/>
      <c r="X9" s="597"/>
      <c r="Y9" s="386"/>
      <c r="Z9" s="386"/>
      <c r="AA9" s="386"/>
      <c r="AB9" s="386"/>
      <c r="AC9" s="386"/>
      <c r="AD9" s="386"/>
      <c r="AE9" s="386"/>
      <c r="AF9" s="386"/>
      <c r="AG9" s="386"/>
    </row>
    <row r="10" spans="1:33" ht="60.75" customHeight="1" thickBot="1" x14ac:dyDescent="0.25">
      <c r="A10" s="386"/>
      <c r="C10" s="612" t="s">
        <v>670</v>
      </c>
      <c r="D10" s="613"/>
      <c r="E10" s="613"/>
      <c r="F10" s="613"/>
      <c r="G10" s="613"/>
      <c r="H10" s="613"/>
      <c r="I10" s="613"/>
      <c r="J10" s="613"/>
      <c r="K10" s="613"/>
      <c r="L10" s="613"/>
      <c r="M10" s="613"/>
      <c r="N10" s="613"/>
      <c r="O10" s="613"/>
      <c r="P10" s="614"/>
      <c r="Q10" s="7"/>
      <c r="S10" s="597"/>
      <c r="T10" s="597"/>
      <c r="U10" s="597"/>
      <c r="V10" s="597"/>
      <c r="W10" s="597"/>
      <c r="X10" s="597"/>
      <c r="Y10" s="386"/>
      <c r="Z10" s="386"/>
      <c r="AA10" s="386"/>
      <c r="AB10" s="386"/>
      <c r="AC10" s="386"/>
      <c r="AD10" s="386"/>
      <c r="AE10" s="386"/>
      <c r="AF10" s="386"/>
      <c r="AG10" s="386"/>
    </row>
    <row r="11" spans="1:33" ht="4.9000000000000004" customHeight="1" thickBot="1" x14ac:dyDescent="0.25">
      <c r="A11" s="386"/>
      <c r="C11" s="6"/>
      <c r="D11" s="6"/>
      <c r="E11" s="124"/>
      <c r="F11" s="7"/>
      <c r="G11" s="119"/>
      <c r="J11" s="40"/>
      <c r="K11" s="31"/>
      <c r="N11" s="21"/>
      <c r="O11" s="21"/>
      <c r="S11" s="597"/>
      <c r="T11" s="597"/>
      <c r="U11" s="597"/>
      <c r="V11" s="597"/>
      <c r="W11" s="597"/>
      <c r="X11" s="597"/>
      <c r="Y11" s="386"/>
      <c r="Z11" s="386"/>
      <c r="AA11" s="386"/>
      <c r="AB11" s="386"/>
      <c r="AC11" s="386"/>
      <c r="AD11" s="386"/>
      <c r="AE11" s="386"/>
      <c r="AF11" s="386"/>
      <c r="AG11" s="386"/>
    </row>
    <row r="12" spans="1:33" ht="39" customHeight="1" thickBot="1" x14ac:dyDescent="0.25">
      <c r="A12" s="386"/>
      <c r="C12" s="267"/>
      <c r="D12" s="501" t="str">
        <f>Texte!C34</f>
        <v>Wir bestätigen, dass bei der Stellenausschreibung ausgewiesen wurde/wird, dass die Besetzung nur bei Bewilligung der beantragten Zuwendung erfolgt.</v>
      </c>
      <c r="E12" s="501"/>
      <c r="F12" s="501"/>
      <c r="G12" s="501"/>
      <c r="H12" s="501"/>
      <c r="I12" s="501"/>
      <c r="J12" s="501"/>
      <c r="K12" s="501"/>
      <c r="L12" s="501"/>
      <c r="M12" s="501"/>
      <c r="N12" s="501"/>
      <c r="O12" s="501"/>
      <c r="P12" s="502"/>
      <c r="Q12" s="7">
        <f>IF(AND(E8&lt;&gt;"",menu!B50=FALSE),1,0)</f>
        <v>1</v>
      </c>
      <c r="S12" s="597"/>
      <c r="T12" s="597"/>
      <c r="U12" s="597"/>
      <c r="V12" s="597"/>
      <c r="W12" s="597"/>
      <c r="X12" s="597"/>
      <c r="Y12" s="386"/>
      <c r="Z12" s="386"/>
      <c r="AA12" s="386"/>
      <c r="AB12" s="386"/>
      <c r="AC12" s="386"/>
      <c r="AD12" s="386"/>
      <c r="AE12" s="386"/>
      <c r="AF12" s="386"/>
      <c r="AG12" s="386"/>
    </row>
    <row r="13" spans="1:33" ht="4.9000000000000004" customHeight="1" thickBot="1" x14ac:dyDescent="0.25">
      <c r="A13" s="386"/>
      <c r="S13" s="597"/>
      <c r="T13" s="597"/>
      <c r="U13" s="597"/>
      <c r="V13" s="597"/>
      <c r="W13" s="597"/>
      <c r="X13" s="597"/>
      <c r="Y13" s="386"/>
      <c r="Z13" s="386"/>
      <c r="AA13" s="386"/>
      <c r="AB13" s="386"/>
      <c r="AC13" s="386"/>
      <c r="AD13" s="386"/>
      <c r="AE13" s="386"/>
      <c r="AF13" s="386"/>
      <c r="AG13" s="386"/>
    </row>
    <row r="14" spans="1:33" ht="40.5" customHeight="1" thickBot="1" x14ac:dyDescent="0.25">
      <c r="A14" s="386"/>
      <c r="C14" s="267"/>
      <c r="D14" s="501" t="str">
        <f>Texte!B34</f>
        <v xml:space="preserve">Wir bestätigen, dass es sich bei der/den beantragten Projektstelle(n) um zusätzlich geschaffene und auf den Förderzeitraum befristete Projektstelle(n) handelt, welche öffentlich ausgeschrieben wird/werden.
Zuwendungsfähig sind nur zusätzlich entstehende Personalausgaben. </v>
      </c>
      <c r="E14" s="501"/>
      <c r="F14" s="501"/>
      <c r="G14" s="501"/>
      <c r="H14" s="501"/>
      <c r="I14" s="501"/>
      <c r="J14" s="501"/>
      <c r="K14" s="501"/>
      <c r="L14" s="501"/>
      <c r="M14" s="501"/>
      <c r="N14" s="501"/>
      <c r="O14" s="501"/>
      <c r="P14" s="502"/>
      <c r="Q14" s="7">
        <f>IF(AND(E8&lt;&gt;"",menu!B51=FALSE),1,0)</f>
        <v>1</v>
      </c>
      <c r="S14" s="597"/>
      <c r="T14" s="597"/>
      <c r="U14" s="597"/>
      <c r="V14" s="597"/>
      <c r="W14" s="597"/>
      <c r="X14" s="597"/>
      <c r="Y14" s="386"/>
      <c r="Z14" s="386"/>
      <c r="AA14" s="386"/>
      <c r="AB14" s="386"/>
      <c r="AC14" s="386"/>
      <c r="AD14" s="386"/>
      <c r="AE14" s="386"/>
      <c r="AF14" s="386"/>
      <c r="AG14" s="386"/>
    </row>
    <row r="15" spans="1:33" ht="4.9000000000000004" customHeight="1" thickBot="1" x14ac:dyDescent="0.25">
      <c r="A15" s="386"/>
      <c r="S15" s="386"/>
      <c r="T15" s="386"/>
      <c r="U15" s="386"/>
      <c r="V15" s="386"/>
      <c r="W15" s="386"/>
      <c r="X15" s="386"/>
      <c r="Y15" s="386"/>
      <c r="Z15" s="386"/>
      <c r="AA15" s="386"/>
      <c r="AB15" s="386"/>
      <c r="AC15" s="386"/>
      <c r="AD15" s="386"/>
      <c r="AE15" s="386"/>
      <c r="AF15" s="386"/>
      <c r="AG15" s="386"/>
    </row>
    <row r="16" spans="1:33" ht="16.5" customHeight="1" thickBot="1" x14ac:dyDescent="0.25">
      <c r="A16" s="386"/>
      <c r="C16" s="609" t="s">
        <v>109</v>
      </c>
      <c r="D16" s="610"/>
      <c r="E16" s="604" t="s">
        <v>62</v>
      </c>
      <c r="F16" s="604"/>
      <c r="G16" s="605"/>
      <c r="J16" s="40"/>
      <c r="K16" s="31"/>
      <c r="N16" s="21"/>
      <c r="O16" s="21"/>
      <c r="Q16" s="7">
        <f>IF(AND(menu!U4=TRUE,E16="bitte auswählen"),1,0)</f>
        <v>1</v>
      </c>
      <c r="S16" s="386"/>
      <c r="T16" s="386"/>
      <c r="U16" s="386"/>
      <c r="V16" s="386"/>
      <c r="W16" s="386"/>
      <c r="X16" s="386"/>
      <c r="Y16" s="386"/>
      <c r="Z16" s="386"/>
      <c r="AA16" s="386"/>
      <c r="AB16" s="386"/>
      <c r="AC16" s="386"/>
      <c r="AD16" s="386"/>
      <c r="AE16" s="386"/>
      <c r="AF16" s="386"/>
      <c r="AG16" s="386"/>
    </row>
    <row r="17" spans="1:33" ht="4.9000000000000004" customHeight="1" x14ac:dyDescent="0.2">
      <c r="A17" s="386"/>
      <c r="C17" s="39"/>
      <c r="D17" s="39"/>
      <c r="E17" s="39"/>
      <c r="J17" s="40"/>
      <c r="K17" s="31"/>
      <c r="N17" s="21"/>
      <c r="O17" s="21"/>
      <c r="S17" s="386"/>
      <c r="T17" s="386"/>
      <c r="U17" s="386"/>
      <c r="V17" s="386"/>
      <c r="W17" s="386"/>
      <c r="X17" s="386"/>
      <c r="Y17" s="386"/>
      <c r="Z17" s="386"/>
      <c r="AA17" s="386"/>
      <c r="AB17" s="386"/>
      <c r="AC17" s="386"/>
      <c r="AD17" s="386"/>
      <c r="AE17" s="386"/>
      <c r="AF17" s="386"/>
      <c r="AG17" s="386"/>
    </row>
    <row r="18" spans="1:33" ht="13.5" thickBot="1" x14ac:dyDescent="0.25">
      <c r="A18" s="386"/>
      <c r="C18" s="679" t="s">
        <v>179</v>
      </c>
      <c r="D18" s="679"/>
      <c r="E18" s="679"/>
      <c r="P18" s="12"/>
      <c r="S18" s="386"/>
      <c r="T18" s="386"/>
      <c r="U18" s="386"/>
      <c r="V18" s="386"/>
      <c r="W18" s="386"/>
      <c r="X18" s="386"/>
      <c r="Y18" s="386"/>
      <c r="Z18" s="386"/>
      <c r="AA18" s="386"/>
      <c r="AB18" s="386"/>
      <c r="AC18" s="386"/>
      <c r="AD18" s="386"/>
      <c r="AE18" s="386"/>
      <c r="AF18" s="386"/>
      <c r="AG18" s="386"/>
    </row>
    <row r="19" spans="1:33" ht="16.5" customHeight="1" x14ac:dyDescent="0.2">
      <c r="A19" s="386"/>
      <c r="C19" s="598" t="s">
        <v>280</v>
      </c>
      <c r="D19" s="687"/>
      <c r="E19" s="18" t="s">
        <v>0</v>
      </c>
      <c r="F19" s="18" t="s">
        <v>178</v>
      </c>
      <c r="G19" s="18" t="s">
        <v>1</v>
      </c>
      <c r="H19" s="665" t="s">
        <v>277</v>
      </c>
      <c r="I19" s="680"/>
      <c r="J19" s="680"/>
      <c r="K19" s="680"/>
      <c r="L19" s="665" t="s">
        <v>2</v>
      </c>
      <c r="M19" s="683"/>
      <c r="N19" s="685" t="s">
        <v>29</v>
      </c>
      <c r="O19" s="685"/>
      <c r="P19" s="686"/>
      <c r="Q19" s="3"/>
      <c r="R19" s="3"/>
      <c r="S19" s="386"/>
      <c r="T19" s="602" t="s">
        <v>651</v>
      </c>
      <c r="U19" s="602"/>
      <c r="V19" s="602"/>
      <c r="W19" s="602"/>
      <c r="X19" s="602"/>
      <c r="Y19" s="602"/>
      <c r="Z19" s="394"/>
      <c r="AA19" s="394"/>
      <c r="AB19" s="394"/>
      <c r="AC19" s="394"/>
      <c r="AD19" s="394"/>
      <c r="AE19" s="394"/>
      <c r="AF19" s="394"/>
      <c r="AG19" s="394"/>
    </row>
    <row r="20" spans="1:33" ht="16.5" customHeight="1" x14ac:dyDescent="0.2">
      <c r="A20" s="386"/>
      <c r="C20" s="594" t="s">
        <v>3</v>
      </c>
      <c r="D20" s="595"/>
      <c r="E20" s="281" t="s">
        <v>62</v>
      </c>
      <c r="F20" s="281" t="s">
        <v>62</v>
      </c>
      <c r="G20" s="280"/>
      <c r="H20" s="681"/>
      <c r="I20" s="682"/>
      <c r="J20" s="682"/>
      <c r="K20" s="682"/>
      <c r="L20" s="681"/>
      <c r="M20" s="684"/>
      <c r="N20" s="592">
        <f>H20+L20</f>
        <v>0</v>
      </c>
      <c r="O20" s="592"/>
      <c r="P20" s="593"/>
      <c r="Q20" s="7">
        <f>IF(AND(menu!$U$4=TRUE,OR(E20="bitte auswählen",F20="bitte auswählen",G20=0,H20=0,menu!B240=1,menu!C240=1,L20="")),1,0)</f>
        <v>1</v>
      </c>
      <c r="R20" s="4"/>
      <c r="S20" s="386"/>
      <c r="T20" s="602"/>
      <c r="U20" s="602"/>
      <c r="V20" s="602"/>
      <c r="W20" s="602"/>
      <c r="X20" s="602"/>
      <c r="Y20" s="602"/>
      <c r="Z20" s="394"/>
      <c r="AA20" s="394"/>
      <c r="AB20" s="394"/>
      <c r="AC20" s="394"/>
      <c r="AD20" s="394"/>
      <c r="AE20" s="394"/>
      <c r="AF20" s="394"/>
      <c r="AG20" s="394"/>
    </row>
    <row r="21" spans="1:33" ht="16.5" customHeight="1" x14ac:dyDescent="0.2">
      <c r="A21" s="386"/>
      <c r="C21" s="594" t="s">
        <v>4</v>
      </c>
      <c r="D21" s="595"/>
      <c r="E21" s="43" t="s">
        <v>62</v>
      </c>
      <c r="F21" s="44" t="s">
        <v>62</v>
      </c>
      <c r="G21" s="23"/>
      <c r="H21" s="590"/>
      <c r="I21" s="596"/>
      <c r="J21" s="596"/>
      <c r="K21" s="596"/>
      <c r="L21" s="590"/>
      <c r="M21" s="591"/>
      <c r="N21" s="592">
        <f>H21+L21</f>
        <v>0</v>
      </c>
      <c r="O21" s="592"/>
      <c r="P21" s="593"/>
      <c r="Q21" s="7">
        <f>IF(AND(menu!$U$4=TRUE,N21&lt;&gt;0,OR(E21="bitte auswählen",F21="bitte auswählen",G21=0,H21=0,menu!$I$21=0,menu!B241=1,menu!C240=1,L21="")),1,0)</f>
        <v>0</v>
      </c>
      <c r="R21" s="4"/>
      <c r="S21" s="386"/>
      <c r="T21" s="602"/>
      <c r="U21" s="602"/>
      <c r="V21" s="602"/>
      <c r="W21" s="602"/>
      <c r="X21" s="602"/>
      <c r="Y21" s="602"/>
      <c r="Z21" s="394"/>
      <c r="AA21" s="394"/>
      <c r="AB21" s="394"/>
      <c r="AC21" s="394"/>
      <c r="AD21" s="394"/>
      <c r="AE21" s="394"/>
      <c r="AF21" s="394"/>
      <c r="AG21" s="394"/>
    </row>
    <row r="22" spans="1:33" ht="16.5" customHeight="1" thickBot="1" x14ac:dyDescent="0.25">
      <c r="A22" s="386"/>
      <c r="C22" s="588" t="s">
        <v>5</v>
      </c>
      <c r="D22" s="589"/>
      <c r="E22" s="375" t="s">
        <v>62</v>
      </c>
      <c r="F22" s="45" t="s">
        <v>62</v>
      </c>
      <c r="G22" s="24"/>
      <c r="H22" s="584"/>
      <c r="I22" s="678"/>
      <c r="J22" s="678"/>
      <c r="K22" s="678"/>
      <c r="L22" s="584"/>
      <c r="M22" s="585"/>
      <c r="N22" s="586">
        <f>H22+L22</f>
        <v>0</v>
      </c>
      <c r="O22" s="586"/>
      <c r="P22" s="587"/>
      <c r="Q22" s="7">
        <f>IF(AND(menu!$U$4=TRUE,N22&lt;&gt;0,OR(E22="bitte auswählen",F22="bitte auswählen",G22=0,H22=0,menu!$I$21=0,menu!B242=1,menu!C241=1,L22="")),1,0)</f>
        <v>0</v>
      </c>
      <c r="R22" s="4"/>
      <c r="S22" s="386"/>
      <c r="T22" s="602"/>
      <c r="U22" s="602"/>
      <c r="V22" s="602"/>
      <c r="W22" s="602"/>
      <c r="X22" s="602"/>
      <c r="Y22" s="602"/>
      <c r="Z22" s="394"/>
      <c r="AA22" s="394"/>
      <c r="AB22" s="394"/>
      <c r="AC22" s="394"/>
      <c r="AD22" s="394"/>
      <c r="AE22" s="394"/>
      <c r="AF22" s="394"/>
      <c r="AG22" s="394"/>
    </row>
    <row r="23" spans="1:33" ht="4.9000000000000004" customHeight="1" thickBot="1" x14ac:dyDescent="0.25">
      <c r="A23" s="386"/>
      <c r="C23" s="6"/>
      <c r="D23" s="6"/>
      <c r="E23" s="197"/>
      <c r="F23" s="198"/>
      <c r="G23" s="7"/>
      <c r="H23" s="193"/>
      <c r="I23" s="193"/>
      <c r="J23" s="193"/>
      <c r="K23" s="193"/>
      <c r="L23" s="193"/>
      <c r="M23" s="193"/>
      <c r="N23" s="193"/>
      <c r="O23" s="193"/>
      <c r="P23" s="193"/>
      <c r="Q23" s="7"/>
      <c r="R23" s="4"/>
      <c r="S23" s="386"/>
      <c r="T23" s="602"/>
      <c r="U23" s="602"/>
      <c r="V23" s="602"/>
      <c r="W23" s="602"/>
      <c r="X23" s="602"/>
      <c r="Y23" s="602"/>
      <c r="Z23" s="394"/>
      <c r="AA23" s="394"/>
      <c r="AB23" s="394"/>
      <c r="AC23" s="394"/>
      <c r="AD23" s="394"/>
      <c r="AE23" s="394"/>
      <c r="AF23" s="394"/>
      <c r="AG23" s="394"/>
    </row>
    <row r="24" spans="1:33" ht="16.5" customHeight="1" thickBot="1" x14ac:dyDescent="0.25">
      <c r="A24" s="386"/>
      <c r="C24" s="598" t="s">
        <v>281</v>
      </c>
      <c r="D24" s="599"/>
      <c r="E24" s="194"/>
      <c r="F24" s="195"/>
      <c r="G24" s="195"/>
      <c r="H24" s="196"/>
      <c r="I24" s="195"/>
      <c r="J24" s="196"/>
      <c r="K24" s="196"/>
      <c r="L24" s="196"/>
      <c r="M24" s="196"/>
      <c r="N24" s="196"/>
      <c r="O24" s="196"/>
      <c r="P24" s="196"/>
      <c r="Q24" s="7"/>
      <c r="R24" s="4"/>
      <c r="S24" s="386"/>
      <c r="T24" s="602"/>
      <c r="U24" s="602"/>
      <c r="V24" s="602"/>
      <c r="W24" s="602"/>
      <c r="X24" s="602"/>
      <c r="Y24" s="602"/>
      <c r="Z24" s="394"/>
      <c r="AA24" s="394"/>
      <c r="AB24" s="394"/>
      <c r="AC24" s="394"/>
      <c r="AD24" s="394"/>
      <c r="AE24" s="394"/>
      <c r="AF24" s="394"/>
      <c r="AG24" s="394"/>
    </row>
    <row r="25" spans="1:33" ht="16.5" customHeight="1" x14ac:dyDescent="0.2">
      <c r="A25" s="386"/>
      <c r="C25" s="594" t="s">
        <v>3</v>
      </c>
      <c r="D25" s="595"/>
      <c r="E25" s="156" t="str">
        <f t="shared" ref="E25" si="0">IF(E20="bitte auswählen","",E20)</f>
        <v/>
      </c>
      <c r="F25" s="156" t="str">
        <f>IF(F20="bitte auswählen","",F20)</f>
        <v/>
      </c>
      <c r="G25" s="23"/>
      <c r="H25" s="590"/>
      <c r="I25" s="596"/>
      <c r="J25" s="596"/>
      <c r="K25" s="596"/>
      <c r="L25" s="590"/>
      <c r="M25" s="591"/>
      <c r="N25" s="600">
        <f>H25+L25</f>
        <v>0</v>
      </c>
      <c r="O25" s="600"/>
      <c r="P25" s="601"/>
      <c r="Q25" s="7">
        <f>IF(AND(menu!$U$4=TRUE,OR(G25=0,H25=0,menu!$I$21=0,L25="")),IF(AND(Basisdaten!I31&lt;&gt;"",menu!$I$52&gt;1),1,0),0)</f>
        <v>0</v>
      </c>
      <c r="R25" s="4"/>
      <c r="S25" s="386"/>
      <c r="T25" s="602"/>
      <c r="U25" s="602"/>
      <c r="V25" s="602"/>
      <c r="W25" s="602"/>
      <c r="X25" s="602"/>
      <c r="Y25" s="602"/>
      <c r="Z25" s="394"/>
      <c r="AA25" s="394"/>
      <c r="AB25" s="394"/>
      <c r="AC25" s="394"/>
      <c r="AD25" s="394"/>
      <c r="AE25" s="394"/>
      <c r="AF25" s="394"/>
      <c r="AG25" s="394"/>
    </row>
    <row r="26" spans="1:33" ht="16.5" customHeight="1" x14ac:dyDescent="0.2">
      <c r="A26" s="386"/>
      <c r="C26" s="594" t="s">
        <v>4</v>
      </c>
      <c r="D26" s="595"/>
      <c r="E26" s="156" t="str">
        <f t="shared" ref="E26" si="1">IF(E21="bitte auswählen","",E21)</f>
        <v/>
      </c>
      <c r="F26" s="156" t="str">
        <f>IF(F21="bitte auswählen","",F21)</f>
        <v/>
      </c>
      <c r="G26" s="23"/>
      <c r="H26" s="590"/>
      <c r="I26" s="596"/>
      <c r="J26" s="596"/>
      <c r="K26" s="596"/>
      <c r="L26" s="590"/>
      <c r="M26" s="591"/>
      <c r="N26" s="592">
        <f>H26+L26</f>
        <v>0</v>
      </c>
      <c r="O26" s="592"/>
      <c r="P26" s="593"/>
      <c r="Q26" s="7">
        <f>IF(AND(menu!$U$4=TRUE,E26&lt;&gt;"",OR(G26=0,H26=0,menu!$I$21=0,L26="")),IF(AND(Basisdaten!I31&lt;&gt;"",menu!$I$52&gt;1),1,0),0)</f>
        <v>0</v>
      </c>
      <c r="R26" s="4"/>
      <c r="S26" s="386"/>
      <c r="T26" s="394"/>
      <c r="U26" s="394"/>
      <c r="V26" s="386"/>
      <c r="W26" s="394"/>
      <c r="X26" s="394"/>
      <c r="Y26" s="394"/>
      <c r="Z26" s="394"/>
      <c r="AA26" s="394"/>
      <c r="AB26" s="394"/>
      <c r="AC26" s="394"/>
      <c r="AD26" s="394"/>
      <c r="AE26" s="394"/>
      <c r="AF26" s="394"/>
      <c r="AG26" s="394"/>
    </row>
    <row r="27" spans="1:33" ht="16.5" customHeight="1" thickBot="1" x14ac:dyDescent="0.25">
      <c r="A27" s="386"/>
      <c r="C27" s="588" t="s">
        <v>5</v>
      </c>
      <c r="D27" s="589"/>
      <c r="E27" s="157" t="str">
        <f>IF(E22="bitte auswählen","",E22)</f>
        <v/>
      </c>
      <c r="F27" s="157" t="str">
        <f>IF(F22="bitte auswählen","",F22)</f>
        <v/>
      </c>
      <c r="G27" s="24"/>
      <c r="H27" s="584"/>
      <c r="I27" s="678"/>
      <c r="J27" s="678"/>
      <c r="K27" s="678"/>
      <c r="L27" s="584"/>
      <c r="M27" s="585"/>
      <c r="N27" s="586">
        <f>H27+L27</f>
        <v>0</v>
      </c>
      <c r="O27" s="586"/>
      <c r="P27" s="587"/>
      <c r="Q27" s="7">
        <f>IF(AND(menu!$U$4=TRUE,N27&lt;&gt;0,OR(G27=0,H27=0,menu!$I$21=0,L27="")),IF(AND(Basisdaten!I31&lt;&gt;"",menu!$I$52&gt;2),1,0),0)</f>
        <v>0</v>
      </c>
      <c r="R27" s="4"/>
      <c r="S27" s="386"/>
      <c r="T27" s="394"/>
      <c r="U27" s="394"/>
      <c r="V27" s="386"/>
      <c r="W27" s="394"/>
      <c r="X27" s="394"/>
      <c r="Y27" s="394"/>
      <c r="Z27" s="394"/>
      <c r="AA27" s="394"/>
      <c r="AB27" s="394"/>
      <c r="AC27" s="394"/>
      <c r="AD27" s="394"/>
      <c r="AE27" s="394"/>
      <c r="AF27" s="394"/>
      <c r="AG27" s="394"/>
    </row>
    <row r="28" spans="1:33" ht="4.9000000000000004" customHeight="1" thickBot="1" x14ac:dyDescent="0.25">
      <c r="A28" s="386"/>
      <c r="C28" s="6"/>
      <c r="D28" s="6"/>
      <c r="E28" s="197"/>
      <c r="F28" s="198"/>
      <c r="G28" s="7"/>
      <c r="H28" s="193"/>
      <c r="I28" s="193"/>
      <c r="J28" s="193"/>
      <c r="K28" s="193"/>
      <c r="L28" s="193"/>
      <c r="M28" s="193"/>
      <c r="N28" s="193"/>
      <c r="O28" s="193"/>
      <c r="P28" s="193"/>
      <c r="Q28" s="7"/>
      <c r="R28" s="4"/>
      <c r="S28" s="386"/>
      <c r="T28" s="387"/>
      <c r="U28" s="386"/>
      <c r="V28" s="386"/>
      <c r="W28" s="386"/>
      <c r="X28" s="386"/>
      <c r="Y28" s="386"/>
      <c r="Z28" s="386"/>
      <c r="AA28" s="386"/>
      <c r="AB28" s="386"/>
      <c r="AC28" s="386"/>
      <c r="AD28" s="386"/>
      <c r="AE28" s="386"/>
      <c r="AF28" s="386"/>
      <c r="AG28" s="386"/>
    </row>
    <row r="29" spans="1:33" ht="16.5" customHeight="1" thickBot="1" x14ac:dyDescent="0.25">
      <c r="A29" s="386"/>
      <c r="C29" s="598" t="s">
        <v>282</v>
      </c>
      <c r="D29" s="599"/>
      <c r="E29" s="194"/>
      <c r="F29" s="195"/>
      <c r="G29" s="195"/>
      <c r="H29" s="196"/>
      <c r="I29" s="195"/>
      <c r="J29" s="196"/>
      <c r="K29" s="196"/>
      <c r="L29" s="196"/>
      <c r="M29" s="196"/>
      <c r="N29" s="196"/>
      <c r="O29" s="196"/>
      <c r="P29" s="196"/>
      <c r="Q29" s="7"/>
      <c r="R29" s="4"/>
      <c r="S29" s="386"/>
      <c r="T29" s="387"/>
      <c r="U29" s="386"/>
      <c r="V29" s="386"/>
      <c r="W29" s="386"/>
      <c r="X29" s="386"/>
      <c r="Y29" s="386"/>
      <c r="Z29" s="386"/>
      <c r="AA29" s="386"/>
      <c r="AB29" s="386"/>
      <c r="AC29" s="386"/>
      <c r="AD29" s="386"/>
      <c r="AE29" s="386"/>
      <c r="AF29" s="386"/>
      <c r="AG29" s="386"/>
    </row>
    <row r="30" spans="1:33" ht="16.5" customHeight="1" x14ac:dyDescent="0.2">
      <c r="A30" s="386"/>
      <c r="C30" s="594" t="s">
        <v>3</v>
      </c>
      <c r="D30" s="595"/>
      <c r="E30" s="156" t="str">
        <f>E25</f>
        <v/>
      </c>
      <c r="F30" s="44" t="s">
        <v>62</v>
      </c>
      <c r="G30" s="23"/>
      <c r="H30" s="590"/>
      <c r="I30" s="596"/>
      <c r="J30" s="596"/>
      <c r="K30" s="596"/>
      <c r="L30" s="590"/>
      <c r="M30" s="591"/>
      <c r="N30" s="600">
        <f>H30+L30</f>
        <v>0</v>
      </c>
      <c r="O30" s="600"/>
      <c r="P30" s="601"/>
      <c r="Q30" s="7">
        <f>IF(AND(menu!$U$4=TRUE,OR(F30="bitte auswählen",G30=0,H30=0,menu!$I$21=0,L30="")),IF(AND(Basisdaten!I31&lt;&gt;"",menu!$I$52&gt;2),1,0),0)</f>
        <v>0</v>
      </c>
      <c r="R30" s="4"/>
      <c r="S30" s="386"/>
      <c r="T30" s="387"/>
      <c r="U30" s="386"/>
      <c r="V30" s="386"/>
      <c r="W30" s="386"/>
      <c r="X30" s="386"/>
      <c r="Y30" s="386"/>
      <c r="Z30" s="386"/>
      <c r="AA30" s="386"/>
      <c r="AB30" s="386"/>
      <c r="AC30" s="386"/>
      <c r="AD30" s="386"/>
      <c r="AE30" s="386"/>
      <c r="AF30" s="386"/>
      <c r="AG30" s="386"/>
    </row>
    <row r="31" spans="1:33" ht="16.5" customHeight="1" x14ac:dyDescent="0.2">
      <c r="A31" s="386"/>
      <c r="C31" s="594" t="s">
        <v>4</v>
      </c>
      <c r="D31" s="595"/>
      <c r="E31" s="156" t="str">
        <f>E26</f>
        <v/>
      </c>
      <c r="F31" s="44" t="s">
        <v>62</v>
      </c>
      <c r="G31" s="23"/>
      <c r="H31" s="590"/>
      <c r="I31" s="596"/>
      <c r="J31" s="596"/>
      <c r="K31" s="596"/>
      <c r="L31" s="590"/>
      <c r="M31" s="591"/>
      <c r="N31" s="592">
        <f>H31+L31</f>
        <v>0</v>
      </c>
      <c r="O31" s="592"/>
      <c r="P31" s="593"/>
      <c r="Q31" s="7">
        <f>IF(AND(menu!$U$4=TRUE,N31&lt;&gt;0,OR(E31="bitte auswählen",F31="bitte auswählen",G31=0,H31=0,menu!$I$21=0,L31="")),1,0)</f>
        <v>0</v>
      </c>
      <c r="R31" s="4"/>
      <c r="S31" s="386"/>
      <c r="T31" s="387"/>
      <c r="U31" s="386"/>
      <c r="V31" s="386"/>
      <c r="W31" s="386"/>
      <c r="X31" s="386"/>
      <c r="Y31" s="386"/>
      <c r="Z31" s="386"/>
      <c r="AA31" s="386"/>
      <c r="AB31" s="386"/>
      <c r="AC31" s="386"/>
      <c r="AD31" s="386"/>
      <c r="AE31" s="386"/>
      <c r="AF31" s="386"/>
      <c r="AG31" s="386"/>
    </row>
    <row r="32" spans="1:33" ht="16.5" customHeight="1" thickBot="1" x14ac:dyDescent="0.25">
      <c r="A32" s="386"/>
      <c r="C32" s="588" t="s">
        <v>5</v>
      </c>
      <c r="D32" s="589"/>
      <c r="E32" s="157" t="str">
        <f>E27</f>
        <v/>
      </c>
      <c r="F32" s="45" t="s">
        <v>62</v>
      </c>
      <c r="G32" s="24"/>
      <c r="H32" s="584"/>
      <c r="I32" s="678"/>
      <c r="J32" s="678"/>
      <c r="K32" s="678"/>
      <c r="L32" s="584"/>
      <c r="M32" s="585"/>
      <c r="N32" s="586">
        <f>H32+L32</f>
        <v>0</v>
      </c>
      <c r="O32" s="586"/>
      <c r="P32" s="587"/>
      <c r="Q32" s="7">
        <f>IF(AND(menu!$U$4=TRUE,N32&lt;&gt;0,OR(E32="bitte auswählen",F32="bitte auswählen",G32=0,H32=0,menu!$I$21=0,L32="")),1,0)</f>
        <v>0</v>
      </c>
      <c r="R32" s="4"/>
      <c r="S32" s="386"/>
      <c r="T32" s="583"/>
      <c r="U32" s="583"/>
      <c r="V32" s="583"/>
      <c r="W32" s="583"/>
      <c r="X32" s="583"/>
      <c r="Y32" s="583"/>
      <c r="Z32" s="583"/>
      <c r="AA32" s="394"/>
      <c r="AB32" s="394"/>
      <c r="AC32" s="394"/>
      <c r="AD32" s="394"/>
      <c r="AE32" s="394"/>
      <c r="AF32" s="394"/>
      <c r="AG32" s="394"/>
    </row>
    <row r="33" spans="1:33" ht="4.9000000000000004" customHeight="1" thickBot="1" x14ac:dyDescent="0.25">
      <c r="A33" s="386"/>
      <c r="C33" s="6"/>
      <c r="D33" s="6"/>
      <c r="E33" s="46"/>
      <c r="F33" s="7"/>
      <c r="G33" s="7"/>
      <c r="H33" s="41"/>
      <c r="I33" s="41"/>
      <c r="J33" s="41"/>
      <c r="K33" s="41"/>
      <c r="L33" s="41"/>
      <c r="M33" s="41"/>
      <c r="N33" s="41"/>
      <c r="O33" s="41"/>
      <c r="P33" s="41"/>
      <c r="Q33" s="4"/>
      <c r="R33" s="4"/>
      <c r="S33" s="386"/>
      <c r="T33" s="583"/>
      <c r="U33" s="583"/>
      <c r="V33" s="583"/>
      <c r="W33" s="583"/>
      <c r="X33" s="583"/>
      <c r="Y33" s="583"/>
      <c r="Z33" s="583"/>
      <c r="AA33" s="394"/>
      <c r="AB33" s="394"/>
      <c r="AC33" s="394"/>
      <c r="AD33" s="394"/>
      <c r="AE33" s="394"/>
      <c r="AF33" s="394"/>
      <c r="AG33" s="394"/>
    </row>
    <row r="34" spans="1:33" ht="16.5" customHeight="1" thickBot="1" x14ac:dyDescent="0.25">
      <c r="A34" s="386"/>
      <c r="C34" s="598" t="s">
        <v>649</v>
      </c>
      <c r="D34" s="599"/>
      <c r="E34" s="194"/>
      <c r="F34" s="195"/>
      <c r="G34" s="195"/>
      <c r="H34" s="196"/>
      <c r="I34" s="195"/>
      <c r="J34" s="196"/>
      <c r="K34" s="196"/>
      <c r="L34" s="196"/>
      <c r="M34" s="196"/>
      <c r="N34" s="196"/>
      <c r="O34" s="196"/>
      <c r="P34" s="196"/>
      <c r="Q34" s="7"/>
      <c r="R34" s="4"/>
      <c r="S34" s="386"/>
      <c r="T34" s="583"/>
      <c r="U34" s="583"/>
      <c r="V34" s="583"/>
      <c r="W34" s="583"/>
      <c r="X34" s="583"/>
      <c r="Y34" s="583"/>
      <c r="Z34" s="583"/>
      <c r="AA34" s="386"/>
      <c r="AB34" s="386"/>
      <c r="AC34" s="386"/>
      <c r="AD34" s="386"/>
      <c r="AE34" s="386"/>
      <c r="AF34" s="386"/>
      <c r="AG34" s="386"/>
    </row>
    <row r="35" spans="1:33" ht="16.5" customHeight="1" x14ac:dyDescent="0.2">
      <c r="A35" s="386"/>
      <c r="C35" s="594" t="s">
        <v>3</v>
      </c>
      <c r="D35" s="595"/>
      <c r="E35" s="156" t="str">
        <f>E30</f>
        <v/>
      </c>
      <c r="F35" s="156" t="str">
        <f>IF(F30="bitte auswählen","",F30)</f>
        <v/>
      </c>
      <c r="G35" s="23"/>
      <c r="H35" s="590"/>
      <c r="I35" s="596"/>
      <c r="J35" s="596"/>
      <c r="K35" s="596"/>
      <c r="L35" s="590"/>
      <c r="M35" s="591"/>
      <c r="N35" s="600">
        <f>H35+L35</f>
        <v>0</v>
      </c>
      <c r="O35" s="600"/>
      <c r="P35" s="601"/>
      <c r="Q35" s="7">
        <f>IF(AND(menu!$U$4=TRUE,OR(F35="bitte auswählen",G35=0,H35=0,menu!$I$21=0,L35="")),IF(AND(Basisdaten!I36&lt;&gt;"",menu!$I$52&gt;2),1,0),0)</f>
        <v>0</v>
      </c>
      <c r="R35" s="4"/>
      <c r="S35" s="386"/>
      <c r="T35" s="583"/>
      <c r="U35" s="583"/>
      <c r="V35" s="583"/>
      <c r="W35" s="583"/>
      <c r="X35" s="583"/>
      <c r="Y35" s="583"/>
      <c r="Z35" s="583"/>
      <c r="AA35" s="386"/>
      <c r="AB35" s="386"/>
      <c r="AC35" s="386"/>
      <c r="AD35" s="386"/>
      <c r="AE35" s="386"/>
      <c r="AF35" s="386"/>
      <c r="AG35" s="386"/>
    </row>
    <row r="36" spans="1:33" ht="16.5" customHeight="1" x14ac:dyDescent="0.2">
      <c r="A36" s="386"/>
      <c r="C36" s="594" t="s">
        <v>4</v>
      </c>
      <c r="D36" s="595"/>
      <c r="E36" s="156" t="str">
        <f>E31</f>
        <v/>
      </c>
      <c r="F36" s="44" t="s">
        <v>62</v>
      </c>
      <c r="G36" s="23"/>
      <c r="H36" s="590"/>
      <c r="I36" s="596"/>
      <c r="J36" s="596"/>
      <c r="K36" s="596"/>
      <c r="L36" s="590"/>
      <c r="M36" s="591"/>
      <c r="N36" s="592">
        <f>H36+L36</f>
        <v>0</v>
      </c>
      <c r="O36" s="592"/>
      <c r="P36" s="593"/>
      <c r="Q36" s="7">
        <f>IF(AND(menu!$U$4=TRUE,N36&lt;&gt;0,OR(E36="bitte auswählen",F36="bitte auswählen",G36=0,H36=0,menu!$I$21=0,L36="")),1,0)</f>
        <v>0</v>
      </c>
      <c r="R36" s="4"/>
      <c r="S36" s="386"/>
      <c r="T36" s="583"/>
      <c r="U36" s="583"/>
      <c r="V36" s="583"/>
      <c r="W36" s="583"/>
      <c r="X36" s="583"/>
      <c r="Y36" s="583"/>
      <c r="Z36" s="583"/>
      <c r="AA36" s="386"/>
      <c r="AB36" s="386"/>
      <c r="AC36" s="386"/>
      <c r="AD36" s="386"/>
      <c r="AE36" s="386"/>
      <c r="AF36" s="386"/>
      <c r="AG36" s="386"/>
    </row>
    <row r="37" spans="1:33" ht="16.5" customHeight="1" thickBot="1" x14ac:dyDescent="0.25">
      <c r="A37" s="386"/>
      <c r="C37" s="588" t="s">
        <v>5</v>
      </c>
      <c r="D37" s="589"/>
      <c r="E37" s="157" t="str">
        <f>E32</f>
        <v/>
      </c>
      <c r="F37" s="45" t="s">
        <v>62</v>
      </c>
      <c r="G37" s="24"/>
      <c r="H37" s="584"/>
      <c r="I37" s="678"/>
      <c r="J37" s="678"/>
      <c r="K37" s="678"/>
      <c r="L37" s="584"/>
      <c r="M37" s="585"/>
      <c r="N37" s="586">
        <f>H37+L37</f>
        <v>0</v>
      </c>
      <c r="O37" s="586"/>
      <c r="P37" s="587"/>
      <c r="Q37" s="7">
        <f>IF(AND(menu!$U$4=TRUE,N37&lt;&gt;0,OR(E37="bitte auswählen",F37="bitte auswählen",G37=0,H37=0,menu!$I$21=0,L37="")),1,0)</f>
        <v>0</v>
      </c>
      <c r="R37" s="4"/>
      <c r="S37" s="386"/>
      <c r="T37" s="583"/>
      <c r="U37" s="583"/>
      <c r="V37" s="583"/>
      <c r="W37" s="583"/>
      <c r="X37" s="583"/>
      <c r="Y37" s="583"/>
      <c r="Z37" s="583"/>
      <c r="AA37" s="394"/>
      <c r="AB37" s="394"/>
      <c r="AC37" s="394"/>
      <c r="AD37" s="394"/>
      <c r="AE37" s="394"/>
      <c r="AF37" s="394"/>
      <c r="AG37" s="394"/>
    </row>
    <row r="38" spans="1:33" ht="4.9000000000000004" customHeight="1" thickBot="1" x14ac:dyDescent="0.25">
      <c r="A38" s="386"/>
      <c r="C38" s="6"/>
      <c r="D38" s="6"/>
      <c r="E38" s="46"/>
      <c r="F38" s="7"/>
      <c r="G38" s="7"/>
      <c r="H38" s="41"/>
      <c r="I38" s="41"/>
      <c r="J38" s="41"/>
      <c r="K38" s="41"/>
      <c r="L38" s="41"/>
      <c r="M38" s="41"/>
      <c r="N38" s="41"/>
      <c r="O38" s="41"/>
      <c r="P38" s="41"/>
      <c r="Q38" s="4"/>
      <c r="R38" s="4"/>
      <c r="S38" s="386"/>
      <c r="T38" s="583"/>
      <c r="U38" s="583"/>
      <c r="V38" s="583"/>
      <c r="W38" s="583"/>
      <c r="X38" s="583"/>
      <c r="Y38" s="583"/>
      <c r="Z38" s="583"/>
      <c r="AA38" s="394"/>
      <c r="AB38" s="394"/>
      <c r="AC38" s="394"/>
      <c r="AD38" s="394"/>
      <c r="AE38" s="394"/>
      <c r="AF38" s="394"/>
      <c r="AG38" s="394"/>
    </row>
    <row r="39" spans="1:33" ht="16.5" customHeight="1" x14ac:dyDescent="0.2">
      <c r="A39" s="386"/>
      <c r="C39" s="160"/>
      <c r="D39" s="528" t="s">
        <v>479</v>
      </c>
      <c r="E39" s="528"/>
      <c r="F39" s="528"/>
      <c r="G39" s="528"/>
      <c r="H39" s="528"/>
      <c r="I39" s="528"/>
      <c r="J39" s="528"/>
      <c r="K39" s="528"/>
      <c r="L39" s="528"/>
      <c r="M39" s="528"/>
      <c r="N39" s="528"/>
      <c r="O39" s="528"/>
      <c r="P39" s="529"/>
      <c r="Q39" s="7">
        <f>IF(AND(E8&lt;&gt;"",menu!B49=FALSE),1,0)</f>
        <v>1</v>
      </c>
      <c r="R39" s="4"/>
      <c r="S39" s="386"/>
      <c r="T39" s="583"/>
      <c r="U39" s="583"/>
      <c r="V39" s="583"/>
      <c r="W39" s="583"/>
      <c r="X39" s="583"/>
      <c r="Y39" s="583"/>
      <c r="Z39" s="583"/>
      <c r="AA39" s="394"/>
      <c r="AB39" s="394"/>
      <c r="AC39" s="394"/>
      <c r="AD39" s="394"/>
      <c r="AE39" s="394"/>
      <c r="AF39" s="394"/>
      <c r="AG39" s="394"/>
    </row>
    <row r="40" spans="1:33" ht="16.5" customHeight="1" thickBot="1" x14ac:dyDescent="0.25">
      <c r="A40" s="386"/>
      <c r="C40" s="161"/>
      <c r="D40" s="530"/>
      <c r="E40" s="530"/>
      <c r="F40" s="530"/>
      <c r="G40" s="530"/>
      <c r="H40" s="530"/>
      <c r="I40" s="530"/>
      <c r="J40" s="530"/>
      <c r="K40" s="530"/>
      <c r="L40" s="530"/>
      <c r="M40" s="530"/>
      <c r="N40" s="530"/>
      <c r="O40" s="530"/>
      <c r="P40" s="531"/>
      <c r="Q40" s="7"/>
      <c r="R40" s="4"/>
      <c r="S40" s="386"/>
      <c r="T40" s="583"/>
      <c r="U40" s="583"/>
      <c r="V40" s="583"/>
      <c r="W40" s="583"/>
      <c r="X40" s="583"/>
      <c r="Y40" s="583"/>
      <c r="Z40" s="583"/>
      <c r="AA40" s="386"/>
      <c r="AB40" s="386"/>
      <c r="AC40" s="386"/>
      <c r="AD40" s="386"/>
      <c r="AE40" s="386"/>
      <c r="AF40" s="386"/>
      <c r="AG40" s="386"/>
    </row>
    <row r="41" spans="1:33" ht="4.9000000000000004" customHeight="1" x14ac:dyDescent="0.2">
      <c r="A41" s="386"/>
      <c r="C41" s="6"/>
      <c r="D41" s="6"/>
      <c r="E41" s="46"/>
      <c r="F41" s="7"/>
      <c r="G41" s="7"/>
      <c r="H41" s="41"/>
      <c r="I41" s="41"/>
      <c r="J41" s="41"/>
      <c r="K41" s="41"/>
      <c r="L41" s="41"/>
      <c r="M41" s="41"/>
      <c r="N41" s="41"/>
      <c r="O41" s="41"/>
      <c r="P41" s="41"/>
      <c r="Q41" s="4"/>
      <c r="R41" s="4"/>
      <c r="S41" s="386"/>
      <c r="T41" s="583"/>
      <c r="U41" s="583"/>
      <c r="V41" s="583"/>
      <c r="W41" s="583"/>
      <c r="X41" s="583"/>
      <c r="Y41" s="583"/>
      <c r="Z41" s="583"/>
      <c r="AA41" s="386"/>
      <c r="AB41" s="386"/>
      <c r="AC41" s="386"/>
      <c r="AD41" s="386"/>
      <c r="AE41" s="386"/>
      <c r="AF41" s="386"/>
      <c r="AG41" s="386"/>
    </row>
    <row r="42" spans="1:33" ht="16.5" customHeight="1" x14ac:dyDescent="0.2">
      <c r="A42" s="386"/>
      <c r="C42" s="657" t="str">
        <f>menu!I25</f>
        <v/>
      </c>
      <c r="D42" s="657"/>
      <c r="E42" s="657"/>
      <c r="F42" s="657"/>
      <c r="G42" s="657"/>
      <c r="H42" s="657"/>
      <c r="I42" s="657"/>
      <c r="J42" s="657"/>
      <c r="K42" s="657"/>
      <c r="L42" s="657"/>
      <c r="M42" s="657"/>
      <c r="N42" s="657"/>
      <c r="O42" s="657"/>
      <c r="P42" s="657"/>
      <c r="Q42" s="4"/>
      <c r="R42" s="4"/>
      <c r="S42" s="386"/>
      <c r="T42" s="583"/>
      <c r="U42" s="583"/>
      <c r="V42" s="583"/>
      <c r="W42" s="583"/>
      <c r="X42" s="583"/>
      <c r="Y42" s="583"/>
      <c r="Z42" s="583"/>
      <c r="AA42" s="386"/>
      <c r="AB42" s="386"/>
      <c r="AC42" s="386"/>
      <c r="AD42" s="386"/>
      <c r="AE42" s="386"/>
      <c r="AF42" s="386"/>
      <c r="AG42" s="386"/>
    </row>
    <row r="43" spans="1:33" ht="4.9000000000000004" customHeight="1" x14ac:dyDescent="0.2">
      <c r="A43" s="386"/>
      <c r="S43" s="386"/>
      <c r="T43" s="583"/>
      <c r="U43" s="583"/>
      <c r="V43" s="583"/>
      <c r="W43" s="583"/>
      <c r="X43" s="583"/>
      <c r="Y43" s="583"/>
      <c r="Z43" s="583"/>
      <c r="AA43" s="386"/>
      <c r="AB43" s="386"/>
      <c r="AC43" s="386"/>
      <c r="AD43" s="386"/>
      <c r="AE43" s="386"/>
      <c r="AF43" s="386"/>
      <c r="AG43" s="386"/>
    </row>
    <row r="44" spans="1:33" ht="174" customHeight="1" x14ac:dyDescent="0.2">
      <c r="A44" s="386"/>
      <c r="C44" s="660" t="s">
        <v>295</v>
      </c>
      <c r="D44" s="661"/>
      <c r="E44" s="661"/>
      <c r="F44" s="661"/>
      <c r="G44" s="661"/>
      <c r="H44" s="661"/>
      <c r="I44" s="661"/>
      <c r="J44" s="661"/>
      <c r="K44" s="661"/>
      <c r="L44" s="661"/>
      <c r="M44" s="661"/>
      <c r="N44" s="661"/>
      <c r="O44" s="661"/>
      <c r="P44" s="662"/>
      <c r="Q44" s="3"/>
      <c r="R44" s="3"/>
      <c r="S44" s="583"/>
      <c r="T44" s="583"/>
      <c r="U44" s="583"/>
      <c r="V44" s="583"/>
      <c r="W44" s="583"/>
      <c r="X44" s="389"/>
      <c r="Y44" s="389"/>
      <c r="Z44" s="389"/>
      <c r="AA44" s="386"/>
      <c r="AB44" s="386"/>
      <c r="AC44" s="386"/>
      <c r="AD44" s="386"/>
      <c r="AE44" s="386"/>
      <c r="AF44" s="386"/>
      <c r="AG44" s="386"/>
    </row>
    <row r="45" spans="1:33" ht="19.5" customHeight="1" x14ac:dyDescent="0.2">
      <c r="A45" s="386"/>
      <c r="C45" s="663" t="str">
        <f>HYPERLINK("https://foerderportal.bund.de/easy/easy_index.php?auswahl=easy_formulare&amp;formularschrank=bmu#t1","Formularschrank des BMU")</f>
        <v>Formularschrank des BMU</v>
      </c>
      <c r="D45" s="664"/>
      <c r="E45" s="664"/>
      <c r="F45" s="130"/>
      <c r="G45" s="130"/>
      <c r="H45" s="130"/>
      <c r="I45" s="130"/>
      <c r="J45" s="130"/>
      <c r="K45" s="130"/>
      <c r="L45" s="130"/>
      <c r="M45" s="130"/>
      <c r="N45" s="130"/>
      <c r="O45" s="130"/>
      <c r="P45" s="131"/>
      <c r="S45" s="386"/>
      <c r="T45" s="386"/>
      <c r="U45" s="386"/>
      <c r="V45" s="386"/>
      <c r="W45" s="386"/>
      <c r="X45" s="386"/>
      <c r="Y45" s="386"/>
      <c r="Z45" s="386"/>
      <c r="AA45" s="386"/>
      <c r="AB45" s="386"/>
      <c r="AC45" s="386"/>
      <c r="AD45" s="386"/>
      <c r="AE45" s="386"/>
      <c r="AF45" s="386"/>
      <c r="AG45" s="386"/>
    </row>
    <row r="46" spans="1:33" ht="6" customHeight="1" thickBot="1" x14ac:dyDescent="0.25">
      <c r="A46" s="386"/>
      <c r="C46" s="32"/>
      <c r="D46" s="30"/>
      <c r="E46" s="30"/>
      <c r="F46" s="30"/>
      <c r="G46" s="30"/>
      <c r="H46" s="30"/>
      <c r="I46" s="30"/>
      <c r="J46" s="30"/>
      <c r="K46" s="30"/>
      <c r="N46" s="421"/>
      <c r="O46" s="421"/>
      <c r="P46" s="421"/>
      <c r="S46" s="386"/>
      <c r="T46" s="386"/>
      <c r="U46" s="389"/>
      <c r="V46" s="389"/>
      <c r="W46" s="386"/>
      <c r="X46" s="386"/>
      <c r="Y46" s="386"/>
      <c r="Z46" s="386"/>
      <c r="AA46" s="386"/>
      <c r="AB46" s="386"/>
      <c r="AC46" s="386"/>
      <c r="AD46" s="386"/>
      <c r="AE46" s="386"/>
      <c r="AF46" s="386"/>
      <c r="AG46" s="386"/>
    </row>
    <row r="47" spans="1:33" ht="15" customHeight="1" x14ac:dyDescent="0.2">
      <c r="A47" s="386"/>
      <c r="B47" s="28"/>
      <c r="C47" s="15"/>
      <c r="D47" s="50" t="s">
        <v>16</v>
      </c>
      <c r="E47" s="50" t="str">
        <f>IF(menu!L41&lt;2018,"Projektjahr 1",menu!L41)</f>
        <v>Projektjahr 1</v>
      </c>
      <c r="F47" s="50" t="str">
        <f>IF(menu!L41&lt;2018,"Projektjahr 2",menu!L41+1)</f>
        <v>Projektjahr 2</v>
      </c>
      <c r="G47" s="50" t="str">
        <f>IF(menu!L41&lt;2018,"Projektjahr 3",menu!L41+2)</f>
        <v>Projektjahr 3</v>
      </c>
      <c r="H47" s="670" t="str">
        <f>IF(menu!L41&lt;2018,"Projektjahr 4",menu!L41+3)</f>
        <v>Projektjahr 4</v>
      </c>
      <c r="I47" s="671"/>
      <c r="J47" s="671"/>
      <c r="K47" s="672"/>
      <c r="L47" s="665" t="str">
        <f>IF(menu!L41&lt;2018,"Projektjahr 5",menu!L41+4)</f>
        <v>Projektjahr 5</v>
      </c>
      <c r="M47" s="666"/>
      <c r="N47" s="673" t="s">
        <v>6</v>
      </c>
      <c r="O47" s="671"/>
      <c r="P47" s="674"/>
      <c r="S47" s="386"/>
      <c r="T47" s="386"/>
      <c r="U47" s="386"/>
      <c r="V47" s="386"/>
      <c r="W47" s="386"/>
      <c r="X47" s="386"/>
      <c r="Y47" s="386"/>
      <c r="Z47" s="386"/>
      <c r="AA47" s="386"/>
      <c r="AB47" s="386"/>
      <c r="AC47" s="386"/>
      <c r="AD47" s="386"/>
      <c r="AE47" s="386"/>
      <c r="AF47" s="386"/>
      <c r="AG47" s="386"/>
    </row>
    <row r="48" spans="1:33" ht="16.5" customHeight="1" x14ac:dyDescent="0.2">
      <c r="A48" s="386"/>
      <c r="B48" s="28"/>
      <c r="C48" s="51" t="s">
        <v>28</v>
      </c>
      <c r="D48" s="15"/>
      <c r="E48" s="301">
        <f>IF(Basisdaten!I31="",0,ROUND(menu!G60,2))</f>
        <v>0</v>
      </c>
      <c r="F48" s="301">
        <f>IF(Basisdaten!I31="",0,ROUND(menu!H60,2))</f>
        <v>0</v>
      </c>
      <c r="G48" s="301">
        <f>IF(Basisdaten!I31="",0,ROUND(menu!I60,2))</f>
        <v>0</v>
      </c>
      <c r="H48" s="667">
        <f>IF(Basisdaten!I31="",0,ROUND(menu!J60,2))</f>
        <v>0</v>
      </c>
      <c r="I48" s="668"/>
      <c r="J48" s="668"/>
      <c r="K48" s="669"/>
      <c r="L48" s="658">
        <f>IF(Basisdaten!I31="",0,ROUND(menu!K60,2))</f>
        <v>0</v>
      </c>
      <c r="M48" s="659"/>
      <c r="N48" s="675">
        <f>ROUND(E48+F48+G48+H48+L48,0)</f>
        <v>0</v>
      </c>
      <c r="O48" s="676"/>
      <c r="P48" s="677"/>
      <c r="S48" s="386"/>
      <c r="T48" s="386"/>
      <c r="U48" s="386"/>
      <c r="V48" s="386"/>
      <c r="W48" s="386"/>
      <c r="X48" s="386"/>
      <c r="Y48" s="386"/>
      <c r="Z48" s="386"/>
      <c r="AA48" s="386"/>
      <c r="AB48" s="386"/>
      <c r="AC48" s="386"/>
      <c r="AD48" s="386"/>
      <c r="AE48" s="386"/>
      <c r="AF48" s="386"/>
      <c r="AG48" s="386"/>
    </row>
    <row r="49" spans="1:33" ht="16.5" customHeight="1" x14ac:dyDescent="0.2">
      <c r="A49" s="386"/>
      <c r="B49" s="28"/>
      <c r="C49" s="51" t="s">
        <v>7</v>
      </c>
      <c r="D49" s="19" t="s">
        <v>26</v>
      </c>
      <c r="E49" s="34">
        <f>Personalausgaben!G3</f>
        <v>0</v>
      </c>
      <c r="F49" s="34">
        <f>Personalausgaben!G4</f>
        <v>0</v>
      </c>
      <c r="G49" s="34">
        <f>Personalausgaben!G5</f>
        <v>0</v>
      </c>
      <c r="H49" s="648">
        <f>Personalausgaben!G6</f>
        <v>0</v>
      </c>
      <c r="I49" s="648"/>
      <c r="J49" s="648"/>
      <c r="K49" s="648"/>
      <c r="L49" s="619">
        <f>Personalausgaben!G7</f>
        <v>0</v>
      </c>
      <c r="M49" s="620"/>
      <c r="N49" s="653">
        <f>E49+F49+G49+H49+L49</f>
        <v>0</v>
      </c>
      <c r="O49" s="654"/>
      <c r="P49" s="655"/>
      <c r="S49" s="386"/>
      <c r="T49" s="386"/>
      <c r="U49" s="386"/>
      <c r="V49" s="386"/>
      <c r="W49" s="386"/>
      <c r="X49" s="386"/>
      <c r="Y49" s="386"/>
      <c r="Z49" s="386"/>
      <c r="AA49" s="386"/>
      <c r="AB49" s="386"/>
      <c r="AC49" s="386"/>
      <c r="AD49" s="386"/>
      <c r="AE49" s="386"/>
      <c r="AF49" s="386"/>
      <c r="AG49" s="386"/>
    </row>
    <row r="50" spans="1:33" ht="16.5" customHeight="1" thickBot="1" x14ac:dyDescent="0.25">
      <c r="A50" s="386"/>
      <c r="B50" s="28"/>
      <c r="C50" s="52" t="s">
        <v>8</v>
      </c>
      <c r="D50" s="29" t="s">
        <v>25</v>
      </c>
      <c r="E50" s="35">
        <f>Personalausgaben!H3</f>
        <v>0</v>
      </c>
      <c r="F50" s="35">
        <f>Personalausgaben!H4</f>
        <v>0</v>
      </c>
      <c r="G50" s="35">
        <f>Personalausgaben!H5</f>
        <v>0</v>
      </c>
      <c r="H50" s="649">
        <f>Personalausgaben!H6</f>
        <v>0</v>
      </c>
      <c r="I50" s="649"/>
      <c r="J50" s="649"/>
      <c r="K50" s="649"/>
      <c r="L50" s="621">
        <f>Personalausgaben!H7</f>
        <v>0</v>
      </c>
      <c r="M50" s="622"/>
      <c r="N50" s="650">
        <f>E50+F50+G50+H50+L50</f>
        <v>0</v>
      </c>
      <c r="O50" s="651"/>
      <c r="P50" s="652"/>
      <c r="S50" s="386"/>
      <c r="T50" s="386"/>
      <c r="U50" s="386"/>
      <c r="V50" s="386"/>
      <c r="W50" s="386"/>
      <c r="X50" s="386"/>
      <c r="Y50" s="386"/>
      <c r="Z50" s="386"/>
      <c r="AA50" s="386"/>
      <c r="AB50" s="386"/>
      <c r="AC50" s="386"/>
      <c r="AD50" s="386"/>
      <c r="AE50" s="386"/>
      <c r="AF50" s="386"/>
      <c r="AG50" s="386"/>
    </row>
    <row r="51" spans="1:33" ht="6" customHeight="1" thickBot="1" x14ac:dyDescent="0.25">
      <c r="A51" s="386"/>
      <c r="C51" s="26"/>
      <c r="D51" s="36"/>
      <c r="E51" s="37"/>
      <c r="F51" s="37"/>
      <c r="G51" s="37"/>
      <c r="H51" s="38"/>
      <c r="I51" s="38"/>
      <c r="J51" s="38"/>
      <c r="L51" s="20"/>
      <c r="M51" s="20"/>
      <c r="N51" s="25"/>
      <c r="O51" s="25"/>
      <c r="P51" s="25"/>
      <c r="S51" s="386"/>
      <c r="T51" s="386"/>
      <c r="U51" s="386"/>
      <c r="V51" s="386"/>
      <c r="W51" s="386"/>
      <c r="X51" s="386"/>
      <c r="Y51" s="386"/>
      <c r="Z51" s="386"/>
      <c r="AA51" s="386"/>
      <c r="AB51" s="386"/>
      <c r="AC51" s="386"/>
      <c r="AD51" s="386"/>
      <c r="AE51" s="386"/>
      <c r="AF51" s="386"/>
      <c r="AG51" s="386"/>
    </row>
    <row r="52" spans="1:33" ht="16.5" customHeight="1" x14ac:dyDescent="0.2">
      <c r="A52" s="386"/>
      <c r="C52" s="633" t="s">
        <v>63</v>
      </c>
      <c r="D52" s="634"/>
      <c r="E52" s="634"/>
      <c r="F52" s="634"/>
      <c r="G52" s="634"/>
      <c r="H52" s="629" t="s">
        <v>72</v>
      </c>
      <c r="I52" s="630"/>
      <c r="J52" s="630"/>
      <c r="K52" s="631"/>
      <c r="M52" s="645" t="s">
        <v>69</v>
      </c>
      <c r="N52" s="646"/>
      <c r="O52" s="646"/>
      <c r="P52" s="647"/>
      <c r="S52" s="386"/>
      <c r="T52" s="386"/>
      <c r="U52" s="386"/>
      <c r="V52" s="386"/>
      <c r="W52" s="386"/>
      <c r="X52" s="386"/>
      <c r="Y52" s="386"/>
      <c r="Z52" s="386"/>
      <c r="AA52" s="386"/>
      <c r="AB52" s="386"/>
      <c r="AC52" s="386"/>
      <c r="AD52" s="386"/>
      <c r="AE52" s="386"/>
      <c r="AF52" s="386"/>
      <c r="AG52" s="386"/>
    </row>
    <row r="53" spans="1:33" ht="16.5" customHeight="1" x14ac:dyDescent="0.2">
      <c r="A53" s="386"/>
      <c r="C53" s="635"/>
      <c r="D53" s="636"/>
      <c r="E53" s="636"/>
      <c r="F53" s="636"/>
      <c r="G53" s="636"/>
      <c r="H53" s="623" t="s">
        <v>62</v>
      </c>
      <c r="I53" s="624"/>
      <c r="J53" s="624"/>
      <c r="K53" s="625"/>
      <c r="M53" s="639"/>
      <c r="N53" s="640"/>
      <c r="O53" s="640"/>
      <c r="P53" s="641"/>
      <c r="Q53" s="656">
        <f>IF(AND(menu!U4=TRUE,OR(H53="bitte auswählen",IF(H53="Sonstige",M53=""),IF(H53="Haustarifvertrag",M53=""))),1,0)</f>
        <v>1</v>
      </c>
      <c r="S53" s="386"/>
      <c r="T53" s="386"/>
      <c r="U53" s="386"/>
      <c r="V53" s="386"/>
      <c r="W53" s="386"/>
      <c r="X53" s="386"/>
      <c r="Y53" s="386"/>
      <c r="Z53" s="386"/>
      <c r="AA53" s="386"/>
      <c r="AB53" s="386"/>
      <c r="AC53" s="386"/>
      <c r="AD53" s="386"/>
      <c r="AE53" s="386"/>
      <c r="AF53" s="386"/>
      <c r="AG53" s="386"/>
    </row>
    <row r="54" spans="1:33" ht="6.75" customHeight="1" thickBot="1" x14ac:dyDescent="0.25">
      <c r="A54" s="386"/>
      <c r="C54" s="637"/>
      <c r="D54" s="638"/>
      <c r="E54" s="638"/>
      <c r="F54" s="638"/>
      <c r="G54" s="638"/>
      <c r="H54" s="626"/>
      <c r="I54" s="627"/>
      <c r="J54" s="627"/>
      <c r="K54" s="628"/>
      <c r="L54" s="8"/>
      <c r="M54" s="642"/>
      <c r="N54" s="643"/>
      <c r="O54" s="643"/>
      <c r="P54" s="644"/>
      <c r="Q54" s="656"/>
      <c r="S54" s="386"/>
      <c r="T54" s="386"/>
      <c r="U54" s="386"/>
      <c r="V54" s="386"/>
      <c r="W54" s="386"/>
      <c r="X54" s="386"/>
      <c r="Y54" s="386"/>
      <c r="Z54" s="386"/>
      <c r="AA54" s="386"/>
      <c r="AB54" s="386"/>
      <c r="AC54" s="386"/>
      <c r="AD54" s="386"/>
      <c r="AE54" s="386"/>
      <c r="AF54" s="386"/>
      <c r="AG54" s="386"/>
    </row>
    <row r="55" spans="1:33" ht="6" customHeight="1" x14ac:dyDescent="0.2">
      <c r="A55" s="386"/>
      <c r="S55" s="386"/>
      <c r="T55" s="386"/>
      <c r="U55" s="386"/>
      <c r="V55" s="386"/>
      <c r="W55" s="386"/>
      <c r="X55" s="386"/>
      <c r="Y55" s="386"/>
      <c r="Z55" s="386"/>
      <c r="AA55" s="386"/>
      <c r="AB55" s="386"/>
      <c r="AC55" s="386"/>
      <c r="AD55" s="386"/>
      <c r="AE55" s="386"/>
      <c r="AF55" s="386"/>
      <c r="AG55" s="386"/>
    </row>
    <row r="56" spans="1:33" ht="12.75" x14ac:dyDescent="0.2">
      <c r="A56" s="386"/>
      <c r="C56" s="632" t="s">
        <v>169</v>
      </c>
      <c r="D56" s="632"/>
      <c r="E56" s="632"/>
      <c r="F56" s="632"/>
      <c r="G56" s="632"/>
      <c r="H56" s="632"/>
      <c r="I56" s="632"/>
      <c r="J56" s="632"/>
      <c r="K56" s="632"/>
      <c r="L56" s="632"/>
      <c r="M56" s="632"/>
      <c r="N56" s="632"/>
      <c r="O56" s="632"/>
      <c r="P56" s="632"/>
      <c r="S56" s="386"/>
      <c r="T56" s="386"/>
      <c r="U56" s="386"/>
      <c r="V56" s="386"/>
      <c r="W56" s="386"/>
      <c r="X56" s="386"/>
      <c r="Y56" s="386"/>
      <c r="Z56" s="386"/>
      <c r="AA56" s="386"/>
      <c r="AB56" s="386"/>
      <c r="AC56" s="386"/>
      <c r="AD56" s="386"/>
      <c r="AE56" s="386"/>
      <c r="AF56" s="386"/>
      <c r="AG56" s="386"/>
    </row>
    <row r="57" spans="1:33" ht="4.5" customHeight="1" x14ac:dyDescent="0.2">
      <c r="A57" s="386"/>
      <c r="C57" s="5"/>
      <c r="S57" s="386"/>
      <c r="T57" s="386"/>
      <c r="U57" s="386"/>
      <c r="V57" s="386"/>
      <c r="W57" s="386"/>
      <c r="X57" s="386"/>
      <c r="Y57" s="386"/>
      <c r="Z57" s="386"/>
      <c r="AA57" s="386"/>
      <c r="AB57" s="386"/>
      <c r="AC57" s="386"/>
      <c r="AD57" s="386"/>
      <c r="AE57" s="386"/>
      <c r="AF57" s="386"/>
      <c r="AG57" s="386"/>
    </row>
    <row r="58" spans="1:33" x14ac:dyDescent="0.2">
      <c r="A58" s="386"/>
      <c r="C58" s="617" t="str">
        <f ca="1">Basisdaten!C41</f>
        <v>Vorhabenbeschreibung - 4.1.7) Klimaschutzkoordination - Vers. 10/2025</v>
      </c>
      <c r="D58" s="618"/>
      <c r="E58" s="618"/>
      <c r="F58" s="618"/>
      <c r="G58" s="618"/>
      <c r="H58" s="618"/>
      <c r="I58" s="618"/>
      <c r="J58" s="618"/>
      <c r="K58" s="618"/>
      <c r="L58" s="618"/>
      <c r="M58" s="618"/>
      <c r="N58" s="618"/>
      <c r="O58" s="618"/>
      <c r="P58" s="618"/>
      <c r="S58" s="386"/>
      <c r="T58" s="386"/>
      <c r="U58" s="386"/>
      <c r="V58" s="386"/>
      <c r="W58" s="386"/>
      <c r="X58" s="386"/>
      <c r="Y58" s="386"/>
      <c r="Z58" s="386"/>
      <c r="AA58" s="386"/>
      <c r="AB58" s="386"/>
      <c r="AC58" s="386"/>
      <c r="AD58" s="386"/>
      <c r="AE58" s="386"/>
      <c r="AF58" s="386"/>
      <c r="AG58" s="386"/>
    </row>
    <row r="59" spans="1:33" ht="6.75" customHeight="1" x14ac:dyDescent="0.2">
      <c r="A59" s="386"/>
      <c r="S59" s="386"/>
      <c r="T59" s="386"/>
      <c r="U59" s="386"/>
      <c r="V59" s="386"/>
      <c r="W59" s="386"/>
      <c r="X59" s="386"/>
      <c r="Y59" s="386"/>
      <c r="Z59" s="386"/>
      <c r="AA59" s="386"/>
      <c r="AB59" s="386"/>
      <c r="AC59" s="386"/>
      <c r="AD59" s="386"/>
      <c r="AE59" s="386"/>
      <c r="AF59" s="386"/>
      <c r="AG59" s="386"/>
    </row>
    <row r="60" spans="1:33" x14ac:dyDescent="0.2">
      <c r="A60" s="386"/>
      <c r="B60" s="386"/>
      <c r="C60" s="386"/>
      <c r="D60" s="386"/>
      <c r="E60" s="386"/>
      <c r="F60" s="386"/>
      <c r="G60" s="386"/>
      <c r="H60" s="386"/>
      <c r="I60" s="386"/>
      <c r="J60" s="386"/>
      <c r="K60" s="386"/>
      <c r="L60" s="386"/>
      <c r="M60" s="386"/>
      <c r="N60" s="386"/>
      <c r="O60" s="386"/>
      <c r="P60" s="423"/>
      <c r="Q60" s="386"/>
      <c r="R60" s="386"/>
      <c r="S60" s="386"/>
      <c r="T60" s="386"/>
      <c r="U60" s="386"/>
      <c r="V60" s="386"/>
      <c r="W60" s="386"/>
      <c r="X60" s="386"/>
      <c r="Y60" s="386"/>
      <c r="Z60" s="386"/>
      <c r="AA60" s="386"/>
      <c r="AB60" s="386"/>
      <c r="AC60" s="386"/>
      <c r="AD60" s="386"/>
      <c r="AE60" s="386"/>
      <c r="AF60" s="386"/>
      <c r="AG60" s="386"/>
    </row>
    <row r="61" spans="1:33" x14ac:dyDescent="0.2">
      <c r="A61" s="386"/>
      <c r="B61" s="386"/>
      <c r="C61" s="386"/>
      <c r="D61" s="386"/>
      <c r="E61" s="386"/>
      <c r="F61" s="386"/>
      <c r="G61" s="386"/>
      <c r="H61" s="386"/>
      <c r="I61" s="386"/>
      <c r="J61" s="386"/>
      <c r="K61" s="386"/>
      <c r="L61" s="386"/>
      <c r="M61" s="386"/>
      <c r="N61" s="386"/>
      <c r="O61" s="386"/>
      <c r="P61" s="423"/>
      <c r="Q61" s="386"/>
      <c r="R61" s="386"/>
      <c r="S61" s="386"/>
      <c r="T61" s="386"/>
      <c r="U61" s="386"/>
      <c r="V61" s="386"/>
      <c r="W61" s="386"/>
      <c r="X61" s="386"/>
      <c r="Y61" s="386"/>
      <c r="Z61" s="386"/>
      <c r="AA61" s="386"/>
      <c r="AB61" s="386"/>
      <c r="AC61" s="386"/>
      <c r="AD61" s="386"/>
      <c r="AE61" s="386"/>
      <c r="AF61" s="386"/>
      <c r="AG61" s="386"/>
    </row>
    <row r="62" spans="1:33" x14ac:dyDescent="0.2">
      <c r="A62" s="386"/>
      <c r="B62" s="386"/>
      <c r="C62" s="386"/>
      <c r="D62" s="386"/>
      <c r="E62" s="386"/>
      <c r="F62" s="386"/>
      <c r="G62" s="386"/>
      <c r="H62" s="386"/>
      <c r="I62" s="386"/>
      <c r="J62" s="386"/>
      <c r="K62" s="386"/>
      <c r="L62" s="386"/>
      <c r="M62" s="386"/>
      <c r="N62" s="386"/>
      <c r="O62" s="386"/>
      <c r="P62" s="424"/>
      <c r="Q62" s="386"/>
      <c r="R62" s="386"/>
      <c r="S62" s="386"/>
      <c r="T62" s="386"/>
      <c r="U62" s="386"/>
      <c r="V62" s="386"/>
      <c r="W62" s="386"/>
      <c r="X62" s="386"/>
      <c r="Y62" s="386"/>
      <c r="Z62" s="386"/>
      <c r="AA62" s="386"/>
      <c r="AB62" s="386"/>
      <c r="AC62" s="386"/>
      <c r="AD62" s="386"/>
      <c r="AE62" s="386"/>
      <c r="AF62" s="386"/>
      <c r="AG62" s="386"/>
    </row>
    <row r="63" spans="1:33" x14ac:dyDescent="0.2">
      <c r="A63" s="386"/>
      <c r="B63" s="386"/>
      <c r="C63" s="386"/>
      <c r="D63" s="386"/>
      <c r="E63" s="386"/>
      <c r="F63" s="386"/>
      <c r="G63" s="386"/>
      <c r="H63" s="386"/>
      <c r="I63" s="386"/>
      <c r="J63" s="386"/>
      <c r="K63" s="386"/>
      <c r="L63" s="386"/>
      <c r="M63" s="386"/>
      <c r="N63" s="386"/>
      <c r="O63" s="386"/>
      <c r="P63" s="424"/>
      <c r="Q63" s="386"/>
      <c r="R63" s="386"/>
      <c r="S63" s="386"/>
      <c r="T63" s="386"/>
      <c r="U63" s="386"/>
      <c r="V63" s="386"/>
      <c r="W63" s="386"/>
      <c r="X63" s="386"/>
      <c r="Y63" s="386"/>
      <c r="Z63" s="386"/>
      <c r="AA63" s="386"/>
      <c r="AB63" s="386"/>
      <c r="AC63" s="386"/>
      <c r="AD63" s="386"/>
      <c r="AE63" s="386"/>
      <c r="AF63" s="386"/>
      <c r="AG63" s="386"/>
    </row>
    <row r="64" spans="1:33" x14ac:dyDescent="0.2">
      <c r="A64" s="386"/>
      <c r="B64" s="386"/>
      <c r="C64" s="386"/>
      <c r="D64" s="386"/>
      <c r="E64" s="386"/>
      <c r="F64" s="386"/>
      <c r="G64" s="386"/>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row>
    <row r="65" spans="1:33" x14ac:dyDescent="0.2">
      <c r="A65" s="386"/>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row>
    <row r="66" spans="1:33" x14ac:dyDescent="0.2">
      <c r="A66" s="386"/>
      <c r="B66" s="386"/>
      <c r="C66" s="386"/>
      <c r="D66" s="386"/>
      <c r="E66" s="386"/>
      <c r="F66" s="386"/>
      <c r="G66" s="386"/>
      <c r="H66" s="386"/>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6"/>
      <c r="AF66" s="386"/>
      <c r="AG66" s="386"/>
    </row>
    <row r="67" spans="1:33" ht="12" customHeight="1" x14ac:dyDescent="0.2">
      <c r="A67" s="386"/>
      <c r="B67" s="386"/>
      <c r="C67" s="425"/>
      <c r="D67" s="426"/>
      <c r="E67" s="426"/>
      <c r="F67" s="426"/>
      <c r="G67" s="426"/>
      <c r="H67" s="426"/>
      <c r="I67" s="426"/>
      <c r="J67" s="426"/>
      <c r="K67" s="426"/>
      <c r="L67" s="426"/>
      <c r="M67" s="426"/>
      <c r="N67" s="426"/>
      <c r="O67" s="426"/>
      <c r="P67" s="426"/>
      <c r="Q67" s="386"/>
      <c r="R67" s="386"/>
      <c r="S67" s="386"/>
      <c r="T67" s="386"/>
      <c r="U67" s="386"/>
      <c r="V67" s="386"/>
      <c r="W67" s="386"/>
      <c r="X67" s="386"/>
      <c r="Y67" s="386"/>
      <c r="Z67" s="386"/>
      <c r="AA67" s="386"/>
      <c r="AB67" s="386"/>
      <c r="AC67" s="386"/>
      <c r="AD67" s="386"/>
      <c r="AE67" s="386"/>
      <c r="AF67" s="386"/>
      <c r="AG67" s="386"/>
    </row>
    <row r="68" spans="1:33" x14ac:dyDescent="0.2">
      <c r="A68" s="386"/>
      <c r="B68" s="386"/>
      <c r="C68" s="426"/>
      <c r="D68" s="426"/>
      <c r="E68" s="426"/>
      <c r="F68" s="426"/>
      <c r="G68" s="426"/>
      <c r="H68" s="426"/>
      <c r="I68" s="426"/>
      <c r="J68" s="426"/>
      <c r="K68" s="426"/>
      <c r="L68" s="426"/>
      <c r="M68" s="426"/>
      <c r="N68" s="426"/>
      <c r="O68" s="426"/>
      <c r="P68" s="426"/>
      <c r="Q68" s="386"/>
      <c r="R68" s="386"/>
      <c r="S68" s="386"/>
      <c r="T68" s="386"/>
      <c r="U68" s="386"/>
      <c r="V68" s="386"/>
      <c r="W68" s="386"/>
      <c r="X68" s="386"/>
      <c r="Y68" s="386"/>
      <c r="Z68" s="386"/>
      <c r="AA68" s="386"/>
      <c r="AB68" s="386"/>
      <c r="AC68" s="386"/>
      <c r="AD68" s="386"/>
      <c r="AE68" s="386"/>
      <c r="AF68" s="386"/>
      <c r="AG68" s="386"/>
    </row>
    <row r="69" spans="1:33" x14ac:dyDescent="0.2">
      <c r="A69" s="386"/>
      <c r="B69" s="386"/>
      <c r="C69" s="426"/>
      <c r="D69" s="426"/>
      <c r="E69" s="426"/>
      <c r="F69" s="426"/>
      <c r="G69" s="426"/>
      <c r="H69" s="426"/>
      <c r="I69" s="426"/>
      <c r="J69" s="426"/>
      <c r="K69" s="426"/>
      <c r="L69" s="426"/>
      <c r="M69" s="426"/>
      <c r="N69" s="426"/>
      <c r="O69" s="426"/>
      <c r="P69" s="426"/>
      <c r="Q69" s="386"/>
      <c r="R69" s="386"/>
      <c r="S69" s="386"/>
      <c r="T69" s="386"/>
      <c r="U69" s="386"/>
      <c r="V69" s="386"/>
      <c r="W69" s="386"/>
      <c r="X69" s="386"/>
      <c r="Y69" s="386"/>
      <c r="Z69" s="386"/>
      <c r="AA69" s="386"/>
      <c r="AB69" s="386"/>
      <c r="AC69" s="386"/>
      <c r="AD69" s="386"/>
      <c r="AE69" s="386"/>
      <c r="AF69" s="386"/>
      <c r="AG69" s="386"/>
    </row>
    <row r="70" spans="1:33" x14ac:dyDescent="0.2">
      <c r="A70" s="386"/>
      <c r="B70" s="386"/>
      <c r="C70" s="426"/>
      <c r="D70" s="426"/>
      <c r="E70" s="426"/>
      <c r="F70" s="426"/>
      <c r="G70" s="426"/>
      <c r="H70" s="426"/>
      <c r="I70" s="426"/>
      <c r="J70" s="426"/>
      <c r="K70" s="426"/>
      <c r="L70" s="426"/>
      <c r="M70" s="426"/>
      <c r="N70" s="426"/>
      <c r="O70" s="426"/>
      <c r="P70" s="426"/>
      <c r="Q70" s="386"/>
      <c r="R70" s="386"/>
      <c r="S70" s="386"/>
      <c r="T70" s="386"/>
      <c r="U70" s="386"/>
      <c r="V70" s="386"/>
      <c r="W70" s="386"/>
      <c r="X70" s="386"/>
      <c r="Y70" s="386"/>
      <c r="Z70" s="386"/>
      <c r="AA70" s="386"/>
      <c r="AB70" s="386"/>
      <c r="AC70" s="386"/>
      <c r="AD70" s="386"/>
      <c r="AE70" s="386"/>
      <c r="AF70" s="386"/>
      <c r="AG70" s="386"/>
    </row>
    <row r="71" spans="1:33" x14ac:dyDescent="0.2">
      <c r="A71" s="386"/>
      <c r="B71" s="386"/>
      <c r="C71" s="426"/>
      <c r="D71" s="426"/>
      <c r="E71" s="426"/>
      <c r="F71" s="426"/>
      <c r="G71" s="426"/>
      <c r="H71" s="426"/>
      <c r="I71" s="426"/>
      <c r="J71" s="426"/>
      <c r="K71" s="426"/>
      <c r="L71" s="426"/>
      <c r="M71" s="426"/>
      <c r="N71" s="426"/>
      <c r="O71" s="426"/>
      <c r="P71" s="426"/>
      <c r="Q71" s="386"/>
      <c r="R71" s="386"/>
      <c r="S71" s="386"/>
      <c r="T71" s="386"/>
      <c r="U71" s="386"/>
      <c r="V71" s="386"/>
      <c r="W71" s="386"/>
      <c r="X71" s="386"/>
      <c r="Y71" s="386"/>
      <c r="Z71" s="386"/>
      <c r="AA71" s="386"/>
      <c r="AB71" s="386"/>
      <c r="AC71" s="386"/>
      <c r="AD71" s="386"/>
      <c r="AE71" s="386"/>
      <c r="AF71" s="386"/>
      <c r="AG71" s="386"/>
    </row>
    <row r="72" spans="1:33" x14ac:dyDescent="0.2">
      <c r="A72" s="386"/>
      <c r="B72" s="386"/>
      <c r="C72" s="426"/>
      <c r="D72" s="426"/>
      <c r="E72" s="426"/>
      <c r="F72" s="426"/>
      <c r="G72" s="426"/>
      <c r="H72" s="426"/>
      <c r="I72" s="426"/>
      <c r="J72" s="426"/>
      <c r="K72" s="426"/>
      <c r="L72" s="426"/>
      <c r="M72" s="426"/>
      <c r="N72" s="426"/>
      <c r="O72" s="426"/>
      <c r="P72" s="426"/>
      <c r="Q72" s="386"/>
      <c r="R72" s="386"/>
      <c r="S72" s="386"/>
      <c r="T72" s="386"/>
      <c r="U72" s="386"/>
      <c r="V72" s="386"/>
      <c r="W72" s="386"/>
      <c r="X72" s="386"/>
      <c r="Y72" s="386"/>
      <c r="Z72" s="386"/>
      <c r="AA72" s="386"/>
      <c r="AB72" s="386"/>
      <c r="AC72" s="386"/>
      <c r="AD72" s="386"/>
      <c r="AE72" s="386"/>
      <c r="AF72" s="386"/>
      <c r="AG72" s="386"/>
    </row>
    <row r="73" spans="1:33" x14ac:dyDescent="0.2">
      <c r="A73" s="386"/>
      <c r="B73" s="386"/>
      <c r="C73" s="426"/>
      <c r="D73" s="426"/>
      <c r="E73" s="426"/>
      <c r="F73" s="426"/>
      <c r="G73" s="426"/>
      <c r="H73" s="426"/>
      <c r="I73" s="426"/>
      <c r="J73" s="426"/>
      <c r="K73" s="426"/>
      <c r="L73" s="426"/>
      <c r="M73" s="426"/>
      <c r="N73" s="426"/>
      <c r="O73" s="426"/>
      <c r="P73" s="426"/>
      <c r="Q73" s="386"/>
      <c r="R73" s="386"/>
      <c r="S73" s="386"/>
      <c r="T73" s="386"/>
      <c r="U73" s="386"/>
      <c r="V73" s="386"/>
      <c r="W73" s="386"/>
      <c r="X73" s="386"/>
      <c r="Y73" s="386"/>
      <c r="Z73" s="386"/>
      <c r="AA73" s="386"/>
      <c r="AB73" s="386"/>
      <c r="AC73" s="386"/>
      <c r="AD73" s="386"/>
      <c r="AE73" s="386"/>
      <c r="AF73" s="386"/>
      <c r="AG73" s="386"/>
    </row>
    <row r="74" spans="1:33" x14ac:dyDescent="0.2">
      <c r="A74" s="386"/>
      <c r="B74" s="386"/>
      <c r="C74" s="426"/>
      <c r="D74" s="426"/>
      <c r="E74" s="426"/>
      <c r="F74" s="426"/>
      <c r="G74" s="426"/>
      <c r="H74" s="426"/>
      <c r="I74" s="426"/>
      <c r="J74" s="426"/>
      <c r="K74" s="426"/>
      <c r="L74" s="426"/>
      <c r="M74" s="426"/>
      <c r="N74" s="426"/>
      <c r="O74" s="426"/>
      <c r="P74" s="426"/>
      <c r="Q74" s="386"/>
      <c r="R74" s="386"/>
      <c r="S74" s="386"/>
      <c r="T74" s="386"/>
      <c r="U74" s="386"/>
      <c r="V74" s="386"/>
      <c r="W74" s="386"/>
      <c r="X74" s="386"/>
      <c r="Y74" s="386"/>
      <c r="Z74" s="386"/>
      <c r="AA74" s="386"/>
      <c r="AB74" s="386"/>
      <c r="AC74" s="386"/>
      <c r="AD74" s="386"/>
      <c r="AE74" s="386"/>
      <c r="AF74" s="386"/>
      <c r="AG74" s="386"/>
    </row>
    <row r="75" spans="1:33" x14ac:dyDescent="0.2">
      <c r="A75" s="386"/>
      <c r="B75" s="386"/>
      <c r="C75" s="426"/>
      <c r="D75" s="426"/>
      <c r="E75" s="426"/>
      <c r="F75" s="426"/>
      <c r="G75" s="426"/>
      <c r="H75" s="426"/>
      <c r="I75" s="426"/>
      <c r="J75" s="426"/>
      <c r="K75" s="426"/>
      <c r="L75" s="426"/>
      <c r="M75" s="426"/>
      <c r="N75" s="426"/>
      <c r="O75" s="426"/>
      <c r="P75" s="426"/>
      <c r="Q75" s="386"/>
      <c r="R75" s="386"/>
      <c r="S75" s="386"/>
      <c r="T75" s="386"/>
      <c r="U75" s="386"/>
      <c r="V75" s="386"/>
      <c r="W75" s="386"/>
      <c r="X75" s="386"/>
      <c r="Y75" s="386"/>
      <c r="Z75" s="386"/>
      <c r="AA75" s="386"/>
      <c r="AB75" s="386"/>
      <c r="AC75" s="386"/>
      <c r="AD75" s="386"/>
      <c r="AE75" s="386"/>
      <c r="AF75" s="386"/>
      <c r="AG75" s="386"/>
    </row>
    <row r="76" spans="1:33" x14ac:dyDescent="0.2">
      <c r="A76" s="386"/>
      <c r="B76" s="386"/>
      <c r="C76" s="426"/>
      <c r="D76" s="426"/>
      <c r="E76" s="426"/>
      <c r="F76" s="426"/>
      <c r="G76" s="426"/>
      <c r="H76" s="426"/>
      <c r="I76" s="426"/>
      <c r="J76" s="426"/>
      <c r="K76" s="426"/>
      <c r="L76" s="426"/>
      <c r="M76" s="426"/>
      <c r="N76" s="426"/>
      <c r="O76" s="426"/>
      <c r="P76" s="426"/>
      <c r="Q76" s="386"/>
      <c r="R76" s="386"/>
      <c r="S76" s="386"/>
      <c r="T76" s="386"/>
      <c r="U76" s="386"/>
      <c r="V76" s="386"/>
      <c r="W76" s="386"/>
      <c r="X76" s="386"/>
      <c r="Y76" s="386"/>
      <c r="Z76" s="386"/>
      <c r="AA76" s="386"/>
      <c r="AB76" s="386"/>
      <c r="AC76" s="386"/>
      <c r="AD76" s="386"/>
      <c r="AE76" s="386"/>
      <c r="AF76" s="386"/>
      <c r="AG76" s="386"/>
    </row>
    <row r="77" spans="1:33" x14ac:dyDescent="0.2">
      <c r="A77" s="386"/>
      <c r="B77" s="386"/>
      <c r="C77" s="386"/>
      <c r="D77" s="386"/>
      <c r="E77" s="386"/>
      <c r="F77" s="386"/>
      <c r="G77" s="386"/>
      <c r="H77" s="386"/>
      <c r="I77" s="386"/>
      <c r="J77" s="386"/>
      <c r="K77" s="386"/>
      <c r="L77" s="386"/>
      <c r="M77" s="386"/>
      <c r="N77" s="386"/>
      <c r="O77" s="386"/>
      <c r="P77" s="386"/>
      <c r="Q77" s="386"/>
      <c r="R77" s="386"/>
      <c r="S77" s="386"/>
      <c r="T77" s="386"/>
      <c r="U77" s="386"/>
      <c r="V77" s="386"/>
      <c r="W77" s="386"/>
      <c r="X77" s="386"/>
      <c r="Y77" s="386"/>
      <c r="Z77" s="386"/>
      <c r="AA77" s="386"/>
      <c r="AB77" s="386"/>
      <c r="AC77" s="386"/>
      <c r="AD77" s="386"/>
      <c r="AE77" s="386"/>
      <c r="AF77" s="386"/>
      <c r="AG77" s="386"/>
    </row>
    <row r="78" spans="1:33" x14ac:dyDescent="0.2">
      <c r="A78" s="386"/>
      <c r="B78" s="386"/>
      <c r="C78" s="386"/>
      <c r="D78" s="386"/>
      <c r="E78" s="386"/>
      <c r="F78" s="386"/>
      <c r="G78" s="386"/>
      <c r="H78" s="386"/>
      <c r="I78" s="386"/>
      <c r="J78" s="386"/>
      <c r="K78" s="386"/>
      <c r="L78" s="386"/>
      <c r="M78" s="386"/>
      <c r="N78" s="386"/>
      <c r="O78" s="386"/>
      <c r="P78" s="386"/>
      <c r="Q78" s="386"/>
      <c r="R78" s="386"/>
      <c r="S78" s="386"/>
      <c r="T78" s="386"/>
      <c r="U78" s="386"/>
      <c r="V78" s="386"/>
      <c r="W78" s="386"/>
      <c r="X78" s="386"/>
      <c r="Y78" s="386"/>
      <c r="Z78" s="386"/>
      <c r="AA78" s="386"/>
      <c r="AB78" s="386"/>
      <c r="AC78" s="386"/>
      <c r="AD78" s="386"/>
      <c r="AE78" s="386"/>
      <c r="AF78" s="386"/>
      <c r="AG78" s="386"/>
    </row>
    <row r="79" spans="1:33" x14ac:dyDescent="0.2">
      <c r="A79" s="386"/>
      <c r="B79" s="386"/>
      <c r="C79" s="386"/>
      <c r="D79" s="386"/>
      <c r="E79" s="386"/>
      <c r="F79" s="386"/>
      <c r="G79" s="386"/>
      <c r="H79" s="386"/>
      <c r="I79" s="386"/>
      <c r="J79" s="386"/>
      <c r="K79" s="386"/>
      <c r="L79" s="386"/>
      <c r="M79" s="386"/>
      <c r="N79" s="386"/>
      <c r="O79" s="386"/>
      <c r="P79" s="386"/>
      <c r="Q79" s="386"/>
      <c r="R79" s="386"/>
      <c r="S79" s="386"/>
      <c r="T79" s="386"/>
      <c r="U79" s="386"/>
      <c r="V79" s="386"/>
      <c r="W79" s="386"/>
      <c r="X79" s="386"/>
      <c r="Y79" s="386"/>
      <c r="Z79" s="386"/>
      <c r="AA79" s="386"/>
      <c r="AB79" s="386"/>
      <c r="AC79" s="386"/>
      <c r="AD79" s="386"/>
      <c r="AE79" s="386"/>
      <c r="AF79" s="386"/>
      <c r="AG79" s="386"/>
    </row>
    <row r="80" spans="1:33" x14ac:dyDescent="0.2">
      <c r="A80" s="386"/>
      <c r="B80" s="386"/>
      <c r="C80" s="386"/>
      <c r="D80" s="386"/>
      <c r="E80" s="386"/>
      <c r="F80" s="386"/>
      <c r="G80" s="386"/>
      <c r="H80" s="386"/>
      <c r="I80" s="386"/>
      <c r="J80" s="386"/>
      <c r="K80" s="386"/>
      <c r="L80" s="386"/>
      <c r="M80" s="386"/>
      <c r="N80" s="386"/>
      <c r="O80" s="386"/>
      <c r="P80" s="386"/>
      <c r="Q80" s="386"/>
      <c r="R80" s="386"/>
      <c r="S80" s="386"/>
      <c r="T80" s="386"/>
      <c r="U80" s="386"/>
      <c r="V80" s="386"/>
      <c r="W80" s="386"/>
      <c r="X80" s="386"/>
      <c r="Y80" s="386"/>
      <c r="Z80" s="386"/>
      <c r="AA80" s="386"/>
      <c r="AB80" s="386"/>
      <c r="AC80" s="386"/>
      <c r="AD80" s="386"/>
      <c r="AE80" s="386"/>
      <c r="AF80" s="386"/>
      <c r="AG80" s="386"/>
    </row>
    <row r="81" spans="1:33" x14ac:dyDescent="0.2">
      <c r="A81" s="386"/>
      <c r="B81" s="386"/>
      <c r="C81" s="386"/>
      <c r="D81" s="386"/>
      <c r="E81" s="386"/>
      <c r="F81" s="386"/>
      <c r="G81" s="386"/>
      <c r="H81" s="386"/>
      <c r="I81" s="386"/>
      <c r="J81" s="386"/>
      <c r="K81" s="386"/>
      <c r="L81" s="386"/>
      <c r="M81" s="386"/>
      <c r="N81" s="386"/>
      <c r="O81" s="386"/>
      <c r="P81" s="386"/>
      <c r="Q81" s="386"/>
      <c r="R81" s="386"/>
      <c r="S81" s="386"/>
      <c r="T81" s="386"/>
      <c r="U81" s="386"/>
      <c r="V81" s="386"/>
      <c r="W81" s="386"/>
      <c r="X81" s="386"/>
      <c r="Y81" s="386"/>
      <c r="Z81" s="386"/>
      <c r="AA81" s="386"/>
      <c r="AB81" s="386"/>
      <c r="AC81" s="386"/>
      <c r="AD81" s="386"/>
      <c r="AE81" s="386"/>
      <c r="AF81" s="386"/>
      <c r="AG81" s="386"/>
    </row>
    <row r="82" spans="1:33" x14ac:dyDescent="0.2">
      <c r="A82" s="386"/>
      <c r="B82" s="386"/>
      <c r="C82" s="386"/>
      <c r="D82" s="386"/>
      <c r="E82" s="386"/>
      <c r="F82" s="386"/>
      <c r="G82" s="386"/>
      <c r="H82" s="386"/>
      <c r="I82" s="386"/>
      <c r="J82" s="386"/>
      <c r="K82" s="386"/>
      <c r="L82" s="386"/>
      <c r="M82" s="386"/>
      <c r="N82" s="386"/>
      <c r="O82" s="386"/>
      <c r="P82" s="386"/>
      <c r="Q82" s="386"/>
      <c r="R82" s="386"/>
      <c r="S82" s="386"/>
      <c r="T82" s="386"/>
      <c r="U82" s="386"/>
      <c r="V82" s="386"/>
      <c r="W82" s="386"/>
      <c r="X82" s="386"/>
      <c r="Y82" s="386"/>
      <c r="Z82" s="386"/>
      <c r="AA82" s="386"/>
      <c r="AB82" s="386"/>
      <c r="AC82" s="386"/>
      <c r="AD82" s="386"/>
      <c r="AE82" s="386"/>
      <c r="AF82" s="386"/>
      <c r="AG82" s="386"/>
    </row>
    <row r="83" spans="1:33" x14ac:dyDescent="0.2">
      <c r="A83" s="386"/>
      <c r="B83" s="386"/>
      <c r="C83" s="386"/>
      <c r="D83" s="386"/>
      <c r="E83" s="386"/>
      <c r="F83" s="386"/>
      <c r="G83" s="386"/>
      <c r="H83" s="386"/>
      <c r="I83" s="386"/>
      <c r="J83" s="386"/>
      <c r="K83" s="386"/>
      <c r="L83" s="386"/>
      <c r="M83" s="386"/>
      <c r="N83" s="386"/>
      <c r="O83" s="386"/>
      <c r="P83" s="386"/>
      <c r="Q83" s="386"/>
      <c r="R83" s="386"/>
      <c r="S83" s="386"/>
      <c r="T83" s="386"/>
      <c r="U83" s="386"/>
      <c r="V83" s="386"/>
      <c r="W83" s="386"/>
      <c r="X83" s="386"/>
      <c r="Y83" s="386"/>
      <c r="Z83" s="386"/>
      <c r="AA83" s="386"/>
      <c r="AB83" s="386"/>
      <c r="AC83" s="386"/>
      <c r="AD83" s="386"/>
      <c r="AE83" s="386"/>
      <c r="AF83" s="386"/>
      <c r="AG83" s="386"/>
    </row>
    <row r="84" spans="1:33" x14ac:dyDescent="0.2">
      <c r="A84" s="386"/>
      <c r="B84" s="386"/>
      <c r="C84" s="386"/>
      <c r="D84" s="386"/>
      <c r="E84" s="386"/>
      <c r="F84" s="386"/>
      <c r="G84" s="386"/>
      <c r="H84" s="386"/>
      <c r="I84" s="386"/>
      <c r="J84" s="386"/>
      <c r="K84" s="386"/>
      <c r="L84" s="386"/>
      <c r="M84" s="386"/>
      <c r="N84" s="386"/>
      <c r="O84" s="386"/>
      <c r="P84" s="386"/>
      <c r="Q84" s="386"/>
      <c r="R84" s="386"/>
      <c r="S84" s="386"/>
      <c r="T84" s="386"/>
      <c r="U84" s="386"/>
      <c r="V84" s="386"/>
      <c r="W84" s="386"/>
      <c r="X84" s="386"/>
      <c r="Y84" s="386"/>
      <c r="Z84" s="386"/>
      <c r="AA84" s="386"/>
      <c r="AB84" s="386"/>
      <c r="AC84" s="386"/>
      <c r="AD84" s="386"/>
      <c r="AE84" s="386"/>
      <c r="AF84" s="386"/>
      <c r="AG84" s="386"/>
    </row>
    <row r="85" spans="1:33" x14ac:dyDescent="0.2">
      <c r="A85" s="386"/>
      <c r="B85" s="386"/>
      <c r="C85" s="386"/>
      <c r="D85" s="386"/>
      <c r="E85" s="386"/>
      <c r="F85" s="386"/>
      <c r="G85" s="386"/>
      <c r="H85" s="386"/>
      <c r="I85" s="386"/>
      <c r="J85" s="386"/>
      <c r="K85" s="386"/>
      <c r="L85" s="386"/>
      <c r="M85" s="386"/>
      <c r="N85" s="386"/>
      <c r="O85" s="386"/>
      <c r="P85" s="386"/>
      <c r="Q85" s="386"/>
      <c r="R85" s="386"/>
      <c r="S85" s="386"/>
      <c r="T85" s="386"/>
      <c r="U85" s="386"/>
      <c r="V85" s="386"/>
      <c r="W85" s="386"/>
      <c r="X85" s="386"/>
      <c r="Y85" s="386"/>
      <c r="Z85" s="386"/>
      <c r="AA85" s="386"/>
      <c r="AB85" s="386"/>
      <c r="AC85" s="386"/>
      <c r="AD85" s="386"/>
      <c r="AE85" s="386"/>
      <c r="AF85" s="386"/>
      <c r="AG85" s="386"/>
    </row>
    <row r="86" spans="1:33" x14ac:dyDescent="0.2">
      <c r="A86" s="386"/>
      <c r="B86" s="386"/>
      <c r="C86" s="386"/>
      <c r="D86" s="386"/>
      <c r="E86" s="386"/>
      <c r="F86" s="386"/>
      <c r="G86" s="386"/>
      <c r="H86" s="386"/>
      <c r="I86" s="386"/>
      <c r="J86" s="386"/>
      <c r="K86" s="386"/>
      <c r="L86" s="386"/>
      <c r="M86" s="386"/>
      <c r="N86" s="386"/>
      <c r="O86" s="386"/>
      <c r="P86" s="386"/>
      <c r="Q86" s="386"/>
      <c r="R86" s="386"/>
      <c r="S86" s="386"/>
      <c r="T86" s="386"/>
      <c r="U86" s="386"/>
      <c r="V86" s="386"/>
      <c r="W86" s="386"/>
      <c r="X86" s="386"/>
      <c r="Y86" s="386"/>
      <c r="Z86" s="386"/>
      <c r="AA86" s="386"/>
      <c r="AB86" s="386"/>
      <c r="AC86" s="386"/>
      <c r="AD86" s="386"/>
      <c r="AE86" s="386"/>
      <c r="AF86" s="386"/>
      <c r="AG86" s="386"/>
    </row>
    <row r="87" spans="1:33" x14ac:dyDescent="0.2">
      <c r="A87" s="386"/>
      <c r="B87" s="386"/>
      <c r="C87" s="386"/>
      <c r="D87" s="386"/>
      <c r="E87" s="386"/>
      <c r="F87" s="386"/>
      <c r="G87" s="386"/>
      <c r="H87" s="386"/>
      <c r="I87" s="386"/>
      <c r="J87" s="386"/>
      <c r="K87" s="386"/>
      <c r="L87" s="386"/>
      <c r="M87" s="386"/>
      <c r="N87" s="386"/>
      <c r="O87" s="386"/>
      <c r="P87" s="386"/>
      <c r="Q87" s="386"/>
      <c r="R87" s="386"/>
      <c r="S87" s="386"/>
      <c r="T87" s="386"/>
      <c r="U87" s="386"/>
      <c r="V87" s="386"/>
      <c r="W87" s="386"/>
      <c r="X87" s="386"/>
      <c r="Y87" s="386"/>
      <c r="Z87" s="386"/>
      <c r="AA87" s="386"/>
      <c r="AB87" s="386"/>
      <c r="AC87" s="386"/>
      <c r="AD87" s="386"/>
      <c r="AE87" s="386"/>
      <c r="AF87" s="386"/>
      <c r="AG87" s="386"/>
    </row>
    <row r="88" spans="1:33" x14ac:dyDescent="0.2">
      <c r="A88" s="386"/>
      <c r="B88" s="386"/>
      <c r="C88" s="386"/>
      <c r="D88" s="386"/>
      <c r="E88" s="386"/>
      <c r="F88" s="386"/>
      <c r="G88" s="386"/>
      <c r="H88" s="386"/>
      <c r="I88" s="386"/>
      <c r="J88" s="386"/>
      <c r="K88" s="386"/>
      <c r="L88" s="386"/>
      <c r="M88" s="386"/>
      <c r="N88" s="386"/>
      <c r="O88" s="386"/>
      <c r="P88" s="386"/>
      <c r="Q88" s="386"/>
      <c r="R88" s="386"/>
      <c r="S88" s="386"/>
      <c r="T88" s="386"/>
      <c r="U88" s="386"/>
      <c r="V88" s="386"/>
      <c r="W88" s="386"/>
      <c r="X88" s="386"/>
      <c r="Y88" s="386"/>
      <c r="Z88" s="386"/>
      <c r="AA88" s="386"/>
      <c r="AB88" s="386"/>
      <c r="AC88" s="386"/>
      <c r="AD88" s="386"/>
      <c r="AE88" s="386"/>
      <c r="AF88" s="386"/>
      <c r="AG88" s="386"/>
    </row>
    <row r="89" spans="1:33" x14ac:dyDescent="0.2">
      <c r="A89" s="386"/>
      <c r="B89" s="386"/>
      <c r="C89" s="386"/>
      <c r="D89" s="386"/>
      <c r="E89" s="386"/>
      <c r="F89" s="386"/>
      <c r="G89" s="386"/>
      <c r="H89" s="386"/>
      <c r="I89" s="386"/>
      <c r="J89" s="386"/>
      <c r="K89" s="386"/>
      <c r="L89" s="386"/>
      <c r="M89" s="386"/>
      <c r="N89" s="386"/>
      <c r="O89" s="386"/>
      <c r="P89" s="386"/>
      <c r="Q89" s="386"/>
      <c r="R89" s="386"/>
      <c r="S89" s="386"/>
      <c r="T89" s="386"/>
      <c r="U89" s="386"/>
      <c r="V89" s="386"/>
      <c r="W89" s="386"/>
      <c r="X89" s="386"/>
      <c r="Y89" s="386"/>
      <c r="Z89" s="386"/>
      <c r="AA89" s="386"/>
      <c r="AB89" s="386"/>
      <c r="AC89" s="386"/>
      <c r="AD89" s="386"/>
      <c r="AE89" s="386"/>
      <c r="AF89" s="386"/>
      <c r="AG89" s="386"/>
    </row>
    <row r="90" spans="1:33" x14ac:dyDescent="0.2">
      <c r="A90" s="386"/>
      <c r="B90" s="386"/>
      <c r="C90" s="386"/>
      <c r="D90" s="386"/>
      <c r="E90" s="386"/>
      <c r="F90" s="386"/>
      <c r="G90" s="386"/>
      <c r="H90" s="386"/>
      <c r="I90" s="386"/>
      <c r="J90" s="386"/>
      <c r="K90" s="386"/>
      <c r="L90" s="386"/>
      <c r="M90" s="386"/>
      <c r="N90" s="386"/>
      <c r="O90" s="386"/>
      <c r="P90" s="386"/>
      <c r="Q90" s="386"/>
      <c r="R90" s="386"/>
      <c r="S90" s="386"/>
      <c r="T90" s="386"/>
      <c r="U90" s="386"/>
      <c r="V90" s="386"/>
      <c r="W90" s="386"/>
      <c r="X90" s="386"/>
      <c r="Y90" s="386"/>
      <c r="Z90" s="386"/>
      <c r="AA90" s="386"/>
      <c r="AB90" s="386"/>
      <c r="AC90" s="386"/>
      <c r="AD90" s="386"/>
      <c r="AE90" s="386"/>
      <c r="AF90" s="386"/>
      <c r="AG90" s="386"/>
    </row>
    <row r="91" spans="1:33" x14ac:dyDescent="0.2">
      <c r="A91" s="386"/>
      <c r="B91" s="386"/>
      <c r="C91" s="386"/>
      <c r="D91" s="386"/>
      <c r="E91" s="386"/>
      <c r="F91" s="386"/>
      <c r="G91" s="386"/>
      <c r="H91" s="386"/>
      <c r="I91" s="386"/>
      <c r="J91" s="386"/>
      <c r="K91" s="386"/>
      <c r="L91" s="386"/>
      <c r="M91" s="386"/>
      <c r="N91" s="386"/>
      <c r="O91" s="386"/>
      <c r="P91" s="386"/>
      <c r="Q91" s="386"/>
      <c r="R91" s="386"/>
      <c r="S91" s="386"/>
      <c r="T91" s="386"/>
      <c r="U91" s="386"/>
      <c r="V91" s="386"/>
      <c r="W91" s="386"/>
      <c r="X91" s="386"/>
      <c r="Y91" s="386"/>
      <c r="Z91" s="386"/>
      <c r="AA91" s="386"/>
      <c r="AB91" s="386"/>
      <c r="AC91" s="386"/>
      <c r="AD91" s="386"/>
      <c r="AE91" s="386"/>
      <c r="AF91" s="386"/>
      <c r="AG91" s="386"/>
    </row>
    <row r="92" spans="1:33" x14ac:dyDescent="0.2">
      <c r="A92" s="386"/>
      <c r="B92" s="386"/>
      <c r="C92" s="386"/>
      <c r="D92" s="386"/>
      <c r="E92" s="386"/>
      <c r="F92" s="386"/>
      <c r="G92" s="386"/>
      <c r="H92" s="386"/>
      <c r="I92" s="386"/>
      <c r="J92" s="386"/>
      <c r="K92" s="386"/>
      <c r="L92" s="386"/>
      <c r="M92" s="386"/>
      <c r="N92" s="386"/>
      <c r="O92" s="386"/>
      <c r="P92" s="386"/>
      <c r="Q92" s="386"/>
      <c r="R92" s="386"/>
      <c r="S92" s="386"/>
      <c r="T92" s="386"/>
      <c r="U92" s="386"/>
      <c r="V92" s="386"/>
      <c r="W92" s="386"/>
      <c r="X92" s="386"/>
      <c r="Y92" s="386"/>
      <c r="Z92" s="386"/>
      <c r="AA92" s="386"/>
      <c r="AB92" s="386"/>
      <c r="AC92" s="386"/>
      <c r="AD92" s="386"/>
      <c r="AE92" s="386"/>
      <c r="AF92" s="386"/>
      <c r="AG92" s="386"/>
    </row>
    <row r="93" spans="1:33" x14ac:dyDescent="0.2">
      <c r="A93" s="386"/>
      <c r="B93" s="386"/>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6"/>
      <c r="AA93" s="386"/>
      <c r="AB93" s="386"/>
      <c r="AC93" s="386"/>
      <c r="AD93" s="386"/>
      <c r="AE93" s="386"/>
      <c r="AF93" s="386"/>
      <c r="AG93" s="386"/>
    </row>
    <row r="94" spans="1:33" x14ac:dyDescent="0.2">
      <c r="A94" s="386"/>
      <c r="B94" s="386"/>
      <c r="C94" s="386"/>
      <c r="D94" s="386"/>
      <c r="E94" s="386"/>
      <c r="F94" s="386"/>
      <c r="G94" s="386"/>
      <c r="H94" s="386"/>
      <c r="I94" s="386"/>
      <c r="J94" s="386"/>
      <c r="K94" s="386"/>
      <c r="L94" s="386"/>
      <c r="M94" s="386"/>
      <c r="N94" s="386"/>
      <c r="O94" s="386"/>
      <c r="P94" s="386"/>
      <c r="Q94" s="386"/>
      <c r="R94" s="386"/>
      <c r="S94" s="386"/>
      <c r="T94" s="386"/>
      <c r="U94" s="386"/>
      <c r="V94" s="386"/>
      <c r="W94" s="386"/>
      <c r="X94" s="386"/>
      <c r="Y94" s="386"/>
      <c r="Z94" s="386"/>
      <c r="AA94" s="386"/>
      <c r="AB94" s="386"/>
      <c r="AC94" s="386"/>
      <c r="AD94" s="386"/>
      <c r="AE94" s="386"/>
      <c r="AF94" s="386"/>
      <c r="AG94" s="386"/>
    </row>
    <row r="95" spans="1:33" x14ac:dyDescent="0.2">
      <c r="A95" s="386"/>
      <c r="B95" s="386"/>
      <c r="C95" s="386"/>
      <c r="D95" s="386"/>
      <c r="E95" s="386"/>
      <c r="F95" s="386"/>
      <c r="G95" s="386"/>
      <c r="H95" s="386"/>
      <c r="I95" s="386"/>
      <c r="J95" s="386"/>
      <c r="K95" s="386"/>
      <c r="L95" s="386"/>
      <c r="M95" s="386"/>
      <c r="N95" s="386"/>
      <c r="O95" s="386"/>
      <c r="P95" s="386"/>
      <c r="Q95" s="386"/>
      <c r="R95" s="386"/>
      <c r="S95" s="386"/>
      <c r="T95" s="386"/>
      <c r="U95" s="386"/>
      <c r="V95" s="386"/>
      <c r="W95" s="386"/>
      <c r="X95" s="386"/>
      <c r="Y95" s="386"/>
      <c r="Z95" s="386"/>
      <c r="AA95" s="386"/>
      <c r="AB95" s="386"/>
      <c r="AC95" s="386"/>
      <c r="AD95" s="386"/>
      <c r="AE95" s="386"/>
      <c r="AF95" s="386"/>
      <c r="AG95" s="386"/>
    </row>
    <row r="96" spans="1:33" x14ac:dyDescent="0.2">
      <c r="A96" s="386"/>
      <c r="B96" s="386"/>
      <c r="C96" s="386"/>
      <c r="D96" s="386"/>
      <c r="E96" s="386"/>
      <c r="F96" s="386"/>
      <c r="G96" s="386"/>
      <c r="H96" s="386"/>
      <c r="I96" s="386"/>
      <c r="J96" s="386"/>
      <c r="K96" s="386"/>
      <c r="L96" s="386"/>
      <c r="M96" s="386"/>
      <c r="N96" s="386"/>
      <c r="O96" s="386"/>
      <c r="P96" s="386"/>
      <c r="Q96" s="386"/>
      <c r="R96" s="386"/>
      <c r="S96" s="386"/>
      <c r="T96" s="386"/>
      <c r="U96" s="386"/>
      <c r="V96" s="386"/>
      <c r="W96" s="386"/>
      <c r="X96" s="386"/>
      <c r="Y96" s="386"/>
      <c r="Z96" s="386"/>
      <c r="AA96" s="386"/>
      <c r="AB96" s="386"/>
      <c r="AC96" s="386"/>
      <c r="AD96" s="386"/>
      <c r="AE96" s="386"/>
      <c r="AF96" s="386"/>
      <c r="AG96" s="386"/>
    </row>
    <row r="97" spans="1:33" x14ac:dyDescent="0.2">
      <c r="A97" s="386"/>
      <c r="B97" s="386"/>
      <c r="C97" s="386"/>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c r="AD97" s="386"/>
      <c r="AE97" s="386"/>
      <c r="AF97" s="386"/>
      <c r="AG97" s="386"/>
    </row>
    <row r="98" spans="1:33" x14ac:dyDescent="0.2">
      <c r="A98" s="386"/>
      <c r="B98" s="386"/>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row>
    <row r="99" spans="1:33" x14ac:dyDescent="0.2">
      <c r="A99" s="386"/>
      <c r="B99" s="386"/>
      <c r="C99" s="386"/>
      <c r="D99" s="386"/>
      <c r="E99" s="386"/>
      <c r="F99" s="386"/>
      <c r="G99" s="386"/>
      <c r="H99" s="386"/>
      <c r="I99" s="386"/>
      <c r="J99" s="386"/>
      <c r="K99" s="386"/>
      <c r="L99" s="386"/>
      <c r="M99" s="386"/>
      <c r="N99" s="386"/>
      <c r="O99" s="386"/>
      <c r="P99" s="386"/>
      <c r="Q99" s="386"/>
      <c r="R99" s="386"/>
      <c r="S99" s="386"/>
      <c r="T99" s="386"/>
      <c r="U99" s="386"/>
      <c r="V99" s="386"/>
      <c r="W99" s="386"/>
      <c r="X99" s="386"/>
      <c r="Y99" s="386"/>
      <c r="Z99" s="386"/>
      <c r="AA99" s="386"/>
      <c r="AB99" s="386"/>
      <c r="AC99" s="386"/>
      <c r="AD99" s="386"/>
      <c r="AE99" s="386"/>
      <c r="AF99" s="386"/>
      <c r="AG99" s="386"/>
    </row>
    <row r="100" spans="1:33" x14ac:dyDescent="0.2">
      <c r="A100" s="386"/>
      <c r="B100" s="386"/>
      <c r="C100" s="386"/>
      <c r="D100" s="386"/>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6"/>
      <c r="AA100" s="386"/>
      <c r="AB100" s="386"/>
      <c r="AC100" s="386" t="s">
        <v>203</v>
      </c>
      <c r="AD100" s="386"/>
      <c r="AE100" s="386"/>
      <c r="AF100" s="386"/>
      <c r="AG100" s="386"/>
    </row>
  </sheetData>
  <sheetProtection password="C730" sheet="1" selectLockedCells="1"/>
  <customSheetViews>
    <customSheetView guid="{68ABA936-E0C3-4F62-AA1D-4FD1F5462098}" showPageBreaks="1" showGridLines="0" showRowCol="0" fitToPage="1" printArea="1" view="pageBreakPreview">
      <selection activeCell="E8" sqref="E8"/>
      <pageMargins left="0.39370078740157483" right="0.39370078740157483" top="0.39370078740157483" bottom="0.39370078740157483" header="0" footer="0"/>
      <printOptions horizontalCentered="1"/>
      <pageSetup paperSize="9" scale="84" orientation="portrait" r:id="rId1"/>
    </customSheetView>
  </customSheetViews>
  <mergeCells count="95">
    <mergeCell ref="S44:W44"/>
    <mergeCell ref="L19:M19"/>
    <mergeCell ref="N25:P25"/>
    <mergeCell ref="C25:D25"/>
    <mergeCell ref="H25:K25"/>
    <mergeCell ref="L25:M25"/>
    <mergeCell ref="L20:M20"/>
    <mergeCell ref="L21:M21"/>
    <mergeCell ref="L22:M22"/>
    <mergeCell ref="N20:P20"/>
    <mergeCell ref="N21:P21"/>
    <mergeCell ref="N22:P22"/>
    <mergeCell ref="N19:P19"/>
    <mergeCell ref="C21:D21"/>
    <mergeCell ref="C22:D22"/>
    <mergeCell ref="C19:D19"/>
    <mergeCell ref="C18:E18"/>
    <mergeCell ref="N31:P31"/>
    <mergeCell ref="C32:D32"/>
    <mergeCell ref="H32:K32"/>
    <mergeCell ref="L32:M32"/>
    <mergeCell ref="N32:P32"/>
    <mergeCell ref="C24:D24"/>
    <mergeCell ref="H19:K19"/>
    <mergeCell ref="H20:K20"/>
    <mergeCell ref="H21:K21"/>
    <mergeCell ref="H22:K22"/>
    <mergeCell ref="C31:D31"/>
    <mergeCell ref="H31:K31"/>
    <mergeCell ref="C20:D20"/>
    <mergeCell ref="C27:D27"/>
    <mergeCell ref="H27:K27"/>
    <mergeCell ref="L27:M27"/>
    <mergeCell ref="C26:D26"/>
    <mergeCell ref="H26:K26"/>
    <mergeCell ref="Q53:Q54"/>
    <mergeCell ref="C42:P42"/>
    <mergeCell ref="L48:M48"/>
    <mergeCell ref="C44:P44"/>
    <mergeCell ref="C45:E45"/>
    <mergeCell ref="L47:M47"/>
    <mergeCell ref="H48:K48"/>
    <mergeCell ref="H47:K47"/>
    <mergeCell ref="N47:P47"/>
    <mergeCell ref="N48:P48"/>
    <mergeCell ref="D39:P40"/>
    <mergeCell ref="H37:K37"/>
    <mergeCell ref="C58:P58"/>
    <mergeCell ref="L49:M49"/>
    <mergeCell ref="L50:M50"/>
    <mergeCell ref="H53:K54"/>
    <mergeCell ref="H52:K52"/>
    <mergeCell ref="C56:P56"/>
    <mergeCell ref="C52:G54"/>
    <mergeCell ref="M53:P54"/>
    <mergeCell ref="M52:P52"/>
    <mergeCell ref="H49:K49"/>
    <mergeCell ref="H50:K50"/>
    <mergeCell ref="N50:P50"/>
    <mergeCell ref="N49:P49"/>
    <mergeCell ref="C3:D4"/>
    <mergeCell ref="E3:G4"/>
    <mergeCell ref="E16:G16"/>
    <mergeCell ref="C8:D8"/>
    <mergeCell ref="C7:E7"/>
    <mergeCell ref="C16:D16"/>
    <mergeCell ref="C5:G6"/>
    <mergeCell ref="C10:P10"/>
    <mergeCell ref="H8:P8"/>
    <mergeCell ref="D12:P12"/>
    <mergeCell ref="D14:P14"/>
    <mergeCell ref="S9:X14"/>
    <mergeCell ref="C35:D35"/>
    <mergeCell ref="C34:D34"/>
    <mergeCell ref="H35:K35"/>
    <mergeCell ref="L35:M35"/>
    <mergeCell ref="N35:P35"/>
    <mergeCell ref="T19:Y25"/>
    <mergeCell ref="L31:M31"/>
    <mergeCell ref="L26:M26"/>
    <mergeCell ref="N26:P26"/>
    <mergeCell ref="C30:D30"/>
    <mergeCell ref="H30:K30"/>
    <mergeCell ref="L30:M30"/>
    <mergeCell ref="N30:P30"/>
    <mergeCell ref="C29:D29"/>
    <mergeCell ref="N27:P27"/>
    <mergeCell ref="T32:Z43"/>
    <mergeCell ref="L37:M37"/>
    <mergeCell ref="N37:P37"/>
    <mergeCell ref="C37:D37"/>
    <mergeCell ref="L36:M36"/>
    <mergeCell ref="N36:P36"/>
    <mergeCell ref="C36:D36"/>
    <mergeCell ref="H36:K36"/>
  </mergeCells>
  <conditionalFormatting sqref="E16">
    <cfRule type="expression" dxfId="421" priority="479" stopIfTrue="1">
      <formula>AND($E$8&gt;TODAY(),DAY(E16)=1)</formula>
    </cfRule>
  </conditionalFormatting>
  <conditionalFormatting sqref="E20">
    <cfRule type="expression" dxfId="420" priority="432">
      <formula>$N$20&gt;0</formula>
    </cfRule>
    <cfRule type="expression" dxfId="419" priority="421">
      <formula>$E$20&lt;&gt;"bitte auswählen"</formula>
    </cfRule>
  </conditionalFormatting>
  <conditionalFormatting sqref="E21:E22">
    <cfRule type="expression" dxfId="418" priority="90">
      <formula>E21&lt;&gt;"bitte auswählen"</formula>
    </cfRule>
    <cfRule type="expression" dxfId="417" priority="89">
      <formula>AND(N21&gt;0,E21="bitte auswählen")</formula>
    </cfRule>
  </conditionalFormatting>
  <conditionalFormatting sqref="E16:G16">
    <cfRule type="expression" dxfId="416" priority="414">
      <formula>$E$16&lt;&gt;"bitte auswählen"</formula>
    </cfRule>
  </conditionalFormatting>
  <conditionalFormatting sqref="F21:F22">
    <cfRule type="expression" dxfId="413" priority="88">
      <formula>E21&lt;&gt;"bitte auswählen"</formula>
    </cfRule>
    <cfRule type="expression" dxfId="412" priority="85">
      <formula>F21&lt;&gt;"bitte auswählen"</formula>
    </cfRule>
  </conditionalFormatting>
  <conditionalFormatting sqref="F30:F32">
    <cfRule type="expression" dxfId="411" priority="96">
      <formula>E30&lt;&gt;""</formula>
    </cfRule>
    <cfRule type="expression" dxfId="410" priority="69">
      <formula>F30&lt;&gt;"bitte auswählen"</formula>
    </cfRule>
  </conditionalFormatting>
  <conditionalFormatting sqref="G20">
    <cfRule type="expression" dxfId="409" priority="416">
      <formula>AND($G$20&lt;=40, $G$20&gt;0)</formula>
    </cfRule>
  </conditionalFormatting>
  <conditionalFormatting sqref="G21:G22">
    <cfRule type="expression" dxfId="408" priority="87">
      <formula>E21&lt;&gt;"bitte auswählen"</formula>
    </cfRule>
  </conditionalFormatting>
  <conditionalFormatting sqref="G25:G27 G30:G32">
    <cfRule type="expression" dxfId="407" priority="77">
      <formula>E25&lt;&gt;""</formula>
    </cfRule>
  </conditionalFormatting>
  <conditionalFormatting sqref="G35:G37">
    <cfRule type="expression" dxfId="406" priority="36">
      <formula>E35&lt;&gt;""</formula>
    </cfRule>
  </conditionalFormatting>
  <conditionalFormatting sqref="G21:K22">
    <cfRule type="expression" dxfId="405" priority="82">
      <formula>G21&lt;&gt;""</formula>
    </cfRule>
  </conditionalFormatting>
  <conditionalFormatting sqref="G25:K27 G30:K32">
    <cfRule type="expression" dxfId="404" priority="76">
      <formula>G25&lt;&gt;""</formula>
    </cfRule>
  </conditionalFormatting>
  <conditionalFormatting sqref="G35:M37">
    <cfRule type="expression" dxfId="403" priority="26">
      <formula>G35&lt;&gt;""</formula>
    </cfRule>
  </conditionalFormatting>
  <conditionalFormatting sqref="H21:K22 H25:K27 H30:K32">
    <cfRule type="expression" dxfId="397" priority="83">
      <formula>G21&lt;&gt;""</formula>
    </cfRule>
  </conditionalFormatting>
  <conditionalFormatting sqref="H35:K37">
    <cfRule type="expression" dxfId="390" priority="40">
      <formula>G35&lt;&gt;""</formula>
    </cfRule>
  </conditionalFormatting>
  <conditionalFormatting sqref="H53:K54">
    <cfRule type="expression" dxfId="387" priority="444">
      <formula>$H$53&lt;&gt;"bitte auswählen"</formula>
    </cfRule>
  </conditionalFormatting>
  <conditionalFormatting sqref="L20:M22">
    <cfRule type="expression" dxfId="385" priority="29">
      <formula>L20&lt;&gt;""</formula>
    </cfRule>
  </conditionalFormatting>
  <conditionalFormatting sqref="L25:M27">
    <cfRule type="expression" dxfId="381" priority="28">
      <formula>L25&lt;&gt;""</formula>
    </cfRule>
  </conditionalFormatting>
  <conditionalFormatting sqref="L30:M32">
    <cfRule type="expression" dxfId="377" priority="27">
      <formula>L30&lt;&gt;""</formula>
    </cfRule>
  </conditionalFormatting>
  <conditionalFormatting sqref="L47:M50">
    <cfRule type="expression" dxfId="371" priority="1">
      <formula>$L$48=0</formula>
    </cfRule>
  </conditionalFormatting>
  <conditionalFormatting sqref="M53:P54">
    <cfRule type="expression" dxfId="369" priority="447">
      <formula>$M$53&lt;&gt;""</formula>
    </cfRule>
  </conditionalFormatting>
  <dataValidations xWindow="814" yWindow="421" count="14">
    <dataValidation type="whole" allowBlank="1" showInputMessage="1" showErrorMessage="1" errorTitle="Fehler" error="Ungültige Eingabe. Maximal 40 Wochenstunden." sqref="G23 G41 G28 G33 G38" xr:uid="{00000000-0002-0000-0800-000000000000}">
      <formula1>0</formula1>
      <formula2>40</formula2>
    </dataValidation>
    <dataValidation allowBlank="1" errorTitle="Achtung" error="Ein Jahr hat 12 Monate!" sqref="E48:G48" xr:uid="{00000000-0002-0000-0800-000001000000}"/>
    <dataValidation type="decimal" operator="greaterThan" allowBlank="1" showInputMessage="1" showErrorMessage="1" promptTitle="Hinweis" prompt="Sonstige tarifliche Ansprüche wie Leistungsentgelt, Jahressonder-zahlungen gem. § 20 TVöD, sonstige Zulagen, eventuelle tarifliche Einmalzahlungen etc. " sqref="L23:M24 L28:M29 L34:M34" xr:uid="{00000000-0002-0000-0800-000002000000}">
      <formula1>0</formula1>
    </dataValidation>
    <dataValidation type="decimal" operator="greaterThan" allowBlank="1" showInputMessage="1" showErrorMessage="1" prompt="Brutto Monatsgehalt" sqref="H28:H29 J23:K24 I23 H23:H24 J28:K29 I28 H34 J34:K34" xr:uid="{00000000-0002-0000-0800-000003000000}">
      <formula1>0</formula1>
    </dataValidation>
    <dataValidation operator="equal" allowBlank="1" errorTitle="Achtung:" error="Der Dienstantritt muss nach dem heutigen Datum und spätestens 12 Monate nach Antragstellung liegen. Der Dienstantritt ist immer der Monatserste." promptTitle="Hinweis" prompt="Bitte planen Sie den Dienstantritt frühestens 5 Monate nach Antragstellung ein. Bitte berücksichtigen Sie ausreichend Zeit für ein Stellenbesetzungsverfahren. Der Dienstantritt ist immer der Monatserste." sqref="E8" xr:uid="{00000000-0002-0000-0800-000004000000}"/>
    <dataValidation type="decimal" operator="greaterThan" allowBlank="1" showInputMessage="1" showErrorMessage="1" prompt="Arbeitgeber- brutto Monatsgehalt" sqref="H25:K27 H20:K22 H30:K32 H35:K37" xr:uid="{00000000-0002-0000-0800-000005000000}">
      <formula1>0</formula1>
    </dataValidation>
    <dataValidation operator="equal" allowBlank="1" showInputMessage="1" showErrorMessage="1" errorTitle="Achtung:" error="Der Dienstantritt muss nach dem heutigen Datum und spätestens 12 Monate nach Antragstellung liegen. Der Dienstantritt ist immer der Monatserste." sqref="E9 E11" xr:uid="{00000000-0002-0000-0800-000006000000}"/>
    <dataValidation type="textLength" operator="lessThan" allowBlank="1" showInputMessage="1" showErrorMessage="1" errorTitle="Achtung:" error="Bitte maximal 20 Zeichen eingeben" sqref="M53:P54" xr:uid="{00000000-0002-0000-0800-000007000000}">
      <formula1>20</formula1>
    </dataValidation>
    <dataValidation allowBlank="1" showInputMessage="1" showErrorMessage="1" promptTitle="Hinweis:" prompt="Die beantragte Entgeldgruppe (EG) muss sich aus dem fachlich-inhaltlichen Anforderungsprofil des Klimaschutzmanagers ergeben. Die beantragte EG spigelt die Anforderungen an die Qualifikationen des Bewerbers wieder." sqref="E24:G24 I24 E29:G29 I29 E34:G34 I34" xr:uid="{00000000-0002-0000-0800-000008000000}"/>
    <dataValidation type="list" allowBlank="1" showInputMessage="1" showErrorMessage="1" sqref="F28" xr:uid="{00000000-0002-0000-0800-000009000000}">
      <formula1>IF($H$25=2,$J$23:$J$27,$J$23:$J$24)</formula1>
    </dataValidation>
    <dataValidation type="decimal" operator="greaterThanOrEqual" allowBlank="1" showInputMessage="1" showErrorMessage="1" promptTitle="Hinweis" prompt="Bitte tragen Sie hier sonstige tarifliche Ansprüche wie Leistungsentgelt, Jahressonder-zahlungen gem. § 20 TVöD, sonstige Zulagen, eventuelle tarifliche Einmalzahlungen etc. ein" sqref="L20:M22" xr:uid="{00000000-0002-0000-0800-00000A000000}">
      <formula1>0</formula1>
    </dataValidation>
    <dataValidation type="decimal" operator="greaterThanOrEqual" allowBlank="1" showInputMessage="1" showErrorMessage="1" promptTitle="Hinweis" prompt="Sonstige tarifliche Ansprüche wie Leistungsentgelt, Jahressonder-zahlungen gem. § 20 TVöD, sonstige Zulagen, eventuelle tarifliche Einmalzahlungen etc. " sqref="L25:M27 L30:M32 L35:M37" xr:uid="{00000000-0002-0000-0800-00000B000000}">
      <formula1>0</formula1>
    </dataValidation>
    <dataValidation type="decimal" allowBlank="1" showInputMessage="1" showErrorMessage="1" errorTitle="Fehler" error="Ungültige Eingabe. Maximal 40 Wochenstunden." sqref="G25:G27 G20:G22 G30:G32 G35:G37" xr:uid="{00000000-0002-0000-0800-00000C000000}">
      <formula1>0</formula1>
      <formula2>40</formula2>
    </dataValidation>
    <dataValidation allowBlank="1" showInputMessage="1" showErrorMessage="1" promptTitle="Hinweis:" prompt="Die beantragte Entgeltgruppe (EG) muss sich aus dem fachlich-inhaltlichen Anforderungsprofil des Klimaschutzmanagers ergeben. Die beantragte EG spiegelt die Anforderungen an die Qualifikationen des Bewerbers wieder." sqref="E30:E32 E35:E37" xr:uid="{00000000-0002-0000-0800-00000D000000}"/>
  </dataValidations>
  <printOptions horizontalCentered="1"/>
  <pageMargins left="0" right="0" top="0" bottom="0" header="0" footer="0"/>
  <pageSetup paperSize="9" scale="83"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203" r:id="rId5" name="Check Box 59">
              <controlPr defaultSize="0" autoFill="0" autoLine="0" autoPict="0">
                <anchor moveWithCells="1">
                  <from>
                    <xdr:col>2</xdr:col>
                    <xdr:colOff>152400</xdr:colOff>
                    <xdr:row>38</xdr:row>
                    <xdr:rowOff>85725</xdr:rowOff>
                  </from>
                  <to>
                    <xdr:col>2</xdr:col>
                    <xdr:colOff>342900</xdr:colOff>
                    <xdr:row>39</xdr:row>
                    <xdr:rowOff>104775</xdr:rowOff>
                  </to>
                </anchor>
              </controlPr>
            </control>
          </mc:Choice>
        </mc:AlternateContent>
        <mc:AlternateContent xmlns:mc="http://schemas.openxmlformats.org/markup-compatibility/2006">
          <mc:Choice Requires="x14">
            <control shapeId="6204" r:id="rId6" name="Check Box 60">
              <controlPr defaultSize="0" autoFill="0" autoLine="0" autoPict="0">
                <anchor moveWithCells="1">
                  <from>
                    <xdr:col>2</xdr:col>
                    <xdr:colOff>180975</xdr:colOff>
                    <xdr:row>11</xdr:row>
                    <xdr:rowOff>76200</xdr:rowOff>
                  </from>
                  <to>
                    <xdr:col>2</xdr:col>
                    <xdr:colOff>390525</xdr:colOff>
                    <xdr:row>11</xdr:row>
                    <xdr:rowOff>390525</xdr:rowOff>
                  </to>
                </anchor>
              </controlPr>
            </control>
          </mc:Choice>
        </mc:AlternateContent>
        <mc:AlternateContent xmlns:mc="http://schemas.openxmlformats.org/markup-compatibility/2006">
          <mc:Choice Requires="x14">
            <control shapeId="6205" r:id="rId7" name="Check Box 61">
              <controlPr defaultSize="0" autoFill="0" autoLine="0" autoPict="0">
                <anchor moveWithCells="1">
                  <from>
                    <xdr:col>2</xdr:col>
                    <xdr:colOff>180975</xdr:colOff>
                    <xdr:row>13</xdr:row>
                    <xdr:rowOff>152400</xdr:rowOff>
                  </from>
                  <to>
                    <xdr:col>2</xdr:col>
                    <xdr:colOff>361950</xdr:colOff>
                    <xdr:row>13</xdr:row>
                    <xdr:rowOff>323850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07" id="{D0E5AC34-E2D0-4A75-8DAA-9260C57C05C7}">
            <xm:f>menu!$U$4=FALSE</xm:f>
            <x14:dxf>
              <font>
                <color theme="0"/>
              </font>
              <fill>
                <patternFill>
                  <fgColor theme="0"/>
                  <bgColor theme="0"/>
                </patternFill>
              </fill>
              <border>
                <left/>
                <right/>
                <top/>
                <bottom/>
                <vertical/>
                <horizontal/>
              </border>
            </x14:dxf>
          </x14:cfRule>
          <xm:sqref>C10 Q53</xm:sqref>
        </x14:conditionalFormatting>
        <x14:conditionalFormatting xmlns:xm="http://schemas.microsoft.com/office/excel/2006/main">
          <x14:cfRule type="expression" priority="42" id="{FB35E75D-B616-42AE-8720-7F347FF4F860}">
            <xm:f>menu!$U$4=FALSE</xm:f>
            <x14:dxf>
              <font>
                <color theme="0"/>
              </font>
              <fill>
                <patternFill>
                  <fgColor theme="0"/>
                  <bgColor theme="0"/>
                </patternFill>
              </fill>
              <border>
                <left/>
                <right/>
                <top/>
                <bottom/>
                <vertical/>
                <horizontal/>
              </border>
            </x14:dxf>
          </x14:cfRule>
          <xm:sqref>C34:E34 Q34 C35:D37 N35:Q37 T37 AA37:AG38 C38:Q38</xm:sqref>
        </x14:conditionalFormatting>
        <x14:conditionalFormatting xmlns:xm="http://schemas.microsoft.com/office/excel/2006/main">
          <x14:cfRule type="expression" priority="105" id="{B6D49DD5-08B6-43EC-8A10-808599284085}">
            <xm:f>menu!$U$4=FALSE</xm:f>
            <x14:dxf>
              <font>
                <color theme="0"/>
              </font>
              <fill>
                <patternFill>
                  <fgColor theme="0"/>
                  <bgColor theme="0"/>
                </patternFill>
              </fill>
              <border>
                <left/>
                <right/>
                <top/>
                <bottom/>
                <vertical/>
                <horizontal/>
              </border>
            </x14:dxf>
          </x14:cfRule>
          <x14:cfRule type="expression" priority="104" id="{7ED4FEBC-FEA8-4511-8E23-D76C7A49DB6C}">
            <xm:f>menu!$B$50=TRUE</xm:f>
            <x14:dxf>
              <fill>
                <patternFill patternType="solid">
                  <fgColor rgb="FFEBF1DE"/>
                  <bgColor theme="6" tint="0.79998168889431442"/>
                </patternFill>
              </fill>
            </x14:dxf>
          </x14:cfRule>
          <xm:sqref>C12:P12</xm:sqref>
        </x14:conditionalFormatting>
        <x14:conditionalFormatting xmlns:xm="http://schemas.microsoft.com/office/excel/2006/main">
          <x14:cfRule type="expression" priority="102" id="{BA93BE3F-21F8-491F-999F-2C01E1243C74}">
            <xm:f>menu!$B$51=TRUE</xm:f>
            <x14:dxf>
              <fill>
                <patternFill patternType="solid">
                  <fgColor rgb="FFEBF1DE"/>
                  <bgColor theme="6" tint="0.79998168889431442"/>
                </patternFill>
              </fill>
            </x14:dxf>
          </x14:cfRule>
          <x14:cfRule type="expression" priority="103" id="{5818D7D2-7E80-44A1-AD15-A62615C7012D}">
            <xm:f>menu!$U$4=FALSE</xm:f>
            <x14:dxf>
              <font>
                <color theme="0"/>
              </font>
              <fill>
                <patternFill>
                  <fgColor theme="0"/>
                  <bgColor theme="0"/>
                </patternFill>
              </fill>
              <border>
                <left/>
                <right/>
                <top/>
                <bottom/>
                <vertical/>
                <horizontal/>
              </border>
            </x14:dxf>
          </x14:cfRule>
          <xm:sqref>C14:P14</xm:sqref>
        </x14:conditionalFormatting>
        <x14:conditionalFormatting xmlns:xm="http://schemas.microsoft.com/office/excel/2006/main">
          <x14:cfRule type="expression" priority="126" id="{C76E1DFF-F062-42EB-A256-D2EB1F8878FB}">
            <xm:f>menu!$B$49=TRUE</xm:f>
            <x14:dxf>
              <fill>
                <patternFill patternType="solid">
                  <fgColor rgb="FFEBF1DE"/>
                  <bgColor theme="6" tint="0.79998168889431442"/>
                </patternFill>
              </fill>
            </x14:dxf>
          </x14:cfRule>
          <xm:sqref>C39:P40</xm:sqref>
        </x14:conditionalFormatting>
        <x14:conditionalFormatting xmlns:xm="http://schemas.microsoft.com/office/excel/2006/main">
          <x14:cfRule type="expression" priority="475" id="{8D7E839C-99ED-43F7-9ABD-6C3E7D4D03DF}">
            <xm:f>AND(menu!$I$21&gt;0,$F$20&lt;&gt;"bitte auswählen")</xm:f>
            <x14:dxf>
              <font>
                <color theme="1"/>
              </font>
              <fill>
                <patternFill>
                  <bgColor rgb="FFEBF1DE"/>
                </patternFill>
              </fill>
            </x14:dxf>
          </x14:cfRule>
          <x14:cfRule type="expression" priority="1622" id="{92153068-7055-47C5-A438-6892350F9711}">
            <xm:f>(AND(menu!$I$21=2,$F$20&lt;&gt;"bitte auswählen"))</xm:f>
            <x14:dxf>
              <font>
                <color theme="1"/>
              </font>
              <fill>
                <patternFill>
                  <bgColor rgb="FFEBF1DE"/>
                </patternFill>
              </fill>
            </x14:dxf>
          </x14:cfRule>
          <xm:sqref>F20</xm:sqref>
        </x14:conditionalFormatting>
        <x14:conditionalFormatting xmlns:xm="http://schemas.microsoft.com/office/excel/2006/main">
          <x14:cfRule type="expression" priority="81" id="{04B66D28-98C9-4DC5-BF4F-E6F6B5DF5A1F}">
            <xm:f>menu!$D$20=1</xm:f>
            <x14:dxf>
              <fill>
                <patternFill>
                  <bgColor rgb="FFE3B5A2"/>
                </patternFill>
              </fill>
            </x14:dxf>
          </x14:cfRule>
          <xm:sqref>H21</xm:sqref>
        </x14:conditionalFormatting>
        <x14:conditionalFormatting xmlns:xm="http://schemas.microsoft.com/office/excel/2006/main">
          <x14:cfRule type="expression" priority="73" id="{2B409140-699C-4B21-ABA1-BAE3F25D957F}">
            <xm:f>menu!$C$26=1</xm:f>
            <x14:dxf>
              <fill>
                <patternFill>
                  <bgColor rgb="FFE3B5A2"/>
                </patternFill>
              </fill>
            </x14:dxf>
          </x14:cfRule>
          <xm:sqref>H25</xm:sqref>
        </x14:conditionalFormatting>
        <x14:conditionalFormatting xmlns:xm="http://schemas.microsoft.com/office/excel/2006/main">
          <x14:cfRule type="expression" priority="56" id="{BCE345FE-597B-431A-83B0-5D1FEC97800F}">
            <xm:f>menu!$C$32=1</xm:f>
            <x14:dxf>
              <fill>
                <patternFill>
                  <bgColor rgb="FFE3B5A2"/>
                </patternFill>
              </fill>
            </x14:dxf>
          </x14:cfRule>
          <xm:sqref>H30</xm:sqref>
        </x14:conditionalFormatting>
        <x14:conditionalFormatting xmlns:xm="http://schemas.microsoft.com/office/excel/2006/main">
          <x14:cfRule type="expression" priority="448" id="{3171535F-9B43-44B5-8E63-0943365039AF}">
            <xm:f>AND(menu!$C$20=0, $H$20&gt;0)</xm:f>
            <x14:dxf>
              <fill>
                <patternFill>
                  <bgColor rgb="FFEBF1DE"/>
                </patternFill>
              </fill>
            </x14:dxf>
          </x14:cfRule>
          <x14:cfRule type="expression" priority="13" id="{29B417BF-C952-49F8-AF47-12BD491AB9DB}">
            <xm:f>menu!$C$20=1</xm:f>
            <x14:dxf>
              <fill>
                <patternFill>
                  <bgColor rgb="FFE3B5A2"/>
                </patternFill>
              </fill>
            </x14:dxf>
          </x14:cfRule>
          <xm:sqref>H20:K20</xm:sqref>
        </x14:conditionalFormatting>
        <x14:conditionalFormatting xmlns:xm="http://schemas.microsoft.com/office/excel/2006/main">
          <x14:cfRule type="expression" priority="11" id="{86A7AF86-89EB-432D-B387-B24456C2F874}">
            <xm:f>menu!$E$21=1</xm:f>
            <x14:dxf>
              <fill>
                <patternFill>
                  <bgColor rgb="FFE3B5A2"/>
                </patternFill>
              </fill>
            </x14:dxf>
          </x14:cfRule>
          <xm:sqref>H22:K22</xm:sqref>
        </x14:conditionalFormatting>
        <x14:conditionalFormatting xmlns:xm="http://schemas.microsoft.com/office/excel/2006/main">
          <x14:cfRule type="expression" priority="10" id="{5FAB04E1-E794-4E7B-8129-E1D16AB9ED10}">
            <xm:f>menu!$D$26=1</xm:f>
            <x14:dxf>
              <fill>
                <patternFill>
                  <bgColor rgb="FFE3B5A2"/>
                </patternFill>
              </fill>
            </x14:dxf>
          </x14:cfRule>
          <xm:sqref>H26:K26</xm:sqref>
        </x14:conditionalFormatting>
        <x14:conditionalFormatting xmlns:xm="http://schemas.microsoft.com/office/excel/2006/main">
          <x14:cfRule type="expression" priority="9" id="{A399783C-3DDA-4D7A-A281-A095FB914ECA}">
            <xm:f>menu!$E$27=1</xm:f>
            <x14:dxf>
              <fill>
                <patternFill>
                  <bgColor rgb="FFE3B5A2"/>
                </patternFill>
              </fill>
            </x14:dxf>
          </x14:cfRule>
          <xm:sqref>H27:K27</xm:sqref>
        </x14:conditionalFormatting>
        <x14:conditionalFormatting xmlns:xm="http://schemas.microsoft.com/office/excel/2006/main">
          <x14:cfRule type="expression" priority="8" id="{9F99ECC8-6B4C-42F1-B9DC-8632B0926E48}">
            <xm:f>menu!$D$32=1</xm:f>
            <x14:dxf>
              <fill>
                <patternFill>
                  <bgColor rgb="FFE3B5A2"/>
                </patternFill>
              </fill>
            </x14:dxf>
          </x14:cfRule>
          <xm:sqref>H31:K31</xm:sqref>
        </x14:conditionalFormatting>
        <x14:conditionalFormatting xmlns:xm="http://schemas.microsoft.com/office/excel/2006/main">
          <x14:cfRule type="expression" priority="7" id="{CD872790-E5F3-4662-A8D0-17412F23DA64}">
            <xm:f>menu!$E$32=1</xm:f>
            <x14:dxf>
              <fill>
                <patternFill>
                  <bgColor rgb="FFE3B5A2"/>
                </patternFill>
              </fill>
            </x14:dxf>
          </x14:cfRule>
          <xm:sqref>H32:K32</xm:sqref>
        </x14:conditionalFormatting>
        <x14:conditionalFormatting xmlns:xm="http://schemas.microsoft.com/office/excel/2006/main">
          <x14:cfRule type="expression" priority="6" id="{A5F7665D-6F59-45BB-897A-013439E82391}">
            <xm:f>menu!$C$38=1</xm:f>
            <x14:dxf>
              <fill>
                <patternFill>
                  <bgColor rgb="FFE3B5A2"/>
                </patternFill>
              </fill>
            </x14:dxf>
          </x14:cfRule>
          <xm:sqref>H35:K35</xm:sqref>
        </x14:conditionalFormatting>
        <x14:conditionalFormatting xmlns:xm="http://schemas.microsoft.com/office/excel/2006/main">
          <x14:cfRule type="expression" priority="5" id="{4C9C463B-568B-46BA-AAEA-7610E6009F7E}">
            <xm:f>menu!$D$38=1</xm:f>
            <x14:dxf>
              <fill>
                <patternFill>
                  <bgColor rgb="FFE3B5A2"/>
                </patternFill>
              </fill>
            </x14:dxf>
          </x14:cfRule>
          <xm:sqref>H36:K36</xm:sqref>
        </x14:conditionalFormatting>
        <x14:conditionalFormatting xmlns:xm="http://schemas.microsoft.com/office/excel/2006/main">
          <x14:cfRule type="expression" priority="4" id="{DCB37B20-6685-4D5F-BE91-1B6ECCFA0529}">
            <xm:f>menu!$E$38=1</xm:f>
            <x14:dxf>
              <fill>
                <patternFill>
                  <bgColor rgb="FFE3B5A2"/>
                </patternFill>
              </fill>
            </x14:dxf>
          </x14:cfRule>
          <xm:sqref>H37:K37</xm:sqref>
        </x14:conditionalFormatting>
        <x14:conditionalFormatting xmlns:xm="http://schemas.microsoft.com/office/excel/2006/main">
          <x14:cfRule type="expression" priority="24" id="{945DF4D3-219D-49E2-8E7F-4A32C1D5451B}">
            <xm:f>menu!$C$21&gt;0</xm:f>
            <x14:dxf>
              <fill>
                <patternFill>
                  <bgColor rgb="FFE3B5A2"/>
                </patternFill>
              </fill>
            </x14:dxf>
          </x14:cfRule>
          <xm:sqref>L20:M20</xm:sqref>
        </x14:conditionalFormatting>
        <x14:conditionalFormatting xmlns:xm="http://schemas.microsoft.com/office/excel/2006/main">
          <x14:cfRule type="expression" priority="25" id="{72DCE7CF-1C3D-4223-AB11-8B291124BA92}">
            <xm:f>menu!$D$21&gt;0</xm:f>
            <x14:dxf>
              <fill>
                <patternFill>
                  <bgColor rgb="FFE3B5A2"/>
                </patternFill>
              </fill>
            </x14:dxf>
          </x14:cfRule>
          <xm:sqref>L21:M21</xm:sqref>
        </x14:conditionalFormatting>
        <x14:conditionalFormatting xmlns:xm="http://schemas.microsoft.com/office/excel/2006/main">
          <x14:cfRule type="expression" priority="23" id="{139DB0A7-6D28-47D9-AF5D-34F8FB8ABC11}">
            <xm:f>menu!$E$21&gt;0</xm:f>
            <x14:dxf>
              <fill>
                <patternFill>
                  <bgColor rgb="FFE3B5A2"/>
                </patternFill>
              </fill>
            </x14:dxf>
          </x14:cfRule>
          <xm:sqref>L22:M22</xm:sqref>
        </x14:conditionalFormatting>
        <x14:conditionalFormatting xmlns:xm="http://schemas.microsoft.com/office/excel/2006/main">
          <x14:cfRule type="expression" priority="22" id="{F59280AC-0C06-4805-A8D4-301125E03D28}">
            <xm:f>menu!$C$27&gt;0</xm:f>
            <x14:dxf>
              <fill>
                <patternFill>
                  <bgColor rgb="FFE3B5A2"/>
                </patternFill>
              </fill>
            </x14:dxf>
          </x14:cfRule>
          <xm:sqref>L25:M25</xm:sqref>
        </x14:conditionalFormatting>
        <x14:conditionalFormatting xmlns:xm="http://schemas.microsoft.com/office/excel/2006/main">
          <x14:cfRule type="expression" priority="21" id="{26131F56-D2B1-43B0-B396-45A74FEA88E2}">
            <xm:f>menu!$D$27&gt;0</xm:f>
            <x14:dxf>
              <fill>
                <patternFill>
                  <bgColor rgb="FFE3B5A2"/>
                </patternFill>
              </fill>
            </x14:dxf>
          </x14:cfRule>
          <xm:sqref>L26:M26</xm:sqref>
        </x14:conditionalFormatting>
        <x14:conditionalFormatting xmlns:xm="http://schemas.microsoft.com/office/excel/2006/main">
          <x14:cfRule type="expression" priority="20" id="{CB92364B-7279-4FEB-8A73-D9430B7153FB}">
            <xm:f>menu!$E$27&gt;0</xm:f>
            <x14:dxf>
              <fill>
                <patternFill>
                  <bgColor rgb="FFE3B5A2"/>
                </patternFill>
              </fill>
            </x14:dxf>
          </x14:cfRule>
          <xm:sqref>L27:M27</xm:sqref>
        </x14:conditionalFormatting>
        <x14:conditionalFormatting xmlns:xm="http://schemas.microsoft.com/office/excel/2006/main">
          <x14:cfRule type="expression" priority="19" id="{9FC5F366-97D3-41BA-8D20-F2D73E1A5D9E}">
            <xm:f>menu!$C$33&gt;1</xm:f>
            <x14:dxf>
              <fill>
                <patternFill>
                  <bgColor rgb="FFE3B5A2"/>
                </patternFill>
              </fill>
            </x14:dxf>
          </x14:cfRule>
          <xm:sqref>L30:M30</xm:sqref>
        </x14:conditionalFormatting>
        <x14:conditionalFormatting xmlns:xm="http://schemas.microsoft.com/office/excel/2006/main">
          <x14:cfRule type="expression" priority="18" id="{FBE75B9F-6E71-4B59-A7E0-E347298839D1}">
            <xm:f>menu!$D$33&gt;0</xm:f>
            <x14:dxf>
              <fill>
                <patternFill>
                  <bgColor rgb="FFE3B5A2"/>
                </patternFill>
              </fill>
            </x14:dxf>
          </x14:cfRule>
          <xm:sqref>L31:M31</xm:sqref>
        </x14:conditionalFormatting>
        <x14:conditionalFormatting xmlns:xm="http://schemas.microsoft.com/office/excel/2006/main">
          <x14:cfRule type="expression" priority="17" id="{F87E93E0-8378-4EBC-9734-DFF50EBF2365}">
            <xm:f>menu!$E$33&gt;0</xm:f>
            <x14:dxf>
              <fill>
                <patternFill>
                  <bgColor rgb="FFE3B5A2"/>
                </patternFill>
              </fill>
            </x14:dxf>
          </x14:cfRule>
          <xm:sqref>L32:M32</xm:sqref>
        </x14:conditionalFormatting>
        <x14:conditionalFormatting xmlns:xm="http://schemas.microsoft.com/office/excel/2006/main">
          <x14:cfRule type="expression" priority="16" id="{7BDBEAC6-E781-4436-8A81-9333BEBDBB8C}">
            <xm:f>menu!$C$39&gt;0</xm:f>
            <x14:dxf>
              <fill>
                <patternFill>
                  <bgColor rgb="FFE3B5A2"/>
                </patternFill>
              </fill>
            </x14:dxf>
          </x14:cfRule>
          <xm:sqref>L35:M35</xm:sqref>
        </x14:conditionalFormatting>
        <x14:conditionalFormatting xmlns:xm="http://schemas.microsoft.com/office/excel/2006/main">
          <x14:cfRule type="expression" priority="15" id="{821A415F-E39D-4381-80A2-5D6781CBFE6C}">
            <xm:f>menu!$D$39&gt;0</xm:f>
            <x14:dxf>
              <fill>
                <patternFill>
                  <bgColor rgb="FFE3B5A2"/>
                </patternFill>
              </fill>
            </x14:dxf>
          </x14:cfRule>
          <xm:sqref>L36:M36</xm:sqref>
        </x14:conditionalFormatting>
        <x14:conditionalFormatting xmlns:xm="http://schemas.microsoft.com/office/excel/2006/main">
          <x14:cfRule type="expression" priority="14" id="{1C52D1F5-4FAF-4F9D-BE99-E5C4F0E8F1C2}">
            <xm:f>menu!$E$39&gt;0</xm:f>
            <x14:dxf>
              <fill>
                <patternFill>
                  <bgColor rgb="FFE3B5A2"/>
                </patternFill>
              </fill>
            </x14:dxf>
          </x14:cfRule>
          <xm:sqref>L37:M37</xm:sqref>
        </x14:conditionalFormatting>
        <x14:conditionalFormatting xmlns:xm="http://schemas.microsoft.com/office/excel/2006/main">
          <x14:cfRule type="expression" priority="1662" id="{DA6CA15B-CD21-4A8B-8144-B9932D8EDA50}">
            <xm:f>OR($H$53="TVöD",$H$53=menu!$Q$18,$H$53=menu!$Q$19,$H$53=menu!$Q$21)</xm:f>
            <x14:dxf>
              <font>
                <color theme="0"/>
              </font>
              <fill>
                <patternFill>
                  <bgColor theme="0"/>
                </patternFill>
              </fill>
              <border>
                <left style="thin">
                  <color theme="0"/>
                </left>
                <right style="thin">
                  <color theme="0"/>
                </right>
                <top style="thin">
                  <color theme="0"/>
                </top>
                <bottom style="thin">
                  <color theme="0"/>
                </bottom>
                <vertical/>
                <horizontal/>
              </border>
            </x14:dxf>
          </x14:cfRule>
          <xm:sqref>M52:P54</xm:sqref>
        </x14:conditionalFormatting>
        <x14:conditionalFormatting xmlns:xm="http://schemas.microsoft.com/office/excel/2006/main">
          <x14:cfRule type="iconSet" priority="1998" id="{50D7EF6C-09FE-48BD-9783-DCC8EAB80C20}">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Q10</xm:sqref>
        </x14:conditionalFormatting>
        <x14:conditionalFormatting xmlns:xm="http://schemas.microsoft.com/office/excel/2006/main">
          <x14:cfRule type="iconSet" priority="51" id="{E590B780-C61B-4875-AC8F-9B76BBC4D7C3}">
            <x14:iconSet iconSet="3Symbols2" showValue="0" custom="1">
              <x14:cfvo type="percent">
                <xm:f>0</xm:f>
              </x14:cfvo>
              <x14:cfvo type="num" gte="0">
                <xm:f>0</xm:f>
              </x14:cfvo>
              <x14:cfvo type="num">
                <xm:f>1</xm:f>
              </x14:cfvo>
              <x14:cfIcon iconSet="NoIcons" iconId="0"/>
              <x14:cfIcon iconSet="NoIcons" iconId="0"/>
              <x14:cfIcon iconSet="NoIcons" iconId="0"/>
            </x14:iconSet>
          </x14:cfRule>
          <xm:sqref>Q12</xm:sqref>
        </x14:conditionalFormatting>
        <x14:conditionalFormatting xmlns:xm="http://schemas.microsoft.com/office/excel/2006/main">
          <x14:cfRule type="iconSet" priority="49" id="{3C1943BC-70A4-4CD2-B1D6-B8936EEA9D39}">
            <x14:iconSet iconSet="3Symbols2" showValue="0" custom="1">
              <x14:cfvo type="percent">
                <xm:f>0</xm:f>
              </x14:cfvo>
              <x14:cfvo type="num" gte="0">
                <xm:f>0</xm:f>
              </x14:cfvo>
              <x14:cfvo type="num">
                <xm:f>1</xm:f>
              </x14:cfvo>
              <x14:cfIcon iconSet="NoIcons" iconId="0"/>
              <x14:cfIcon iconSet="NoIcons" iconId="0"/>
              <x14:cfIcon iconSet="NoIcons" iconId="0"/>
            </x14:iconSet>
          </x14:cfRule>
          <xm:sqref>Q14</xm:sqref>
        </x14:conditionalFormatting>
        <x14:conditionalFormatting xmlns:xm="http://schemas.microsoft.com/office/excel/2006/main">
          <x14:cfRule type="iconSet" priority="412" id="{FE8482E4-5517-4E7A-9F0D-5212F02AB14A}">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Q16</xm:sqref>
        </x14:conditionalFormatting>
        <x14:conditionalFormatting xmlns:xm="http://schemas.microsoft.com/office/excel/2006/main">
          <x14:cfRule type="iconSet" priority="410" id="{CED1899C-A06A-4A0D-A1BB-A566296D28A6}">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Q20</xm:sqref>
        </x14:conditionalFormatting>
        <x14:conditionalFormatting xmlns:xm="http://schemas.microsoft.com/office/excel/2006/main">
          <x14:cfRule type="iconSet" priority="2222" id="{30732AC9-AD88-4F05-969B-2D73EF192F24}">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Q20:Q22</xm:sqref>
        </x14:conditionalFormatting>
        <x14:conditionalFormatting xmlns:xm="http://schemas.microsoft.com/office/excel/2006/main">
          <x14:cfRule type="iconSet" priority="2221" id="{E0900EEE-CA8B-44FE-8EA3-37AF3D706356}">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Q21:Q22</xm:sqref>
        </x14:conditionalFormatting>
        <x14:conditionalFormatting xmlns:xm="http://schemas.microsoft.com/office/excel/2006/main">
          <x14:cfRule type="iconSet" priority="2225" id="{F3001C45-5BA1-42EC-9C67-95D4416B618E}">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Q22:Q32</xm:sqref>
        </x14:conditionalFormatting>
        <x14:conditionalFormatting xmlns:xm="http://schemas.microsoft.com/office/excel/2006/main">
          <x14:cfRule type="iconSet" priority="331" id="{0BE5CD7D-9972-482B-9267-F222F97F1BF8}">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Q25</xm:sqref>
        </x14:conditionalFormatting>
        <x14:conditionalFormatting xmlns:xm="http://schemas.microsoft.com/office/excel/2006/main">
          <x14:cfRule type="iconSet" priority="2204" id="{8842EE89-AC9D-483B-A78C-7A611B2F142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Q25:Q27</xm:sqref>
        </x14:conditionalFormatting>
        <x14:conditionalFormatting xmlns:xm="http://schemas.microsoft.com/office/excel/2006/main">
          <x14:cfRule type="iconSet" priority="2205" id="{BE4EF60E-C8D5-4051-82C5-B317AFACA2E4}">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Q26:Q27</xm:sqref>
        </x14:conditionalFormatting>
        <x14:conditionalFormatting xmlns:xm="http://schemas.microsoft.com/office/excel/2006/main">
          <x14:cfRule type="iconSet" priority="328" id="{C05B1222-1BF0-4CA9-AB4F-28137D31FC0E}">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Q30</xm:sqref>
        </x14:conditionalFormatting>
        <x14:conditionalFormatting xmlns:xm="http://schemas.microsoft.com/office/excel/2006/main">
          <x14:cfRule type="iconSet" priority="2196" id="{5C5CAD35-EEFF-4FA8-ABE6-9A12BAFAE4D4}">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Q30:Q32</xm:sqref>
        </x14:conditionalFormatting>
        <x14:conditionalFormatting xmlns:xm="http://schemas.microsoft.com/office/excel/2006/main">
          <x14:cfRule type="iconSet" priority="2197" id="{5509DF07-80B1-4C25-94E9-9FF1384DAB06}">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Q31:Q32</xm:sqref>
        </x14:conditionalFormatting>
        <x14:conditionalFormatting xmlns:xm="http://schemas.microsoft.com/office/excel/2006/main">
          <x14:cfRule type="iconSet" priority="46" id="{67BE8894-E901-4715-A1A4-1DE55249600C}">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Q34:Q37</xm:sqref>
        </x14:conditionalFormatting>
        <x14:conditionalFormatting xmlns:xm="http://schemas.microsoft.com/office/excel/2006/main">
          <x14:cfRule type="iconSet" priority="43" id="{EC0297F2-D94E-414B-91ED-84EDCB5E42D3}">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Q35</xm:sqref>
        </x14:conditionalFormatting>
        <x14:conditionalFormatting xmlns:xm="http://schemas.microsoft.com/office/excel/2006/main">
          <x14:cfRule type="iconSet" priority="44" id="{7399A29E-5132-43BE-B90A-43D720B05BA0}">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Q35:Q37</xm:sqref>
        </x14:conditionalFormatting>
        <x14:conditionalFormatting xmlns:xm="http://schemas.microsoft.com/office/excel/2006/main">
          <x14:cfRule type="iconSet" priority="45" id="{DD4702FC-101F-4522-8FCA-36059F3A2065}">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Q36:Q37</xm:sqref>
        </x14:conditionalFormatting>
        <x14:conditionalFormatting xmlns:xm="http://schemas.microsoft.com/office/excel/2006/main">
          <x14:cfRule type="expression" priority="48" id="{79EEF3AF-0621-45E9-A586-8E507DD82E4C}">
            <xm:f>menu!$U$4=FALSE</xm:f>
            <x14:dxf>
              <font>
                <color theme="0"/>
              </font>
              <fill>
                <patternFill>
                  <fgColor theme="0"/>
                  <bgColor theme="0"/>
                </patternFill>
              </fill>
              <border>
                <left/>
                <right/>
                <top/>
                <bottom/>
                <vertical/>
                <horizontal/>
              </border>
            </x14:dxf>
          </x14:cfRule>
          <x14:cfRule type="iconSet" priority="47" id="{D76075E6-876A-4C3B-9DDC-9B7A61C5FF41}">
            <x14:iconSet iconSet="3Symbols2" showValue="0" custom="1">
              <x14:cfvo type="percent">
                <xm:f>0</xm:f>
              </x14:cfvo>
              <x14:cfvo type="num" gte="0">
                <xm:f>0</xm:f>
              </x14:cfvo>
              <x14:cfvo type="num">
                <xm:f>1</xm:f>
              </x14:cfvo>
              <x14:cfIcon iconSet="NoIcons" iconId="0"/>
              <x14:cfIcon iconSet="NoIcons" iconId="0"/>
              <x14:cfIcon iconSet="NoIcons" iconId="0"/>
            </x14:iconSet>
          </x14:cfRule>
          <xm:sqref>Q39:Q40</xm:sqref>
        </x14:conditionalFormatting>
        <x14:conditionalFormatting xmlns:xm="http://schemas.microsoft.com/office/excel/2006/main">
          <x14:cfRule type="iconSet" priority="406" id="{6B6A2A57-1DDD-47BB-9E08-AABF3E38502F}">
            <x14:iconSet iconSet="3Symbols2" showValue="0" custom="1">
              <x14:cfvo type="percent">
                <xm:f>0</xm:f>
              </x14:cfvo>
              <x14:cfvo type="num" gte="0">
                <xm:f>0</xm:f>
              </x14:cfvo>
              <x14:cfvo type="num">
                <xm:f>1</xm:f>
              </x14:cfvo>
              <x14:cfIcon iconSet="3Symbols2" iconId="2"/>
              <x14:cfIcon iconSet="3Symbols2" iconId="1"/>
              <x14:cfIcon iconSet="3Symbols2" iconId="0"/>
            </x14:iconSet>
          </x14:cfRule>
          <xm:sqref>Q53</xm:sqref>
        </x14:conditionalFormatting>
      </x14:conditionalFormattings>
    </ext>
    <ext xmlns:x14="http://schemas.microsoft.com/office/spreadsheetml/2009/9/main" uri="{CCE6A557-97BC-4b89-ADB6-D9C93CAAB3DF}">
      <x14:dataValidations xmlns:xm="http://schemas.microsoft.com/office/excel/2006/main" xWindow="814" yWindow="421" count="9">
        <x14:dataValidation type="list" allowBlank="1" showInputMessage="1" showErrorMessage="1" promptTitle="Hinweis:" prompt="Die beantragte Entgeldgruppe (EG) muss sich aus dem fachlich-inhaltlichen Anforderungsprofil des Klimaschutzmanagers ergeben. Die beantragte EG spigelt die Anforderungen an die Qualifikationen des Bewerbers wieder." xr:uid="{00000000-0002-0000-0800-00000E000000}">
          <x14:formula1>
            <xm:f>menu!$A$17:$A$23</xm:f>
          </x14:formula1>
          <xm:sqref>E28 E23</xm:sqref>
        </x14:dataValidation>
        <x14:dataValidation type="list" allowBlank="1" showInputMessage="1" showErrorMessage="1" promptTitle="Hinweis:" prompt="Die beantragte Entgeltgruppe (EG) muss sich aus dem fachlich-inhaltlichen Anforderungsprofil des Klimaschutzmanagers ergeben. Die beantragte EG spiegelt die Anforderungen an die Qualifikationen des Bewerbers wieder." xr:uid="{00000000-0002-0000-0800-00000F000000}">
          <x14:formula1>
            <xm:f>menu!$A$17:$A$23</xm:f>
          </x14:formula1>
          <xm:sqref>E20 E25:E27</xm:sqref>
        </x14:dataValidation>
        <x14:dataValidation type="list" allowBlank="1" showInputMessage="1" showErrorMessage="1" promptTitle="Hinweis:" prompt="Zur Prüfung der maximalen monatlichen Zuschläge, geben Sie bitte das Bundesland, in dem sich der Antragsteller befindet, an. " xr:uid="{00000000-0002-0000-0800-000010000000}">
          <x14:formula1>
            <xm:f>menu!$Q$42:$Q$58</xm:f>
          </x14:formula1>
          <xm:sqref>E16:G16</xm:sqref>
        </x14:dataValidation>
        <x14:dataValidation type="list" allowBlank="1" showInputMessage="1" showErrorMessage="1" xr:uid="{00000000-0002-0000-0800-000011000000}">
          <x14:formula1>
            <xm:f>menu!$Q$18:$Q$23</xm:f>
          </x14:formula1>
          <xm:sqref>H53:K54</xm:sqref>
        </x14:dataValidation>
        <x14:dataValidation type="list" allowBlank="1" showInputMessage="1" showErrorMessage="1" xr:uid="{00000000-0002-0000-0800-000012000000}">
          <x14:formula1>
            <xm:f>menu!$K$19:$K$21</xm:f>
          </x14:formula1>
          <xm:sqref>F31:F32 F36:F37</xm:sqref>
        </x14:dataValidation>
        <x14:dataValidation type="list" allowBlank="1" showInputMessage="1" showErrorMessage="1" promptTitle="Hinweis:" prompt="Die beantragte Entgeltgruppe (EG) muss sich aus dem fachlich-inhaltlichen Anforderungsprofil des Klimaschutzmanagers ergeben. Die beantragte EG spigelt die Anforderungen an die Qualifikationen des Bewerbers wieder." xr:uid="{00000000-0002-0000-0800-000013000000}">
          <x14:formula1>
            <xm:f>menu!$A$17:$A$23</xm:f>
          </x14:formula1>
          <xm:sqref>E21:E22</xm:sqref>
        </x14:dataValidation>
        <x14:dataValidation type="list" allowBlank="1" showInputMessage="1" showErrorMessage="1" xr:uid="{00000000-0002-0000-0800-000014000000}">
          <x14:formula1>
            <xm:f>IF(menu!$I$21=2,menu!$K$18:$K$24,menu!$K$18:$K$20)</xm:f>
          </x14:formula1>
          <xm:sqref>F21:F23</xm:sqref>
        </x14:dataValidation>
        <x14:dataValidation type="list" allowBlank="1" showInputMessage="1" showErrorMessage="1" xr:uid="{00000000-0002-0000-0800-000015000000}">
          <x14:formula1>
            <xm:f>IF(menu!I21=2,menu!$K$18:$K$24,menu!$K$18:$K$20)</xm:f>
          </x14:formula1>
          <xm:sqref>F20</xm:sqref>
        </x14:dataValidation>
        <x14:dataValidation type="list" allowBlank="1" showInputMessage="1" showErrorMessage="1" xr:uid="{00000000-0002-0000-0800-000016000000}">
          <x14:formula1>
            <xm:f>menu!$K$18:$K$21</xm:f>
          </x14:formula1>
          <xm:sqref>F30</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18</vt:i4>
      </vt:variant>
    </vt:vector>
  </HeadingPairs>
  <TitlesOfParts>
    <vt:vector size="39" baseType="lpstr">
      <vt:lpstr>Leitfaden</vt:lpstr>
      <vt:lpstr>Basisdaten</vt:lpstr>
      <vt:lpstr>TVÖD_Obergrenzen</vt:lpstr>
      <vt:lpstr>Dashboard</vt:lpstr>
      <vt:lpstr>Personalausgaben</vt:lpstr>
      <vt:lpstr>Texte</vt:lpstr>
      <vt:lpstr>Liste der OE</vt:lpstr>
      <vt:lpstr>Vorhabenbeschreibung</vt:lpstr>
      <vt:lpstr>Personal</vt:lpstr>
      <vt:lpstr>Arbeitsplan</vt:lpstr>
      <vt:lpstr>menu</vt:lpstr>
      <vt:lpstr>Bilanzerstellung</vt:lpstr>
      <vt:lpstr>Tabelle1</vt:lpstr>
      <vt:lpstr>Arbeitsplanung</vt:lpstr>
      <vt:lpstr>Erfolgskontrollplan</vt:lpstr>
      <vt:lpstr>Begl_Öffentlichkeitsarbeit</vt:lpstr>
      <vt:lpstr>Prof_Prozessunterstützung</vt:lpstr>
      <vt:lpstr>Dienstreisen</vt:lpstr>
      <vt:lpstr>ausgabenexport</vt:lpstr>
      <vt:lpstr>Ausgabenübersicht</vt:lpstr>
      <vt:lpstr>Anmerkungen</vt:lpstr>
      <vt:lpstr>bahncard100</vt:lpstr>
      <vt:lpstr>bahncard25</vt:lpstr>
      <vt:lpstr>Anmerkungen!Druckbereich</vt:lpstr>
      <vt:lpstr>Arbeitsplan!Druckbereich</vt:lpstr>
      <vt:lpstr>Arbeitsplanung!Druckbereich</vt:lpstr>
      <vt:lpstr>Ausgabenübersicht!Druckbereich</vt:lpstr>
      <vt:lpstr>Basisdaten!Druckbereich</vt:lpstr>
      <vt:lpstr>Begl_Öffentlichkeitsarbeit!Druckbereich</vt:lpstr>
      <vt:lpstr>Bilanzerstellung!Druckbereich</vt:lpstr>
      <vt:lpstr>Dienstreisen!Druckbereich</vt:lpstr>
      <vt:lpstr>Erfolgskontrollplan!Druckbereich</vt:lpstr>
      <vt:lpstr>Leitfaden!Druckbereich</vt:lpstr>
      <vt:lpstr>'Liste der OE'!Druckbereich</vt:lpstr>
      <vt:lpstr>Personal!Druckbereich</vt:lpstr>
      <vt:lpstr>Personalausgaben!Druckbereich</vt:lpstr>
      <vt:lpstr>Prof_Prozessunterstützung!Druckbereich</vt:lpstr>
      <vt:lpstr>Tabelle1!Druckbereich</vt:lpstr>
      <vt:lpstr>Vorhabenbeschreibung!Druckbereich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Kommunalrichtlinie 4.1.7 Klimaschutzkoordination</dc:title>
  <dc:subject>Nationale Klimaschutzinitiative - Kommunalrichtlinie</dc:subject>
  <cp:keywords>Klimaschutz; NKI; Kommunalrichtlinie; Kommune; Projektförderung; Förderschwerpunkt; Klimaschutzkoordination; Personalförderung; Organisationseinheiten; Landkreis</cp:keywords>
  <cp:lastModifiedBy>Vivian Ryll</cp:lastModifiedBy>
  <cp:lastPrinted>2024-11-20T14:47:27Z</cp:lastPrinted>
  <dcterms:created xsi:type="dcterms:W3CDTF">2019-01-14T11:03:48Z</dcterms:created>
  <dcterms:modified xsi:type="dcterms:W3CDTF">2025-09-29T06:37:26Z</dcterms:modified>
</cp:coreProperties>
</file>