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7.xml" ContentType="application/vnd.openxmlformats-officedocument.drawing+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9.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0.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11.xml" ContentType="application/vnd.openxmlformats-officedocument.drawing+xml"/>
  <Override PartName="/xl/ctrlProps/ctrlProp20.xml" ContentType="application/vnd.ms-excel.controlproperties+xml"/>
  <Override PartName="/xl/drawings/drawing12.xml" ContentType="application/vnd.openxmlformats-officedocument.drawing+xml"/>
  <Override PartName="/xl/ctrlProps/ctrlProp21.xml" ContentType="application/vnd.ms-excel.controlproperties+xml"/>
  <Override PartName="/xl/drawings/drawing1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14.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updateLinks="never" codeName="DieseArbeitsmappe" defaultThemeVersion="124226"/>
  <mc:AlternateContent xmlns:mc="http://schemas.openxmlformats.org/markup-compatibility/2006">
    <mc:Choice Requires="x15">
      <x15ac:absPath xmlns:x15ac="http://schemas.microsoft.com/office/spreadsheetml/2010/11/ac" url="H:\Tools_Bearbeitung\VHB_Bearbeitung\KSM\"/>
    </mc:Choice>
  </mc:AlternateContent>
  <xr:revisionPtr revIDLastSave="0" documentId="13_ncr:1_{2494A7B9-A1BC-467C-A9B7-88E41918DECF}" xr6:coauthVersionLast="47" xr6:coauthVersionMax="47" xr10:uidLastSave="{00000000-0000-0000-0000-000000000000}"/>
  <workbookProtection workbookPassword="C730" lockStructure="1"/>
  <bookViews>
    <workbookView xWindow="28680" yWindow="-120" windowWidth="29040" windowHeight="15720" tabRatio="806" xr2:uid="{00000000-000D-0000-FFFF-FFFF00000000}"/>
  </bookViews>
  <sheets>
    <sheet name="Basisdaten" sheetId="49" r:id="rId1"/>
    <sheet name="Vorhabenbeschreibung" sheetId="50" r:id="rId2"/>
    <sheet name="Personalausgaben" sheetId="38" state="hidden" r:id="rId3"/>
    <sheet name="Inhalte und Handlungsfelder" sheetId="51" r:id="rId4"/>
    <sheet name="Beihilfe_Auskünfte" sheetId="53" state="hidden" r:id="rId5"/>
    <sheet name="Personal" sheetId="42" r:id="rId6"/>
    <sheet name="Personal_alt" sheetId="2" state="hidden" r:id="rId7"/>
    <sheet name="Texte" sheetId="27" state="hidden" r:id="rId8"/>
    <sheet name="Konzepterstellung" sheetId="14" r:id="rId9"/>
    <sheet name="ausgabenexport" sheetId="34" state="hidden" r:id="rId10"/>
    <sheet name="THG-Bilanz" sheetId="45" state="hidden" r:id="rId11"/>
    <sheet name="Tabelle_löschen" sheetId="43" state="hidden" r:id="rId12"/>
    <sheet name="Akteursbeteil_Öffentlichkeitsar" sheetId="44" r:id="rId13"/>
    <sheet name="menu" sheetId="10" state="hidden" r:id="rId14"/>
    <sheet name="prof_Prozessunterstützung" sheetId="13" r:id="rId15"/>
    <sheet name="Tabellenblatt_löschen" sheetId="6" state="hidden" r:id="rId16"/>
    <sheet name="Dienstreisen und Qualifizierung" sheetId="47" r:id="rId17"/>
    <sheet name="Ausgabenübersicht" sheetId="46" r:id="rId18"/>
    <sheet name="Anmerkungen" sheetId="17"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ntragstellergruppe">menu!$AF$2,menu!$AF$3,menu!$AF$5,menu!$AF$7</definedName>
    <definedName name="bahncard100">menu!$B$5</definedName>
    <definedName name="bahncard25">menu!$B$3</definedName>
    <definedName name="_xlnm.Print_Area" localSheetId="12">Akteursbeteil_Öffentlichkeitsar!$B$3:$P$41</definedName>
    <definedName name="_xlnm.Print_Area" localSheetId="18">Anmerkungen!$B$2:$K$45</definedName>
    <definedName name="_xlnm.Print_Area" localSheetId="17">Ausgabenübersicht!$B$2:$N$44</definedName>
    <definedName name="_xlnm.Print_Area" localSheetId="0">Basisdaten!$B$3:$R$36</definedName>
    <definedName name="_xlnm.Print_Area" localSheetId="16">'Dienstreisen und Qualifizierung'!$B$2:$Q$28</definedName>
    <definedName name="_xlnm.Print_Area" localSheetId="3">'Inhalte und Handlungsfelder'!$B$3:$Q$53</definedName>
    <definedName name="_xlnm.Print_Area" localSheetId="8">Konzepterstellung!$B$2:$N$51</definedName>
    <definedName name="_xlnm.Print_Area" localSheetId="5">Personal!$B$2:$P$46</definedName>
    <definedName name="_xlnm.Print_Area" localSheetId="6">Personal_alt!$B$2:$R$62</definedName>
    <definedName name="_xlnm.Print_Area" localSheetId="2">Personalausgaben!$A$1:$H$39</definedName>
    <definedName name="_xlnm.Print_Area" localSheetId="14">prof_Prozessunterstützung!$B$2:$N$23</definedName>
    <definedName name="_xlnm.Print_Area" localSheetId="11">Tabelle_löschen!$B$2:$N$29</definedName>
    <definedName name="_xlnm.Print_Area" localSheetId="15">Tabellenblatt_löschen!$B$2:$N$19</definedName>
    <definedName name="_xlnm.Print_Area" localSheetId="10">'THG-Bilanz'!$B$2:$P$24</definedName>
    <definedName name="_xlnm.Print_Area" localSheetId="1">Vorhabenbeschreibung!$B$3:$R$31</definedName>
    <definedName name="Navi">INDIRECT(ADDRESS(1,1,,,INDIRECT("Basisdaten!U4")))</definedName>
    <definedName name="Z_68ABA936_E0C3_4F62_AA1D_4FD1F5462098_.wvu.PrintArea" localSheetId="12" hidden="1">Akteursbeteil_Öffentlichkeitsar!$B$3:$P$41</definedName>
    <definedName name="Z_68ABA936_E0C3_4F62_AA1D_4FD1F5462098_.wvu.PrintArea" localSheetId="18" hidden="1">Anmerkungen!$B$2:$K$45</definedName>
    <definedName name="Z_68ABA936_E0C3_4F62_AA1D_4FD1F5462098_.wvu.PrintArea" localSheetId="0" hidden="1">Basisdaten!$B$3:$R$34</definedName>
    <definedName name="Z_68ABA936_E0C3_4F62_AA1D_4FD1F5462098_.wvu.PrintArea" localSheetId="16" hidden="1">'Dienstreisen und Qualifizierung'!$B$2:$P$28</definedName>
    <definedName name="Z_68ABA936_E0C3_4F62_AA1D_4FD1F5462098_.wvu.PrintArea" localSheetId="8" hidden="1">Konzepterstellung!$B$2:$N$51</definedName>
    <definedName name="Z_68ABA936_E0C3_4F62_AA1D_4FD1F5462098_.wvu.PrintArea" localSheetId="5" hidden="1">Personal!$B$2:$P$46</definedName>
    <definedName name="Z_68ABA936_E0C3_4F62_AA1D_4FD1F5462098_.wvu.PrintArea" localSheetId="6" hidden="1">Personal_alt!$B$2:$R$62</definedName>
    <definedName name="Z_68ABA936_E0C3_4F62_AA1D_4FD1F5462098_.wvu.PrintArea" localSheetId="14" hidden="1">prof_Prozessunterstützung!$B$2:$N$23</definedName>
    <definedName name="Z_68ABA936_E0C3_4F62_AA1D_4FD1F5462098_.wvu.PrintArea" localSheetId="11" hidden="1">Tabelle_löschen!$B$2:$N$29</definedName>
    <definedName name="Z_68ABA936_E0C3_4F62_AA1D_4FD1F5462098_.wvu.PrintArea" localSheetId="15" hidden="1">Tabellenblatt_löschen!$B$2:$N$19</definedName>
    <definedName name="Z_68ABA936_E0C3_4F62_AA1D_4FD1F5462098_.wvu.PrintArea" localSheetId="10" hidden="1">'THG-Bilanz'!$B$2:$P$24</definedName>
    <definedName name="Z_68ABA936_E0C3_4F62_AA1D_4FD1F5462098_.wvu.Rows" localSheetId="0" hidden="1">Basisdaten!$2:$2</definedName>
  </definedNames>
  <calcPr calcId="191029"/>
  <customWorkbookViews>
    <customWorkbookView name="Barkowsky, Patrick - Persönliche Ansicht" guid="{68ABA936-E0C3-4F62-AA1D-4FD1F5462098}" mergeInterval="0" personalView="1" xWindow="845" yWindow="22" windowWidth="970" windowHeight="968" tabRatio="909"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49" l="1"/>
  <c r="L31" i="44"/>
  <c r="I31" i="44"/>
  <c r="E31" i="44"/>
  <c r="Q18" i="51"/>
  <c r="G9" i="44" l="1"/>
  <c r="M31" i="44" s="1"/>
  <c r="N31" i="44" s="1"/>
  <c r="J14" i="13"/>
  <c r="R27" i="49"/>
  <c r="O10" i="42"/>
  <c r="D10" i="44" l="1"/>
  <c r="D14" i="42"/>
  <c r="I9" i="44" l="1"/>
  <c r="O34" i="44"/>
  <c r="O35" i="44"/>
  <c r="O36" i="44"/>
  <c r="C35" i="51"/>
  <c r="M5" i="17" l="1"/>
  <c r="H8" i="2"/>
  <c r="D1" i="38"/>
  <c r="E8" i="2"/>
  <c r="Z65" i="10"/>
  <c r="Z66" i="10"/>
  <c r="Z57" i="10"/>
  <c r="Z56" i="10"/>
  <c r="Z55" i="10"/>
  <c r="K53" i="10"/>
  <c r="J53" i="10"/>
  <c r="G53" i="10"/>
  <c r="I42" i="10"/>
  <c r="L40" i="10"/>
  <c r="L36" i="10"/>
  <c r="F222" i="10"/>
  <c r="I224" i="10" s="1"/>
  <c r="B194" i="10"/>
  <c r="D35" i="46"/>
  <c r="B195" i="10"/>
  <c r="H8" i="42"/>
  <c r="E8" i="42"/>
  <c r="O23" i="42" s="1"/>
  <c r="A187" i="10"/>
  <c r="A186" i="10"/>
  <c r="B232" i="10"/>
  <c r="T20" i="49"/>
  <c r="D10" i="51"/>
  <c r="C33" i="49"/>
  <c r="L30" i="49"/>
  <c r="G8" i="42" s="1"/>
  <c r="C25" i="49"/>
  <c r="C24" i="49"/>
  <c r="C50" i="14" s="1"/>
  <c r="O30" i="49"/>
  <c r="N30" i="49"/>
  <c r="B27" i="49"/>
  <c r="B30" i="49" s="1"/>
  <c r="G8" i="2" l="1"/>
  <c r="L38" i="10"/>
  <c r="C45" i="42"/>
  <c r="C44" i="46"/>
  <c r="C27" i="47"/>
  <c r="C22" i="13"/>
  <c r="C40" i="44"/>
  <c r="C23" i="45"/>
  <c r="C52" i="51"/>
  <c r="C31" i="50"/>
  <c r="N40" i="46" l="1"/>
  <c r="V8" i="10" s="1"/>
  <c r="P13" i="47"/>
  <c r="P11" i="47"/>
  <c r="M28" i="46" l="1"/>
  <c r="M13" i="46"/>
  <c r="C35" i="46" l="1"/>
  <c r="M27" i="46"/>
  <c r="M18" i="46"/>
  <c r="M16" i="46"/>
  <c r="M12" i="46"/>
  <c r="M11" i="46"/>
  <c r="B11" i="46"/>
  <c r="B12" i="46" s="1"/>
  <c r="B13" i="46" s="1"/>
  <c r="B14" i="46" s="1"/>
  <c r="B15" i="46" s="1"/>
  <c r="B16" i="46" s="1"/>
  <c r="B17" i="46" s="1"/>
  <c r="B18" i="46" s="1"/>
  <c r="B21" i="46" s="1"/>
  <c r="B22" i="46" s="1"/>
  <c r="M10" i="46"/>
  <c r="L13" i="6"/>
  <c r="M13" i="6" s="1"/>
  <c r="L12" i="6"/>
  <c r="M12" i="6" s="1"/>
  <c r="L11" i="6"/>
  <c r="H46" i="34" s="1"/>
  <c r="P21" i="47"/>
  <c r="P16" i="47"/>
  <c r="G6" i="47"/>
  <c r="M21" i="46" s="1"/>
  <c r="C16" i="13"/>
  <c r="L22" i="43"/>
  <c r="M22" i="43" s="1"/>
  <c r="L21" i="43"/>
  <c r="M21" i="43" s="1"/>
  <c r="C22" i="45"/>
  <c r="O16" i="45"/>
  <c r="G6" i="45"/>
  <c r="H6" i="45" s="1"/>
  <c r="B126" i="34"/>
  <c r="B121" i="34"/>
  <c r="B120" i="34"/>
  <c r="B119" i="34"/>
  <c r="B118" i="34"/>
  <c r="B117" i="34"/>
  <c r="H113" i="34"/>
  <c r="G113" i="34"/>
  <c r="F113" i="34"/>
  <c r="B113" i="34"/>
  <c r="H112" i="34"/>
  <c r="G112" i="34"/>
  <c r="F112" i="34"/>
  <c r="B112" i="34"/>
  <c r="H110" i="34"/>
  <c r="I109" i="34" s="1"/>
  <c r="G110" i="34"/>
  <c r="F110" i="34"/>
  <c r="B110" i="34"/>
  <c r="H107" i="34"/>
  <c r="H105" i="34"/>
  <c r="G105" i="34"/>
  <c r="F105" i="34"/>
  <c r="E105" i="34"/>
  <c r="D105" i="34"/>
  <c r="C105" i="34"/>
  <c r="B105" i="34"/>
  <c r="H104" i="34"/>
  <c r="G104" i="34"/>
  <c r="F104" i="34"/>
  <c r="E104" i="34"/>
  <c r="D104" i="34"/>
  <c r="C104" i="34"/>
  <c r="B104" i="34"/>
  <c r="H103" i="34"/>
  <c r="G103" i="34"/>
  <c r="F103" i="34"/>
  <c r="E103" i="34"/>
  <c r="D103" i="34"/>
  <c r="C103" i="34"/>
  <c r="B103" i="34"/>
  <c r="H102" i="34"/>
  <c r="G102" i="34"/>
  <c r="F102" i="34"/>
  <c r="E102" i="34"/>
  <c r="D102" i="34"/>
  <c r="C102" i="34"/>
  <c r="B102" i="34"/>
  <c r="H101" i="34"/>
  <c r="G101" i="34"/>
  <c r="F101" i="34"/>
  <c r="E101" i="34"/>
  <c r="D101" i="34"/>
  <c r="C101" i="34"/>
  <c r="B101" i="34"/>
  <c r="H100" i="34"/>
  <c r="G100" i="34"/>
  <c r="F100" i="34"/>
  <c r="E100" i="34"/>
  <c r="D100" i="34"/>
  <c r="C100" i="34"/>
  <c r="B100" i="34"/>
  <c r="H99" i="34"/>
  <c r="G99" i="34"/>
  <c r="F99" i="34"/>
  <c r="E99" i="34"/>
  <c r="D99" i="34"/>
  <c r="C99" i="34"/>
  <c r="B99" i="34"/>
  <c r="H98" i="34"/>
  <c r="G98" i="34"/>
  <c r="F98" i="34"/>
  <c r="E98" i="34"/>
  <c r="D98" i="34"/>
  <c r="C98" i="34"/>
  <c r="B98" i="34"/>
  <c r="H97" i="34"/>
  <c r="G97" i="34"/>
  <c r="F97" i="34"/>
  <c r="E97" i="34"/>
  <c r="D97" i="34"/>
  <c r="C97" i="34"/>
  <c r="B97" i="34"/>
  <c r="H96" i="34"/>
  <c r="G96" i="34"/>
  <c r="F96" i="34"/>
  <c r="E96" i="34"/>
  <c r="D96" i="34"/>
  <c r="C96" i="34"/>
  <c r="B96" i="34"/>
  <c r="H95" i="34"/>
  <c r="G95" i="34"/>
  <c r="F95" i="34"/>
  <c r="E95" i="34"/>
  <c r="D95" i="34"/>
  <c r="C95" i="34"/>
  <c r="B95" i="34"/>
  <c r="H94" i="34"/>
  <c r="G94" i="34"/>
  <c r="F94" i="34"/>
  <c r="E94" i="34"/>
  <c r="D94" i="34"/>
  <c r="C94" i="34"/>
  <c r="B94" i="34"/>
  <c r="H93" i="34"/>
  <c r="G93" i="34"/>
  <c r="F93" i="34"/>
  <c r="E93" i="34"/>
  <c r="D93" i="34"/>
  <c r="C93" i="34"/>
  <c r="B93" i="34"/>
  <c r="H92" i="34"/>
  <c r="G92" i="34"/>
  <c r="F92" i="34"/>
  <c r="E92" i="34"/>
  <c r="D92" i="34"/>
  <c r="C92" i="34"/>
  <c r="B92" i="34"/>
  <c r="H91" i="34"/>
  <c r="G91" i="34"/>
  <c r="F91" i="34"/>
  <c r="E91" i="34"/>
  <c r="D91" i="34"/>
  <c r="C91" i="34"/>
  <c r="B91" i="34"/>
  <c r="H90" i="34"/>
  <c r="I89" i="34" s="1"/>
  <c r="G90" i="34"/>
  <c r="F90" i="34"/>
  <c r="E90" i="34"/>
  <c r="D90" i="34"/>
  <c r="C90" i="34"/>
  <c r="B90" i="34"/>
  <c r="H87" i="34"/>
  <c r="B87" i="34"/>
  <c r="H86" i="34"/>
  <c r="I85" i="34" s="1"/>
  <c r="H83" i="34"/>
  <c r="B83" i="34"/>
  <c r="H82" i="34"/>
  <c r="B82" i="34"/>
  <c r="H81" i="34"/>
  <c r="B81" i="34"/>
  <c r="H80" i="34"/>
  <c r="B80" i="34"/>
  <c r="H79" i="34"/>
  <c r="B79" i="34"/>
  <c r="H78" i="34"/>
  <c r="B78" i="34"/>
  <c r="H77" i="34"/>
  <c r="I77" i="34" s="1"/>
  <c r="B77" i="34"/>
  <c r="H75" i="34"/>
  <c r="G75" i="34"/>
  <c r="F75" i="34"/>
  <c r="B75" i="34"/>
  <c r="H74" i="34"/>
  <c r="G74" i="34"/>
  <c r="F74" i="34"/>
  <c r="B74" i="34"/>
  <c r="H72" i="34"/>
  <c r="C72" i="34"/>
  <c r="H71" i="34"/>
  <c r="C71" i="34"/>
  <c r="H70" i="34"/>
  <c r="H69" i="34"/>
  <c r="H68" i="34"/>
  <c r="H67" i="34"/>
  <c r="I66" i="34" s="1"/>
  <c r="G64" i="34"/>
  <c r="F64" i="34"/>
  <c r="B64" i="34"/>
  <c r="G63" i="34"/>
  <c r="F63" i="34"/>
  <c r="B63" i="34"/>
  <c r="H61" i="34"/>
  <c r="G61" i="34"/>
  <c r="F61" i="34"/>
  <c r="H59" i="34"/>
  <c r="G59" i="34"/>
  <c r="F59" i="34"/>
  <c r="B59" i="34"/>
  <c r="H58" i="34"/>
  <c r="G58" i="34"/>
  <c r="F58" i="34"/>
  <c r="B58" i="34"/>
  <c r="H57" i="34"/>
  <c r="G57" i="34"/>
  <c r="F57" i="34"/>
  <c r="B57" i="34"/>
  <c r="H56" i="34"/>
  <c r="G56" i="34"/>
  <c r="F56" i="34"/>
  <c r="B56" i="34"/>
  <c r="H55" i="34"/>
  <c r="G55" i="34"/>
  <c r="F55" i="34"/>
  <c r="B55" i="34"/>
  <c r="H54" i="34"/>
  <c r="G54" i="34"/>
  <c r="F54" i="34"/>
  <c r="B54" i="34"/>
  <c r="H53" i="34"/>
  <c r="G53" i="34"/>
  <c r="F53" i="34"/>
  <c r="B53" i="34"/>
  <c r="H52" i="34"/>
  <c r="G52" i="34"/>
  <c r="F52" i="34"/>
  <c r="B52" i="34"/>
  <c r="H51" i="34"/>
  <c r="G51" i="34"/>
  <c r="F51" i="34"/>
  <c r="B51" i="34"/>
  <c r="H50" i="34"/>
  <c r="G50" i="34"/>
  <c r="F50" i="34"/>
  <c r="B50" i="34"/>
  <c r="B48" i="34"/>
  <c r="H47" i="34"/>
  <c r="B47" i="34"/>
  <c r="B46" i="34"/>
  <c r="H44" i="34"/>
  <c r="G44" i="34"/>
  <c r="F44" i="34"/>
  <c r="B44" i="34"/>
  <c r="H43" i="34"/>
  <c r="G43" i="34"/>
  <c r="F43" i="34"/>
  <c r="B43" i="34"/>
  <c r="H42" i="34"/>
  <c r="G42" i="34"/>
  <c r="F42" i="34"/>
  <c r="B42" i="34"/>
  <c r="H41" i="34"/>
  <c r="G41" i="34"/>
  <c r="F41" i="34"/>
  <c r="B41" i="34"/>
  <c r="H40" i="34"/>
  <c r="G40" i="34"/>
  <c r="F40" i="34"/>
  <c r="B40" i="34"/>
  <c r="H39" i="34"/>
  <c r="G39" i="34"/>
  <c r="F39" i="34"/>
  <c r="B39" i="34"/>
  <c r="H38" i="34"/>
  <c r="I37" i="34" s="1"/>
  <c r="G38" i="34"/>
  <c r="F38" i="34"/>
  <c r="B38" i="34"/>
  <c r="H35" i="34"/>
  <c r="G35" i="34"/>
  <c r="F35" i="34"/>
  <c r="B35" i="34"/>
  <c r="H34" i="34"/>
  <c r="G34" i="34"/>
  <c r="F34" i="34"/>
  <c r="B34" i="34"/>
  <c r="H33" i="34"/>
  <c r="G33" i="34"/>
  <c r="F33" i="34"/>
  <c r="B33" i="34"/>
  <c r="H32" i="34"/>
  <c r="G32" i="34"/>
  <c r="F32" i="34"/>
  <c r="B32" i="34"/>
  <c r="H31" i="34"/>
  <c r="G31" i="34"/>
  <c r="F31" i="34"/>
  <c r="B31" i="34"/>
  <c r="H30" i="34"/>
  <c r="G30" i="34"/>
  <c r="F30" i="34"/>
  <c r="B30" i="34"/>
  <c r="H28" i="34"/>
  <c r="G28" i="34"/>
  <c r="F28" i="34"/>
  <c r="B28" i="34"/>
  <c r="H27" i="34"/>
  <c r="G27" i="34"/>
  <c r="F27" i="34"/>
  <c r="B27" i="34"/>
  <c r="H26" i="34"/>
  <c r="G26" i="34"/>
  <c r="F26" i="34"/>
  <c r="B26" i="34"/>
  <c r="H25" i="34"/>
  <c r="G25" i="34"/>
  <c r="F25" i="34"/>
  <c r="B25" i="34"/>
  <c r="H24" i="34"/>
  <c r="I23" i="34" s="1"/>
  <c r="G24" i="34"/>
  <c r="F24" i="34"/>
  <c r="B24" i="34"/>
  <c r="G17" i="34"/>
  <c r="F17" i="34"/>
  <c r="G16" i="34"/>
  <c r="F16" i="34"/>
  <c r="H16" i="34" s="1"/>
  <c r="G15" i="34"/>
  <c r="F15" i="34"/>
  <c r="B15" i="34"/>
  <c r="G14" i="34"/>
  <c r="F14" i="34"/>
  <c r="G13" i="34"/>
  <c r="F13" i="34"/>
  <c r="G12" i="34"/>
  <c r="F12" i="34"/>
  <c r="B12" i="34"/>
  <c r="G11" i="34"/>
  <c r="F11" i="34"/>
  <c r="G10" i="34"/>
  <c r="F10" i="34"/>
  <c r="G9" i="34"/>
  <c r="F9" i="34"/>
  <c r="B9" i="34"/>
  <c r="G8" i="34"/>
  <c r="F8" i="34"/>
  <c r="G7" i="34"/>
  <c r="F7" i="34"/>
  <c r="G6" i="34"/>
  <c r="F6" i="34"/>
  <c r="B6" i="34"/>
  <c r="G5" i="34"/>
  <c r="F5" i="34"/>
  <c r="G4" i="34"/>
  <c r="F4" i="34"/>
  <c r="G3" i="34"/>
  <c r="F3" i="34"/>
  <c r="B3" i="34"/>
  <c r="H45" i="14"/>
  <c r="H44" i="14"/>
  <c r="H43" i="14"/>
  <c r="H42" i="14"/>
  <c r="H41" i="14"/>
  <c r="H40" i="14"/>
  <c r="J38" i="14"/>
  <c r="H35" i="14"/>
  <c r="H34" i="14"/>
  <c r="H33" i="14"/>
  <c r="H32" i="14"/>
  <c r="H31" i="14"/>
  <c r="H30" i="14"/>
  <c r="H29" i="14"/>
  <c r="H28" i="14"/>
  <c r="H27" i="14"/>
  <c r="H26" i="14"/>
  <c r="H25" i="14"/>
  <c r="J23" i="14"/>
  <c r="M17" i="14"/>
  <c r="C17" i="14"/>
  <c r="F15" i="14"/>
  <c r="L14" i="14"/>
  <c r="H64" i="34" s="1"/>
  <c r="L13" i="14"/>
  <c r="B262" i="10"/>
  <c r="A262" i="10"/>
  <c r="B261" i="10"/>
  <c r="A261" i="10"/>
  <c r="B260" i="10"/>
  <c r="A260" i="10"/>
  <c r="B259" i="10"/>
  <c r="A259" i="10"/>
  <c r="B258" i="10"/>
  <c r="A258" i="10"/>
  <c r="C252" i="10"/>
  <c r="B252" i="10"/>
  <c r="C251" i="10"/>
  <c r="B251" i="10"/>
  <c r="C250" i="10"/>
  <c r="B250" i="10"/>
  <c r="C249" i="10"/>
  <c r="B249" i="10"/>
  <c r="C248" i="10"/>
  <c r="B248" i="10"/>
  <c r="F224" i="10"/>
  <c r="H224" i="10" s="1"/>
  <c r="C219" i="10"/>
  <c r="C211" i="10"/>
  <c r="C195" i="10"/>
  <c r="C194" i="10"/>
  <c r="B192" i="10"/>
  <c r="A190" i="10"/>
  <c r="A189" i="10"/>
  <c r="C31" i="51"/>
  <c r="Q31" i="51" s="1"/>
  <c r="B175" i="10"/>
  <c r="C11" i="50" s="1"/>
  <c r="K145" i="10"/>
  <c r="H145" i="10"/>
  <c r="D145" i="10"/>
  <c r="C145" i="10"/>
  <c r="E145" i="10" s="1"/>
  <c r="B145" i="10"/>
  <c r="G145" i="10" s="1"/>
  <c r="K144" i="10"/>
  <c r="D144" i="10"/>
  <c r="C144" i="10"/>
  <c r="E144" i="10" s="1"/>
  <c r="B144" i="10"/>
  <c r="I144" i="10" s="1"/>
  <c r="D143" i="10"/>
  <c r="C143" i="10"/>
  <c r="E143" i="10" s="1"/>
  <c r="B143" i="10"/>
  <c r="I143" i="10" s="1"/>
  <c r="J142" i="10"/>
  <c r="D142" i="10"/>
  <c r="C142" i="10"/>
  <c r="E142" i="10" s="1"/>
  <c r="B142" i="10"/>
  <c r="F142" i="10" s="1"/>
  <c r="K141" i="10"/>
  <c r="J141" i="10"/>
  <c r="D141" i="10"/>
  <c r="C141" i="10"/>
  <c r="E141" i="10" s="1"/>
  <c r="B141" i="10"/>
  <c r="I141" i="10" s="1"/>
  <c r="J140" i="10"/>
  <c r="D140" i="10"/>
  <c r="C140" i="10"/>
  <c r="E140" i="10" s="1"/>
  <c r="B140" i="10"/>
  <c r="I140" i="10" s="1"/>
  <c r="K139" i="10"/>
  <c r="J139" i="10"/>
  <c r="D139" i="10"/>
  <c r="C139" i="10"/>
  <c r="E139" i="10" s="1"/>
  <c r="B139" i="10"/>
  <c r="I139" i="10" s="1"/>
  <c r="D138" i="10"/>
  <c r="C138" i="10"/>
  <c r="E138" i="10" s="1"/>
  <c r="B138" i="10"/>
  <c r="I138" i="10" s="1"/>
  <c r="D137" i="10"/>
  <c r="C137" i="10"/>
  <c r="E137" i="10" s="1"/>
  <c r="B137" i="10"/>
  <c r="I137" i="10" s="1"/>
  <c r="D136" i="10"/>
  <c r="C136" i="10"/>
  <c r="E136" i="10" s="1"/>
  <c r="B136" i="10"/>
  <c r="I136" i="10" s="1"/>
  <c r="D135" i="10"/>
  <c r="C135" i="10"/>
  <c r="E135" i="10" s="1"/>
  <c r="B135" i="10"/>
  <c r="I135" i="10" s="1"/>
  <c r="D134" i="10"/>
  <c r="C134" i="10"/>
  <c r="E134" i="10" s="1"/>
  <c r="B134" i="10"/>
  <c r="I134" i="10" s="1"/>
  <c r="D133" i="10"/>
  <c r="C133" i="10"/>
  <c r="E133" i="10" s="1"/>
  <c r="B133" i="10"/>
  <c r="I133" i="10" s="1"/>
  <c r="D132" i="10"/>
  <c r="C132" i="10"/>
  <c r="E132" i="10" s="1"/>
  <c r="B132" i="10"/>
  <c r="I132" i="10" s="1"/>
  <c r="D131" i="10"/>
  <c r="C131" i="10"/>
  <c r="E131" i="10" s="1"/>
  <c r="B131" i="10"/>
  <c r="I131" i="10" s="1"/>
  <c r="J130" i="10"/>
  <c r="D130" i="10"/>
  <c r="C130" i="10"/>
  <c r="E130" i="10" s="1"/>
  <c r="B130" i="10"/>
  <c r="F130" i="10" s="1"/>
  <c r="F146" i="10" s="1"/>
  <c r="C123" i="10"/>
  <c r="F122" i="10"/>
  <c r="E122" i="10"/>
  <c r="D122" i="10"/>
  <c r="C122" i="10"/>
  <c r="B115" i="10"/>
  <c r="C115" i="10" s="1"/>
  <c r="G218" i="10" s="1"/>
  <c r="F106" i="10"/>
  <c r="D93" i="10"/>
  <c r="Z67" i="10"/>
  <c r="Z64" i="10"/>
  <c r="Z63" i="10"/>
  <c r="Z62" i="10"/>
  <c r="Z61" i="10"/>
  <c r="Z60" i="10"/>
  <c r="Z59" i="10"/>
  <c r="Z58" i="10"/>
  <c r="S53" i="10"/>
  <c r="R53" i="10"/>
  <c r="S52" i="10"/>
  <c r="R52" i="10"/>
  <c r="O52" i="10"/>
  <c r="P46" i="10" s="1"/>
  <c r="G27" i="10" s="1"/>
  <c r="C246" i="10" s="1"/>
  <c r="S51" i="10"/>
  <c r="R51" i="10"/>
  <c r="O51" i="10"/>
  <c r="P45" i="10" s="1"/>
  <c r="F27" i="10" s="1"/>
  <c r="C245" i="10" s="1"/>
  <c r="S50" i="10"/>
  <c r="R50" i="10"/>
  <c r="O50" i="10"/>
  <c r="P44" i="10" s="1"/>
  <c r="E27" i="10" s="1"/>
  <c r="C244" i="10" s="1"/>
  <c r="I50" i="10"/>
  <c r="S49" i="10"/>
  <c r="R49" i="10"/>
  <c r="O49" i="10"/>
  <c r="O43" i="10" s="1"/>
  <c r="D21" i="10" s="1"/>
  <c r="C237" i="10" s="1"/>
  <c r="G49" i="10"/>
  <c r="F49" i="10"/>
  <c r="S48" i="10"/>
  <c r="R48" i="10"/>
  <c r="O48" i="10"/>
  <c r="P42" i="10" s="1"/>
  <c r="C27" i="10" s="1"/>
  <c r="C242" i="10" s="1"/>
  <c r="S47" i="10"/>
  <c r="R47" i="10"/>
  <c r="J47" i="10"/>
  <c r="S46" i="10"/>
  <c r="R46" i="10"/>
  <c r="S45" i="10"/>
  <c r="R45" i="10"/>
  <c r="S44" i="10"/>
  <c r="R44" i="10"/>
  <c r="S43" i="10"/>
  <c r="R43" i="10"/>
  <c r="J43" i="10"/>
  <c r="S42" i="10"/>
  <c r="R42" i="10"/>
  <c r="S41" i="10"/>
  <c r="R41" i="10"/>
  <c r="S40" i="10"/>
  <c r="R40" i="10"/>
  <c r="S39" i="10"/>
  <c r="R39" i="10"/>
  <c r="S38" i="10"/>
  <c r="R38" i="10"/>
  <c r="G50" i="2"/>
  <c r="G30" i="10"/>
  <c r="F30" i="10"/>
  <c r="E30" i="10"/>
  <c r="D30" i="10"/>
  <c r="C30" i="10"/>
  <c r="I21" i="10"/>
  <c r="G18" i="10"/>
  <c r="G19" i="10" s="1"/>
  <c r="F18" i="10"/>
  <c r="F19" i="10" s="1"/>
  <c r="F25" i="10" s="1"/>
  <c r="F26" i="10" s="1"/>
  <c r="B245" i="10" s="1"/>
  <c r="E18" i="10"/>
  <c r="E19" i="10" s="1"/>
  <c r="E25" i="10" s="1"/>
  <c r="E26" i="10" s="1"/>
  <c r="B244" i="10" s="1"/>
  <c r="D18" i="10"/>
  <c r="D19" i="10" s="1"/>
  <c r="C18" i="10"/>
  <c r="C19" i="10" s="1"/>
  <c r="G17" i="10"/>
  <c r="F17" i="10"/>
  <c r="E17" i="10"/>
  <c r="D17" i="10"/>
  <c r="C17" i="10"/>
  <c r="W12" i="10"/>
  <c r="W11" i="10"/>
  <c r="W10" i="10"/>
  <c r="W9" i="10"/>
  <c r="W8" i="10"/>
  <c r="W7" i="10"/>
  <c r="W6" i="10"/>
  <c r="W5" i="10"/>
  <c r="M5" i="10"/>
  <c r="W4" i="10"/>
  <c r="M4" i="10"/>
  <c r="M3" i="10"/>
  <c r="F3" i="10"/>
  <c r="F2" i="10"/>
  <c r="I1" i="10"/>
  <c r="J1" i="10" s="1"/>
  <c r="F1" i="10"/>
  <c r="Q56" i="2"/>
  <c r="C48" i="2"/>
  <c r="N40" i="2"/>
  <c r="Q18" i="38" s="1"/>
  <c r="N39" i="2"/>
  <c r="Q17" i="38" s="1"/>
  <c r="N38" i="2"/>
  <c r="Q16" i="38" s="1"/>
  <c r="N37" i="2"/>
  <c r="Q15" i="38" s="1"/>
  <c r="N36" i="2"/>
  <c r="Q14" i="38" s="1"/>
  <c r="N33" i="2"/>
  <c r="Q12" i="38" s="1"/>
  <c r="F33" i="2"/>
  <c r="E33" i="2"/>
  <c r="B16" i="34" s="1"/>
  <c r="N32" i="2"/>
  <c r="Q11" i="38" s="1"/>
  <c r="F32" i="2"/>
  <c r="E32" i="2"/>
  <c r="E39" i="2" s="1"/>
  <c r="N31" i="2"/>
  <c r="Q10" i="38" s="1"/>
  <c r="F31" i="2"/>
  <c r="E31" i="2"/>
  <c r="B10" i="34" s="1"/>
  <c r="N30" i="2"/>
  <c r="Q9" i="38" s="1"/>
  <c r="F30" i="2"/>
  <c r="E30" i="2"/>
  <c r="B7" i="34" s="1"/>
  <c r="N29" i="2"/>
  <c r="Q8" i="38" s="1"/>
  <c r="F29" i="2"/>
  <c r="E29" i="2"/>
  <c r="B4" i="34" s="1"/>
  <c r="N26" i="2"/>
  <c r="Q6" i="38" s="1"/>
  <c r="N25" i="2"/>
  <c r="Q5" i="38" s="1"/>
  <c r="N24" i="2"/>
  <c r="N23" i="2"/>
  <c r="Q3" i="38" s="1"/>
  <c r="N22" i="2"/>
  <c r="Q2" i="38" s="1"/>
  <c r="Q18" i="2"/>
  <c r="D16" i="2"/>
  <c r="D14" i="2"/>
  <c r="Q10" i="2"/>
  <c r="Q42" i="2"/>
  <c r="C5" i="2"/>
  <c r="O40" i="42"/>
  <c r="O30" i="42"/>
  <c r="C30" i="42"/>
  <c r="O29" i="42"/>
  <c r="C29" i="42"/>
  <c r="O28" i="42"/>
  <c r="C28" i="42"/>
  <c r="O27" i="42"/>
  <c r="C27" i="42"/>
  <c r="D16" i="42"/>
  <c r="O14" i="42"/>
  <c r="D43" i="27"/>
  <c r="C43" i="27"/>
  <c r="D20" i="27"/>
  <c r="I38" i="38"/>
  <c r="E38" i="38"/>
  <c r="D38" i="38"/>
  <c r="E37" i="38"/>
  <c r="D37" i="38"/>
  <c r="E36" i="38"/>
  <c r="D36" i="38"/>
  <c r="E35" i="38"/>
  <c r="D35" i="38"/>
  <c r="E34" i="38"/>
  <c r="D34" i="38"/>
  <c r="E33" i="38"/>
  <c r="D33" i="38"/>
  <c r="E32" i="38"/>
  <c r="D32" i="38"/>
  <c r="E31" i="38"/>
  <c r="D31" i="38"/>
  <c r="E30" i="38"/>
  <c r="D30" i="38"/>
  <c r="E29" i="38"/>
  <c r="D29" i="38"/>
  <c r="E28" i="38"/>
  <c r="D28" i="38"/>
  <c r="I14" i="38"/>
  <c r="P6" i="38"/>
  <c r="P5" i="38"/>
  <c r="P4" i="38"/>
  <c r="P3" i="38"/>
  <c r="S2" i="38"/>
  <c r="P2" i="38"/>
  <c r="C3" i="38"/>
  <c r="V12" i="10"/>
  <c r="S12" i="10" s="1"/>
  <c r="H6" i="34" l="1"/>
  <c r="H13" i="34"/>
  <c r="H48" i="34"/>
  <c r="H15" i="34"/>
  <c r="R4" i="10"/>
  <c r="Q29" i="2"/>
  <c r="Q36" i="2"/>
  <c r="P12" i="38"/>
  <c r="H7" i="34"/>
  <c r="N21" i="46"/>
  <c r="Q14" i="2"/>
  <c r="G25" i="10"/>
  <c r="G26" i="10" s="1"/>
  <c r="B246" i="10" s="1"/>
  <c r="G20" i="10"/>
  <c r="B240" i="10" s="1"/>
  <c r="H12" i="34"/>
  <c r="H142" i="10"/>
  <c r="F144" i="10"/>
  <c r="L15" i="14"/>
  <c r="M47" i="14" s="1"/>
  <c r="O46" i="10"/>
  <c r="G21" i="10" s="1"/>
  <c r="C240" i="10" s="1"/>
  <c r="L141" i="10"/>
  <c r="R11" i="10"/>
  <c r="H8" i="34"/>
  <c r="C44" i="17"/>
  <c r="H5" i="34"/>
  <c r="R7" i="10"/>
  <c r="P8" i="38"/>
  <c r="P10" i="38"/>
  <c r="R8" i="10"/>
  <c r="P43" i="10"/>
  <c r="D27" i="10" s="1"/>
  <c r="C243" i="10" s="1"/>
  <c r="F133" i="10"/>
  <c r="F135" i="10"/>
  <c r="F137" i="10"/>
  <c r="R12" i="10"/>
  <c r="S6" i="38"/>
  <c r="G21" i="34" s="1"/>
  <c r="H50" i="2"/>
  <c r="L46" i="10" s="1"/>
  <c r="G133" i="10"/>
  <c r="G135" i="10"/>
  <c r="R10" i="10"/>
  <c r="G130" i="10"/>
  <c r="G146" i="10" s="1"/>
  <c r="H3" i="34"/>
  <c r="H10" i="34"/>
  <c r="B25" i="46"/>
  <c r="B26" i="46" s="1"/>
  <c r="B27" i="46"/>
  <c r="H130" i="10"/>
  <c r="H146" i="10" s="1"/>
  <c r="F132" i="10"/>
  <c r="G132" i="10"/>
  <c r="G138" i="10"/>
  <c r="F145" i="10"/>
  <c r="H4" i="34"/>
  <c r="H11" i="34"/>
  <c r="H14" i="34"/>
  <c r="E40" i="2"/>
  <c r="P18" i="38" s="1"/>
  <c r="G224" i="10"/>
  <c r="S4" i="38"/>
  <c r="G20" i="34" s="1"/>
  <c r="R9" i="10"/>
  <c r="O42" i="10"/>
  <c r="C21" i="10" s="1"/>
  <c r="C236" i="10" s="1"/>
  <c r="O44" i="10"/>
  <c r="E21" i="10" s="1"/>
  <c r="C238" i="10" s="1"/>
  <c r="F134" i="10"/>
  <c r="G137" i="10"/>
  <c r="F140" i="10"/>
  <c r="G144" i="10"/>
  <c r="I145" i="10"/>
  <c r="M14" i="14"/>
  <c r="L14" i="6"/>
  <c r="F6" i="6" s="1"/>
  <c r="C8" i="6" s="1"/>
  <c r="H17" i="34"/>
  <c r="V6" i="10"/>
  <c r="R5" i="10"/>
  <c r="F131" i="10"/>
  <c r="G134" i="10"/>
  <c r="F139" i="10"/>
  <c r="G140" i="10"/>
  <c r="L23" i="43"/>
  <c r="F6" i="43" s="1"/>
  <c r="M25" i="43" s="1"/>
  <c r="E50" i="2"/>
  <c r="C118" i="10" s="1"/>
  <c r="R6" i="10"/>
  <c r="G131" i="10"/>
  <c r="F136" i="10"/>
  <c r="G139" i="10"/>
  <c r="H140" i="10"/>
  <c r="F143" i="10"/>
  <c r="H9" i="34"/>
  <c r="N2" i="38"/>
  <c r="E14" i="38" s="1"/>
  <c r="F50" i="2"/>
  <c r="L44" i="10" s="1"/>
  <c r="L139" i="10"/>
  <c r="G136" i="10"/>
  <c r="G143" i="10"/>
  <c r="F138" i="10"/>
  <c r="G142" i="10"/>
  <c r="O16" i="42"/>
  <c r="O21" i="42"/>
  <c r="O18" i="42"/>
  <c r="O13" i="45"/>
  <c r="O18" i="45"/>
  <c r="B127" i="34"/>
  <c r="F1" i="38"/>
  <c r="B14" i="34"/>
  <c r="Q39" i="2"/>
  <c r="P17" i="38"/>
  <c r="C20" i="10"/>
  <c r="C25" i="10"/>
  <c r="C26" i="10" s="1"/>
  <c r="B242" i="10" s="1"/>
  <c r="D20" i="10"/>
  <c r="B237" i="10" s="1"/>
  <c r="Q23" i="2" s="1"/>
  <c r="D25" i="10"/>
  <c r="D26" i="10" s="1"/>
  <c r="B243" i="10" s="1"/>
  <c r="Q4" i="38"/>
  <c r="E14" i="34"/>
  <c r="E17" i="34"/>
  <c r="K9" i="46"/>
  <c r="E5" i="34"/>
  <c r="E8" i="34"/>
  <c r="E11" i="34"/>
  <c r="E118" i="10"/>
  <c r="E37" i="2"/>
  <c r="Q37" i="2" s="1"/>
  <c r="O45" i="10"/>
  <c r="F21" i="10" s="1"/>
  <c r="C239" i="10" s="1"/>
  <c r="F3" i="38"/>
  <c r="C4" i="38"/>
  <c r="Q16" i="2"/>
  <c r="Q30" i="2"/>
  <c r="E38" i="2"/>
  <c r="E20" i="10"/>
  <c r="B238" i="10" s="1"/>
  <c r="Q24" i="2" s="1"/>
  <c r="G6" i="6"/>
  <c r="M2" i="38"/>
  <c r="F7" i="38"/>
  <c r="F20" i="10"/>
  <c r="B239" i="10" s="1"/>
  <c r="Q25" i="2" s="1"/>
  <c r="F4" i="38"/>
  <c r="Q33" i="2"/>
  <c r="I18" i="10"/>
  <c r="M18" i="14"/>
  <c r="C18" i="14"/>
  <c r="L45" i="10"/>
  <c r="F6" i="38"/>
  <c r="Q32" i="2"/>
  <c r="P9" i="38"/>
  <c r="Q31" i="2"/>
  <c r="E36" i="2"/>
  <c r="M19" i="46"/>
  <c r="F5" i="38"/>
  <c r="P11" i="38"/>
  <c r="B13" i="34"/>
  <c r="H53" i="10"/>
  <c r="I53" i="10" s="1"/>
  <c r="I54" i="10" s="1"/>
  <c r="G201" i="10"/>
  <c r="F204" i="10"/>
  <c r="H206" i="10"/>
  <c r="G209" i="10"/>
  <c r="G213" i="10"/>
  <c r="F216" i="10"/>
  <c r="H218" i="10"/>
  <c r="D115" i="10"/>
  <c r="H201" i="10"/>
  <c r="G204" i="10"/>
  <c r="F207" i="10"/>
  <c r="H209" i="10"/>
  <c r="H213" i="10"/>
  <c r="G216" i="10"/>
  <c r="H6" i="47"/>
  <c r="I130" i="10"/>
  <c r="I146" i="10" s="1"/>
  <c r="H131" i="10"/>
  <c r="H132" i="10"/>
  <c r="H133" i="10"/>
  <c r="H134" i="10"/>
  <c r="H135" i="10"/>
  <c r="H136" i="10"/>
  <c r="H137" i="10"/>
  <c r="H138" i="10"/>
  <c r="H139" i="10"/>
  <c r="I142" i="10"/>
  <c r="H143" i="10"/>
  <c r="H144" i="10"/>
  <c r="F202" i="10"/>
  <c r="H204" i="10"/>
  <c r="G207" i="10"/>
  <c r="F210" i="10"/>
  <c r="F214" i="10"/>
  <c r="H216" i="10"/>
  <c r="M13" i="14"/>
  <c r="G6" i="43"/>
  <c r="V9" i="10" s="1"/>
  <c r="S9" i="10" s="1"/>
  <c r="C7" i="47"/>
  <c r="M11" i="6"/>
  <c r="G202" i="10"/>
  <c r="F205" i="10"/>
  <c r="H207" i="10"/>
  <c r="G210" i="10"/>
  <c r="G214" i="10"/>
  <c r="F217" i="10"/>
  <c r="C7" i="43"/>
  <c r="C27" i="43"/>
  <c r="F141" i="10"/>
  <c r="F200" i="10"/>
  <c r="H202" i="10"/>
  <c r="G205" i="10"/>
  <c r="F208" i="10"/>
  <c r="H210" i="10"/>
  <c r="H214" i="10"/>
  <c r="G217" i="10"/>
  <c r="H63" i="34"/>
  <c r="C10" i="43"/>
  <c r="G141" i="10"/>
  <c r="G200" i="10"/>
  <c r="F203" i="10"/>
  <c r="H205" i="10"/>
  <c r="G208" i="10"/>
  <c r="F215" i="10"/>
  <c r="H217" i="10"/>
  <c r="H141" i="10"/>
  <c r="H200" i="10"/>
  <c r="G203" i="10"/>
  <c r="F206" i="10"/>
  <c r="H208" i="10"/>
  <c r="G215" i="10"/>
  <c r="F218" i="10"/>
  <c r="F201" i="10"/>
  <c r="H203" i="10"/>
  <c r="G206" i="10"/>
  <c r="F209" i="10"/>
  <c r="F213" i="10"/>
  <c r="H215" i="10"/>
  <c r="C61" i="2"/>
  <c r="C28" i="43"/>
  <c r="C18" i="6"/>
  <c r="E10" i="34" l="1"/>
  <c r="Q26" i="2"/>
  <c r="L47" i="10"/>
  <c r="D118" i="10"/>
  <c r="E7" i="34"/>
  <c r="E16" i="34"/>
  <c r="E4" i="34"/>
  <c r="J9" i="46"/>
  <c r="E13" i="34"/>
  <c r="E9" i="34"/>
  <c r="L43" i="10"/>
  <c r="E6" i="34"/>
  <c r="B28" i="46"/>
  <c r="B29" i="46" s="1"/>
  <c r="F118" i="10"/>
  <c r="J125" i="10" s="1"/>
  <c r="E11" i="38"/>
  <c r="L9" i="46"/>
  <c r="E5" i="38"/>
  <c r="E12" i="38"/>
  <c r="E7" i="38"/>
  <c r="E4" i="38"/>
  <c r="E13" i="38"/>
  <c r="E10" i="38"/>
  <c r="Q40" i="2"/>
  <c r="B17" i="34"/>
  <c r="E6" i="38"/>
  <c r="E9" i="38"/>
  <c r="E3" i="34"/>
  <c r="V4" i="10"/>
  <c r="S4" i="10" s="1"/>
  <c r="I9" i="46"/>
  <c r="E8" i="38"/>
  <c r="V5" i="10"/>
  <c r="S5" i="10" s="1"/>
  <c r="E12" i="34"/>
  <c r="M3" i="38"/>
  <c r="D25" i="38" s="1"/>
  <c r="V7" i="10"/>
  <c r="S7" i="10" s="1"/>
  <c r="S6" i="10"/>
  <c r="E15" i="34"/>
  <c r="S8" i="10"/>
  <c r="V10" i="10"/>
  <c r="S10" i="10" s="1"/>
  <c r="N28" i="46"/>
  <c r="N16" i="46"/>
  <c r="N13" i="46"/>
  <c r="N19" i="46"/>
  <c r="V11" i="10"/>
  <c r="S11" i="10" s="1"/>
  <c r="M15" i="46"/>
  <c r="M29" i="46" s="1"/>
  <c r="J54" i="10"/>
  <c r="J55" i="10" s="1"/>
  <c r="J120" i="10"/>
  <c r="J121" i="10"/>
  <c r="H54" i="10"/>
  <c r="H55" i="10" s="1"/>
  <c r="G54" i="10"/>
  <c r="G55" i="10" s="1"/>
  <c r="E51" i="2" s="1"/>
  <c r="B11" i="34"/>
  <c r="P16" i="38"/>
  <c r="Q38" i="2"/>
  <c r="B236" i="10"/>
  <c r="Q22" i="2" s="1"/>
  <c r="C45" i="2"/>
  <c r="B5" i="34"/>
  <c r="P14" i="38"/>
  <c r="G211" i="10"/>
  <c r="G219" i="10"/>
  <c r="D13" i="38"/>
  <c r="D12" i="38"/>
  <c r="D8" i="38"/>
  <c r="D10" i="38"/>
  <c r="D14" i="38"/>
  <c r="D5" i="38"/>
  <c r="D11" i="38"/>
  <c r="D9" i="38"/>
  <c r="D6" i="38"/>
  <c r="D4" i="38"/>
  <c r="D7" i="38"/>
  <c r="F115" i="10"/>
  <c r="E115" i="10"/>
  <c r="I3" i="38"/>
  <c r="D3" i="38" s="1"/>
  <c r="C5" i="38"/>
  <c r="B8" i="34"/>
  <c r="P15" i="38"/>
  <c r="N3" i="38"/>
  <c r="J122" i="10"/>
  <c r="J123" i="10"/>
  <c r="J119" i="10"/>
  <c r="J118" i="10"/>
  <c r="F51" i="2" l="1"/>
  <c r="D119" i="10" s="1"/>
  <c r="D120" i="10" s="1"/>
  <c r="H51" i="2"/>
  <c r="F119" i="10" s="1"/>
  <c r="J124" i="10"/>
  <c r="D15" i="38"/>
  <c r="D18" i="38"/>
  <c r="D20" i="38"/>
  <c r="D26" i="38"/>
  <c r="D17" i="38"/>
  <c r="D19" i="38"/>
  <c r="D21" i="38"/>
  <c r="D22" i="38"/>
  <c r="X3" i="10"/>
  <c r="C7" i="46" s="1"/>
  <c r="D23" i="38"/>
  <c r="D16" i="38"/>
  <c r="D24" i="38"/>
  <c r="I26" i="38"/>
  <c r="E3" i="38"/>
  <c r="X7" i="10"/>
  <c r="X4" i="10"/>
  <c r="H8" i="46" s="1"/>
  <c r="Y2" i="10"/>
  <c r="C37" i="46" s="1"/>
  <c r="E23" i="38"/>
  <c r="E15" i="38"/>
  <c r="E25" i="38"/>
  <c r="E16" i="38"/>
  <c r="E19" i="38"/>
  <c r="E21" i="38"/>
  <c r="E18" i="38"/>
  <c r="E17" i="38"/>
  <c r="E22" i="38"/>
  <c r="E24" i="38"/>
  <c r="E26" i="38"/>
  <c r="E20" i="38"/>
  <c r="I55" i="10"/>
  <c r="H115" i="10"/>
  <c r="G115" i="10"/>
  <c r="A37" i="27"/>
  <c r="C6" i="38"/>
  <c r="N4" i="38"/>
  <c r="E39" i="38" s="1"/>
  <c r="M4" i="38"/>
  <c r="D39" i="38" s="1"/>
  <c r="F120" i="10" l="1"/>
  <c r="F121" i="10"/>
  <c r="G51" i="2"/>
  <c r="L51" i="2" s="1"/>
  <c r="D121" i="10"/>
  <c r="K55" i="10"/>
  <c r="D27" i="38"/>
  <c r="E27" i="38"/>
  <c r="P9" i="46"/>
  <c r="C7" i="38"/>
  <c r="C119" i="10"/>
  <c r="E119" i="10" l="1"/>
  <c r="C120" i="10"/>
  <c r="C121" i="10"/>
  <c r="K11" i="46"/>
  <c r="L28" i="46"/>
  <c r="L27" i="46" s="1"/>
  <c r="K28" i="46"/>
  <c r="K27" i="46" s="1"/>
  <c r="L13" i="46"/>
  <c r="L12" i="46" s="1"/>
  <c r="J28" i="46"/>
  <c r="J27" i="46" s="1"/>
  <c r="K13" i="46"/>
  <c r="K12" i="46" s="1"/>
  <c r="I28" i="46"/>
  <c r="I27" i="46" s="1"/>
  <c r="J13" i="46"/>
  <c r="J12" i="46" s="1"/>
  <c r="I13" i="46"/>
  <c r="I12" i="46" s="1"/>
  <c r="K21" i="46"/>
  <c r="J19" i="46"/>
  <c r="L21" i="46"/>
  <c r="L10" i="46"/>
  <c r="L16" i="46"/>
  <c r="L18" i="46"/>
  <c r="J11" i="46"/>
  <c r="J18" i="46"/>
  <c r="K18" i="46"/>
  <c r="I16" i="46"/>
  <c r="I19" i="46"/>
  <c r="J10" i="46"/>
  <c r="I21" i="46"/>
  <c r="I10" i="46"/>
  <c r="J16" i="46"/>
  <c r="K10" i="46"/>
  <c r="I11" i="46"/>
  <c r="J21" i="46"/>
  <c r="I18" i="46"/>
  <c r="L11" i="46"/>
  <c r="K16" i="46"/>
  <c r="L19" i="46"/>
  <c r="K19" i="46"/>
  <c r="C8" i="38"/>
  <c r="E120" i="10" l="1"/>
  <c r="E121" i="10"/>
  <c r="K15" i="46"/>
  <c r="K29" i="46" s="1"/>
  <c r="I15" i="46"/>
  <c r="I29" i="46" s="1"/>
  <c r="J15" i="46"/>
  <c r="J29" i="46" s="1"/>
  <c r="L15" i="46"/>
  <c r="L29" i="46" s="1"/>
  <c r="C9" i="38"/>
  <c r="C10" i="38" l="1"/>
  <c r="C11" i="38" l="1"/>
  <c r="C12" i="38" l="1"/>
  <c r="C13" i="38" l="1"/>
  <c r="C14" i="38" l="1"/>
  <c r="C15" i="38" l="1"/>
  <c r="C16" i="38" l="1"/>
  <c r="C17" i="38" l="1"/>
  <c r="C18" i="38" l="1"/>
  <c r="C19" i="38" l="1"/>
  <c r="C20" i="38" l="1"/>
  <c r="C21" i="38" l="1"/>
  <c r="C22" i="38" l="1"/>
  <c r="C23" i="38" l="1"/>
  <c r="C24" i="38" l="1"/>
  <c r="C25" i="38" l="1"/>
  <c r="C26" i="38" l="1"/>
  <c r="C27" i="38" l="1"/>
  <c r="C28" i="38" s="1"/>
  <c r="C29" i="38" s="1"/>
  <c r="C30" i="38" s="1"/>
  <c r="C31" i="38" s="1"/>
  <c r="C32" i="38" s="1"/>
  <c r="C33" i="38" s="1"/>
  <c r="C34" i="38" s="1"/>
  <c r="C35" i="38" s="1"/>
  <c r="C36" i="38" s="1"/>
  <c r="C37" i="38" s="1"/>
  <c r="C38" i="38" s="1"/>
  <c r="C39" i="38" s="1"/>
  <c r="G6" i="38" l="1"/>
  <c r="H52" i="2" s="1"/>
  <c r="G4" i="38"/>
  <c r="F52" i="2" s="1"/>
  <c r="H6" i="38"/>
  <c r="H53" i="2" s="1"/>
  <c r="K2" i="38"/>
  <c r="K5" i="38"/>
  <c r="K4" i="38"/>
  <c r="K3" i="38"/>
  <c r="H3" i="38"/>
  <c r="H4" i="38"/>
  <c r="F53" i="2" s="1"/>
  <c r="G5" i="38"/>
  <c r="G52" i="2" s="1"/>
  <c r="H7" i="38"/>
  <c r="G3" i="38"/>
  <c r="H5" i="38"/>
  <c r="G53" i="2" s="1"/>
  <c r="G7" i="38"/>
  <c r="H8" i="38" l="1"/>
  <c r="H21" i="34" s="1"/>
  <c r="E53" i="2"/>
  <c r="L53" i="2" s="1"/>
  <c r="E52" i="2"/>
  <c r="L52" i="2" s="1"/>
  <c r="G8" i="38"/>
  <c r="H20" i="34" s="1"/>
  <c r="I116"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Lucie Oelschläger</author>
  </authors>
  <commentList>
    <comment ref="C2" authorId="0" shapeId="0" xr:uid="{00000000-0006-0000-0400-000001000000}">
      <text>
        <r>
          <rPr>
            <b/>
            <sz val="9"/>
            <color indexed="81"/>
            <rFont val="Segoe UI"/>
            <family val="2"/>
          </rPr>
          <t>Lucie Oelschläger:</t>
        </r>
        <r>
          <rPr>
            <sz val="9"/>
            <color indexed="81"/>
            <rFont val="Segoe UI"/>
            <family val="2"/>
          </rPr>
          <t xml:space="preserve">
Lieber Jan-Moritz, die Anordnung der Felder auf dieser Seite muss nicht zwingend so aufgebaut sein. Du könntest die Felder auch untereinander positionieren. Wenn der Platz nicht ausreicht/es zu quetschig ist, könnte die Tabelle Liegenschaften auch in ein extra Tabellenblatt</t>
        </r>
      </text>
    </comment>
    <comment ref="G5" authorId="0" shapeId="0" xr:uid="{00000000-0006-0000-0400-000002000000}">
      <text>
        <r>
          <rPr>
            <b/>
            <sz val="9"/>
            <color indexed="81"/>
            <rFont val="Segoe UI"/>
            <family val="2"/>
          </rPr>
          <t>Lucie Oelschläger:</t>
        </r>
        <r>
          <rPr>
            <sz val="9"/>
            <color indexed="81"/>
            <rFont val="Segoe UI"/>
            <family val="2"/>
          </rPr>
          <t xml:space="preserve">
erst soll nur dieses Feld sichtbar sein, nach Setzen des Hakens erscheinen dann die anderen felder</t>
        </r>
      </text>
    </comment>
    <comment ref="G7" authorId="0" shapeId="0" xr:uid="{00000000-0006-0000-0400-000003000000}">
      <text>
        <r>
          <rPr>
            <b/>
            <sz val="9"/>
            <color indexed="81"/>
            <rFont val="Segoe UI"/>
            <family val="2"/>
          </rPr>
          <t>Lucie Oelschläger:</t>
        </r>
        <r>
          <rPr>
            <sz val="9"/>
            <color indexed="81"/>
            <rFont val="Segoe UI"/>
            <family val="2"/>
          </rPr>
          <t xml:space="preserve">
Auswahl: JA, wirtschaftlich tätig; NEIN, nicht wirtschaftlich tätig
--&gt; bei nein verschwindet der rest darunter
--&gt; bei nein soll ein Infotext erscheinen: "Gemäß Ihrer Angaben kann eine Beihilferelevanz wahrscheinlich ausgeschlossen werden. </t>
        </r>
        <r>
          <rPr>
            <u/>
            <sz val="9"/>
            <color indexed="81"/>
            <rFont val="Segoe UI"/>
            <family val="2"/>
          </rPr>
          <t>Bitte überprüfen Sie Ihre Angaben nochmals und stellen Sie sicher, dass keine wirtschaftliche Tätigkeit nach der oben genannten Definition vorliegt.</t>
        </r>
        <r>
          <rPr>
            <sz val="9"/>
            <color indexed="81"/>
            <rFont val="Segoe UI"/>
            <family val="2"/>
          </rPr>
          <t xml:space="preserve">"
</t>
        </r>
      </text>
    </comment>
    <comment ref="G9" authorId="0" shapeId="0" xr:uid="{00000000-0006-0000-0400-000004000000}">
      <text>
        <r>
          <rPr>
            <b/>
            <sz val="9"/>
            <color indexed="81"/>
            <rFont val="Segoe UI"/>
            <family val="2"/>
          </rPr>
          <t>Lucie Oelschläger:</t>
        </r>
        <r>
          <rPr>
            <sz val="9"/>
            <color indexed="81"/>
            <rFont val="Segoe UI"/>
            <family val="2"/>
          </rPr>
          <t xml:space="preserve">
hier mehr platz zum schreiben bieten</t>
        </r>
      </text>
    </comment>
    <comment ref="A11" authorId="0" shapeId="0" xr:uid="{00000000-0006-0000-0400-000005000000}">
      <text>
        <r>
          <rPr>
            <b/>
            <sz val="9"/>
            <color indexed="81"/>
            <rFont val="Segoe UI"/>
            <family val="2"/>
          </rPr>
          <t>Lucie Oelschläger:</t>
        </r>
        <r>
          <rPr>
            <sz val="9"/>
            <color indexed="81"/>
            <rFont val="Segoe UI"/>
            <family val="2"/>
          </rPr>
          <t xml:space="preserve">
in Paul Seymers Abfrage nicht vorhanden - nur für Kliniken?
--&gt; muss noch geprüft werden, für welche Asts diese Abfrage relevant ist</t>
        </r>
      </text>
    </comment>
    <comment ref="A13" authorId="0" shapeId="0" xr:uid="{00000000-0006-0000-0400-000006000000}">
      <text>
        <r>
          <rPr>
            <b/>
            <sz val="9"/>
            <color indexed="81"/>
            <rFont val="Segoe UI"/>
            <family val="2"/>
          </rPr>
          <t>Lucie Oelschläger:</t>
        </r>
        <r>
          <rPr>
            <sz val="9"/>
            <color indexed="81"/>
            <rFont val="Segoe UI"/>
            <family val="2"/>
          </rPr>
          <t xml:space="preserve">
nur für Einrichtungen des Gesundheitswesens, Dropdown/Ankreuzen mit Mehrfachauswahl ein binden; wenn "Grundversorgung" ausgewählt ist, muss die Liegenschaftsliste nicht ausgefüllt werden also wird dann ausgeblendet </t>
        </r>
      </text>
    </comment>
    <comment ref="J13" authorId="0" shapeId="0" xr:uid="{00000000-0006-0000-0400-000007000000}">
      <text>
        <r>
          <rPr>
            <b/>
            <sz val="9"/>
            <color indexed="81"/>
            <rFont val="Segoe UI"/>
            <family val="2"/>
          </rPr>
          <t>Lucie Oelschläger:</t>
        </r>
        <r>
          <rPr>
            <sz val="9"/>
            <color indexed="81"/>
            <rFont val="Segoe UI"/>
            <family val="2"/>
          </rPr>
          <t xml:space="preserve">
an irgendeinem Punkt muss noch ein Infofeld eingeblendet werden für "wahrscheinlich beihilferelevant" --&gt; muss noch abgeklärt werden wann</t>
        </r>
      </text>
    </comment>
    <comment ref="A17" authorId="0" shapeId="0" xr:uid="{00000000-0006-0000-0400-000008000000}">
      <text>
        <r>
          <rPr>
            <b/>
            <sz val="9"/>
            <color indexed="81"/>
            <rFont val="Segoe UI"/>
            <family val="2"/>
          </rPr>
          <t>Lucie Oelschläger:</t>
        </r>
        <r>
          <rPr>
            <sz val="9"/>
            <color indexed="81"/>
            <rFont val="Segoe UI"/>
            <family val="2"/>
          </rPr>
          <t xml:space="preserve">
- in der tabelle für die spalten 3-6 jew. Ja/nein möglichkeit
- extra spalte mit überschrift "bemerkung"</t>
        </r>
      </text>
    </comment>
    <comment ref="B19" authorId="0" shapeId="0" xr:uid="{00000000-0006-0000-0400-000009000000}">
      <text>
        <r>
          <rPr>
            <b/>
            <sz val="9"/>
            <color indexed="81"/>
            <rFont val="Segoe UI"/>
            <family val="2"/>
          </rPr>
          <t>Lucie Oelschläger:</t>
        </r>
        <r>
          <rPr>
            <sz val="9"/>
            <color indexed="81"/>
            <rFont val="Segoe UI"/>
            <family val="2"/>
          </rPr>
          <t xml:space="preserve">
 eine Zeile mit Bespiel einfügen, bitte in kursiv und verblasster schrift + nicht veränderbar - für die spalte 3 nein, für 4+5 ja, für 6 nein auswählen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<sst xmlns="http://schemas.openxmlformats.org/spreadsheetml/2006/main" count="1263" uniqueCount="695">
  <si>
    <t>Eingruppierung</t>
  </si>
  <si>
    <t>Wochenstunden</t>
  </si>
  <si>
    <t>monatl. Zuschläge</t>
  </si>
  <si>
    <t>Personalstelle 1</t>
  </si>
  <si>
    <t>Ggf. Personalstelle 2</t>
  </si>
  <si>
    <t>Ggf. Personalstelle 3</t>
  </si>
  <si>
    <t>Summe</t>
  </si>
  <si>
    <t>E1 bis E11</t>
  </si>
  <si>
    <t>E12 bis E15</t>
  </si>
  <si>
    <t>Hinweis:</t>
  </si>
  <si>
    <t>Ausgaben in Euro</t>
  </si>
  <si>
    <t>Art der Dienstreise</t>
  </si>
  <si>
    <t>Zweck der Dienstreise</t>
  </si>
  <si>
    <t>Bundesreisekostengesetz</t>
  </si>
  <si>
    <t>Landesreisekostengesetz</t>
  </si>
  <si>
    <t>Summe:</t>
  </si>
  <si>
    <t>Position</t>
  </si>
  <si>
    <t>Anzahl Arbeitstage</t>
  </si>
  <si>
    <t>Betrag</t>
  </si>
  <si>
    <t>Personal</t>
  </si>
  <si>
    <t>F0831</t>
  </si>
  <si>
    <t>F0850</t>
  </si>
  <si>
    <t>F0844</t>
  </si>
  <si>
    <t>F0835</t>
  </si>
  <si>
    <t>F0812</t>
  </si>
  <si>
    <t>F0817</t>
  </si>
  <si>
    <t>Dauer der Dienstreise in Tagen</t>
  </si>
  <si>
    <t>Anzahl Monate</t>
  </si>
  <si>
    <t>Monatssumme</t>
  </si>
  <si>
    <t>EG 11</t>
  </si>
  <si>
    <t>Bitte beachten Sie, sollten uns Ihre Angaben unplausibel erscheinen, kann es ggf. notwendig sein, dass wir eine Stellenbewertung zu der von Ihnen beantragten Personalstelle / Entgeltgruppe nachfragen. Mit Stellenbewertung ist in diesem Fall die Begründung für die Zuordnung einer Stelle zu einer bestimmten Entgeltgruppe (z. B. E11) gemeint. Dieses Dokument wird in der Regel durch die Personalabteilung erstellt. Grundlage der Bewertung ist die differenzierte Erfassung der mit der Stelle verbundenen Leistungen und Anforderungen auf der Grundlage einer Stellenbeschreibung.</t>
  </si>
  <si>
    <t>Bahncard Preise</t>
  </si>
  <si>
    <t>Bahncard 25</t>
  </si>
  <si>
    <t>Bahncard 50</t>
  </si>
  <si>
    <t>Bahncard 100</t>
  </si>
  <si>
    <t>€ Pro Jahr</t>
  </si>
  <si>
    <t>Netzwerktreffen</t>
  </si>
  <si>
    <t>Sonstige DR</t>
  </si>
  <si>
    <t>Weiterqualifizierung</t>
  </si>
  <si>
    <t>Dauer der Dienstreise</t>
  </si>
  <si>
    <t>Optionale Ausfüllfelder</t>
  </si>
  <si>
    <t>Pflichtfelder (Auswahl- u. Ausfüllfelder)</t>
  </si>
  <si>
    <t>Personalgruppe</t>
  </si>
  <si>
    <t>EG 9b</t>
  </si>
  <si>
    <t>EG 10</t>
  </si>
  <si>
    <t>EG 12</t>
  </si>
  <si>
    <t>EG 13</t>
  </si>
  <si>
    <t>PS1</t>
  </si>
  <si>
    <t>PS2</t>
  </si>
  <si>
    <t>PS3</t>
  </si>
  <si>
    <t>EG12-13</t>
  </si>
  <si>
    <t>Weitere Sachausgaben:</t>
  </si>
  <si>
    <t>Richtig ausgefülltes Auswahl- oder Ausfüllfeld</t>
  </si>
  <si>
    <t>Wichtige Ergebnisse u. Hinweise</t>
  </si>
  <si>
    <t>Gesperrte, bzw. berechnete Felder</t>
  </si>
  <si>
    <t xml:space="preserve"> besetzt bis:</t>
  </si>
  <si>
    <t>Erfahrungsstufe Dropdown</t>
  </si>
  <si>
    <t>Kopierpapier</t>
  </si>
  <si>
    <t>bitte auswählen</t>
  </si>
  <si>
    <t>Nach welchem Tarifvertrag soll das beantragte Personal vergütet werden?</t>
  </si>
  <si>
    <t>Tarife:</t>
  </si>
  <si>
    <t>TV-L</t>
  </si>
  <si>
    <t>BAT</t>
  </si>
  <si>
    <t>Haustarifvertrag</t>
  </si>
  <si>
    <t>Sonstige</t>
  </si>
  <si>
    <t>Genaue Bezeichnung:</t>
  </si>
  <si>
    <t>Sonstiges:</t>
  </si>
  <si>
    <t>Tarifvertrag</t>
  </si>
  <si>
    <t>Wenn die Ausgaben für Literatur unter 250 € liegen, kann auf eine detailierte Aufschlüsselung verzichtet werden.</t>
  </si>
  <si>
    <t>Wenn die Ausgaben unter 600 € liegen, kann auf eine detailierte Aufschlüsselung verzichtet werden.</t>
  </si>
  <si>
    <t>Wenn die Ausgaben für Literatur über 250 € liegen, geben Sie bitte die genauen Bezeichnungen und Ausgaben ein.</t>
  </si>
  <si>
    <t>Wenn die Ausgaben höher als 600 € sind, geben Sie bitte die genauen Bezeichnungen und Ausgaben für den Geschäftsbedarf ein.</t>
  </si>
  <si>
    <t>Porto</t>
  </si>
  <si>
    <t>Checkbox:</t>
  </si>
  <si>
    <t>CB_ws1:</t>
  </si>
  <si>
    <t>CB_ws2:</t>
  </si>
  <si>
    <t>Dienstreisen und Qualifizierung</t>
  </si>
  <si>
    <t>DuQ_cb1:</t>
  </si>
  <si>
    <t>DuQ_cb2:</t>
  </si>
  <si>
    <t>Akteursbeteiligung</t>
  </si>
  <si>
    <t>CB_Ak_1:</t>
  </si>
  <si>
    <t>Konzeptfertigstellung</t>
  </si>
  <si>
    <t>Begleitende Öffentlichkeitsarbeit</t>
  </si>
  <si>
    <t>Begl_Öffentlichkeitsarbeit</t>
  </si>
  <si>
    <t>CB_Oe_1:</t>
  </si>
  <si>
    <t>Professionelle Prozessunterstützung</t>
  </si>
  <si>
    <t>Prozessunterstützung</t>
  </si>
  <si>
    <t>CB_Pr_1:</t>
  </si>
  <si>
    <t>Externe Konzepterstellung</t>
  </si>
  <si>
    <t>CB_Ext_1:</t>
  </si>
  <si>
    <t>externe Konzepterstellung</t>
  </si>
  <si>
    <t>DuQ_cb3:</t>
  </si>
  <si>
    <t>Personal: Sonderzahlungen</t>
  </si>
  <si>
    <t>West</t>
  </si>
  <si>
    <t>Entgeldgruppe</t>
  </si>
  <si>
    <t>E13-E15</t>
  </si>
  <si>
    <t>E9-E12</t>
  </si>
  <si>
    <t>Ost</t>
  </si>
  <si>
    <t>Formularblattaktivierung</t>
  </si>
  <si>
    <t>Bundesland:</t>
  </si>
  <si>
    <t>Bundesland</t>
  </si>
  <si>
    <t xml:space="preserve">Schleswig-Holstein </t>
  </si>
  <si>
    <t xml:space="preserve">Hamburg </t>
  </si>
  <si>
    <t>Niedersachsen</t>
  </si>
  <si>
    <t>Bremen</t>
  </si>
  <si>
    <t>Nordrhein-Westfalen</t>
  </si>
  <si>
    <t>Hessen</t>
  </si>
  <si>
    <t>Rheinland-Pfalz</t>
  </si>
  <si>
    <t>Baden-Württemberg</t>
  </si>
  <si>
    <t>Bayern</t>
  </si>
  <si>
    <t>Saarland</t>
  </si>
  <si>
    <t>Berlin</t>
  </si>
  <si>
    <t>Brandenburg</t>
  </si>
  <si>
    <t>Mecklenburg-Vorpommern</t>
  </si>
  <si>
    <t>Sachsen</t>
  </si>
  <si>
    <t>Sachsen-Anhalt</t>
  </si>
  <si>
    <t>Thüringen</t>
  </si>
  <si>
    <t>Gehalt gerissen</t>
  </si>
  <si>
    <t>Zusatzzahlung gerissen</t>
  </si>
  <si>
    <t>Personalstelle 2</t>
  </si>
  <si>
    <t>Personalstelle 3</t>
  </si>
  <si>
    <t>Welche Entgeldgruppe? 1=E9-E12, 2=E13-E15</t>
  </si>
  <si>
    <t>Achtung: Die angegebenen monatlichen Zuschläge der Personalstelle 1 überschreiten die zuwendungsfähige monatliche Obergrenze!</t>
  </si>
  <si>
    <t>Achtung: Die angegebenen monatlichen Zuschläge der Personalstelle 2 überschreiten die zuwendungsfähige monatliche Obergrenze!</t>
  </si>
  <si>
    <t>Achtung: Die angegebenen monatlichen Zuschläge der Personalstelle 3 überschreiten die zuwendungsfähige monatliche Obergrenze!</t>
  </si>
  <si>
    <t>Prüfung</t>
  </si>
  <si>
    <t>weitere Sachausgaben</t>
  </si>
  <si>
    <t>Ext_Konzepterstellung</t>
  </si>
  <si>
    <t>Status</t>
  </si>
  <si>
    <t>Meldung:</t>
  </si>
  <si>
    <t>Sonstiges</t>
  </si>
  <si>
    <t>prof. Prozessunterstützung</t>
  </si>
  <si>
    <t>Prozessunterstützung Dropdowns</t>
  </si>
  <si>
    <t>Identifizierung von Maßnahmen und die Erstellung des Maßnahmenkatalogs</t>
  </si>
  <si>
    <t>Verbreitung des Klimaschutzgedankens und Reflexion des Transformationsprozesses</t>
  </si>
  <si>
    <t>Mobilisierung von Verwaltung, Akteuren wie z. B. Bürgerinnen und Bürgern oder Unternehmen für den kommunalen Klimaschutz</t>
  </si>
  <si>
    <t>Design, Durchführung und Moderation von Prozessen und Veranstaltungen zurInformation und Beteiligung</t>
  </si>
  <si>
    <t>Design, Durchführung und Moderation von Wissensmanagement innerhalb der Verwaltung und der gesamten Kommune/Institution</t>
  </si>
  <si>
    <t>Konzipierung von Partizipations- und Kooperationsprozessen</t>
  </si>
  <si>
    <t>Betreuung von Arbeitsgruppen, Netzwerken u. ä.</t>
  </si>
  <si>
    <t>Erarbeitung von Ideen und Strategien zur Initiierung von Partnerschaften verschiedener Akteure</t>
  </si>
  <si>
    <t>Strategien zur effizienten interkommunalen Vernetzung</t>
  </si>
  <si>
    <t>Erarbeitung von Strategien für Maßnahmen der Presse- und Öffentlichkeitsarbeit</t>
  </si>
  <si>
    <t>Design, Durchführung und Moderation von Umweltbildungsprozessen und -projekten</t>
  </si>
  <si>
    <t>Monatliche Obergrenze Stand 8/2018</t>
  </si>
  <si>
    <t>Bekannt/Unbekannt:</t>
  </si>
  <si>
    <t>ab</t>
  </si>
  <si>
    <t>detail. Analyse verwaltungsinterner und -externer Akteure sowie Erarbeitung akteursspezifischer Strategien der Kommunikation, Mobilisierung und Erwartungsmanagement</t>
  </si>
  <si>
    <t>Unterstützung des KSM bei der Potenzialanalyse und Szenarienentwicklung</t>
  </si>
  <si>
    <t>Unterstützung des KSM bei Energie- und THG-Bilanz</t>
  </si>
  <si>
    <t>Sonstige Tätigkeit</t>
  </si>
  <si>
    <t>Prof. Prozessunterstützung:</t>
  </si>
  <si>
    <t>Vorhabentitel:</t>
  </si>
  <si>
    <t>Basisdaten</t>
  </si>
  <si>
    <t>Ausgabenübersicht</t>
  </si>
  <si>
    <t>Anmerkungen</t>
  </si>
  <si>
    <t>professionelle Prozessunterstützung</t>
  </si>
  <si>
    <t>Thema:</t>
  </si>
  <si>
    <t>Bei weiteren Anmerkungen nutzen Sie bitte das Tabellenblatt "Anmerkungen"</t>
  </si>
  <si>
    <t>Beschäftigte TVöD/TV-L E12-E15</t>
  </si>
  <si>
    <t>Beschäftigte TVöD/TV-L E1-E11</t>
  </si>
  <si>
    <t>Vergabe von Aufträgen</t>
  </si>
  <si>
    <t>Ausgaben für Prozessunterstützung (Vergabe von Aufträgen, Pos. F0835)</t>
  </si>
  <si>
    <t>Ausgaben für Konzeptfertigstellung max. 5.000€ (Vergabe von Aufträgen, Pos. F0835)</t>
  </si>
  <si>
    <t>TVöD</t>
  </si>
  <si>
    <t>Stufe</t>
  </si>
  <si>
    <t>Personalausgaben  (Pos. F0812 / F0817)</t>
  </si>
  <si>
    <t>Ggf. Personalstelle 4</t>
  </si>
  <si>
    <t>Ggf. Personalstelle 5</t>
  </si>
  <si>
    <t>Ausgewähltes JahrBeginn:</t>
  </si>
  <si>
    <t>Ausgewähltes JahrEnde:</t>
  </si>
  <si>
    <t>Restmonate im aktuellen Jahr:</t>
  </si>
  <si>
    <t>Jahresscheiben</t>
  </si>
  <si>
    <t>PS4</t>
  </si>
  <si>
    <t>PS5</t>
  </si>
  <si>
    <t>Jahr1</t>
  </si>
  <si>
    <t>Jahr3</t>
  </si>
  <si>
    <t>Personalstelle 4</t>
  </si>
  <si>
    <t>Personalstelle 5</t>
  </si>
  <si>
    <t>E 13</t>
  </si>
  <si>
    <t>E 12</t>
  </si>
  <si>
    <t>E 11</t>
  </si>
  <si>
    <t>E 10</t>
  </si>
  <si>
    <t>E 9c</t>
  </si>
  <si>
    <t>E 9b</t>
  </si>
  <si>
    <t>Anzahl</t>
  </si>
  <si>
    <t>Stückpreis</t>
  </si>
  <si>
    <t>Bsp.: Bereitstellung eines barrierefreien Zugangs zum Konzept in elektronischer Form</t>
  </si>
  <si>
    <t>Ja</t>
  </si>
  <si>
    <t>Nein</t>
  </si>
  <si>
    <t xml:space="preserve"> </t>
  </si>
  <si>
    <t>Personal1</t>
  </si>
  <si>
    <t>privater PKW</t>
  </si>
  <si>
    <t>Jahr2</t>
  </si>
  <si>
    <t>Gegenstände &gt;800 €</t>
  </si>
  <si>
    <t>Dienstreisen: Netzwerk und Info/fachveranstaltung:</t>
  </si>
  <si>
    <t>Anschlussvorhaben</t>
  </si>
  <si>
    <t>Vorhabenart:</t>
  </si>
  <si>
    <t>Arbeitsplan</t>
  </si>
  <si>
    <t>Erfolgskontrollplan</t>
  </si>
  <si>
    <t>Integriertes Konzept</t>
  </si>
  <si>
    <t>Erstvorhaben</t>
  </si>
  <si>
    <t>Projektlaufzeit:</t>
  </si>
  <si>
    <t>Summe Projektlaufzeit (Monate -1)</t>
  </si>
  <si>
    <t>Berechnungen für Arbeitsplan:</t>
  </si>
  <si>
    <t>Definitionen:</t>
  </si>
  <si>
    <t>Variablen:</t>
  </si>
  <si>
    <t>Einheit</t>
  </si>
  <si>
    <t>1VZÄ=</t>
  </si>
  <si>
    <t>h/Woche</t>
  </si>
  <si>
    <t>Arbeitstage/Monat</t>
  </si>
  <si>
    <t>d</t>
  </si>
  <si>
    <t>Tage(VZÄ)/Stelle/Jahr</t>
  </si>
  <si>
    <t>Obergrenze</t>
  </si>
  <si>
    <t>Untergrenze (-15%)</t>
  </si>
  <si>
    <t>Berechnung:</t>
  </si>
  <si>
    <t>d/y</t>
  </si>
  <si>
    <t>Verteilung Jahresscheiben</t>
  </si>
  <si>
    <t>Jahr</t>
  </si>
  <si>
    <t>besetzte Monate</t>
  </si>
  <si>
    <t>Obergrenze / Jahr</t>
  </si>
  <si>
    <t>Eingabe:</t>
  </si>
  <si>
    <t>Fall1</t>
  </si>
  <si>
    <t>Hinweise</t>
  </si>
  <si>
    <t>Anzahl der Dienstreisen diesen Typs</t>
  </si>
  <si>
    <t>Produkt</t>
  </si>
  <si>
    <t>Dienstreisen Tabelle Berechnung</t>
  </si>
  <si>
    <r>
      <rPr>
        <b/>
        <sz val="9"/>
        <color theme="1"/>
        <rFont val="Arial"/>
        <family val="2"/>
      </rPr>
      <t>Bitte teilen Sie uns mit</t>
    </r>
    <r>
      <rPr>
        <sz val="9"/>
        <color theme="1"/>
        <rFont val="Arial"/>
        <family val="2"/>
      </rPr>
      <t>, auf Grundlage welcher Regelung die Ausgaben für Dienstreisen abgerechnet werden.</t>
    </r>
  </si>
  <si>
    <t>Basisdaten eingabe:</t>
  </si>
  <si>
    <t>Konzept:</t>
  </si>
  <si>
    <t>Richtlinie:</t>
  </si>
  <si>
    <t>Konzept erstellt:</t>
  </si>
  <si>
    <t>Dienstwagen</t>
  </si>
  <si>
    <t>Förderquoten:</t>
  </si>
  <si>
    <t xml:space="preserve">Summe der Ausgaben Öffentlichkeitsarbeit: </t>
  </si>
  <si>
    <t>Datum:</t>
  </si>
  <si>
    <t>Übergangsregelung</t>
  </si>
  <si>
    <t>(normales) Erstvorhaben</t>
  </si>
  <si>
    <t>(normales) Anschlussvorhaben</t>
  </si>
  <si>
    <t>Tabellenblatt</t>
  </si>
  <si>
    <t>Hinweis zu</t>
  </si>
  <si>
    <t>prof:Prozessunterstützung</t>
  </si>
  <si>
    <t>Das Tabellenblatt "Hinweis" nur für UGR einblenden</t>
  </si>
  <si>
    <t>Das Tabellenblatt "Hinweis" ausblenden</t>
  </si>
  <si>
    <t>kein zusätzlicher Hinweis notwendig</t>
  </si>
  <si>
    <t>kein zusätzlicher Hinweis notwendig, da ausgeblendet</t>
  </si>
  <si>
    <t>Zuwendungsfähig sind Ausgaben für fachkundige externer Dienstleister zur Unterstützung bei der Erstellung der Treibhausgasbilanzierung und der Berechnung von Potenzialen und Szenarien
im Rahmen der Konzepterstellung. 
Die hier angesetzten Ausgaben und Arbeitstage sollten denen aus der Arbeitsplanung (VHB, S. 5, Tab. "1.Konzepterstellung") entsprechen.</t>
  </si>
  <si>
    <t>aus fachlicher Sicht kein zusätzlicher Hinweis notwendig</t>
  </si>
  <si>
    <t>IK</t>
  </si>
  <si>
    <t>TK</t>
  </si>
  <si>
    <t>Konzept &lt;36M:</t>
  </si>
  <si>
    <t>Ausnahme aktualisiertes Konzept</t>
  </si>
  <si>
    <t>Sie beantragen die Erstellung eines Klimaschutzkonzeptes durch ein Klimaschutzmanagement im Förderbereich 2.7.1.</t>
  </si>
  <si>
    <t>EG 9c</t>
  </si>
  <si>
    <t>dem 31.12.2018 aktualisiert</t>
  </si>
  <si>
    <t>Ausgabenobergrenzen:</t>
  </si>
  <si>
    <t>begl_Öffentlichkeitsarbeit:</t>
  </si>
  <si>
    <t>Akteursbeteiligung:</t>
  </si>
  <si>
    <t>prozunterstützung:</t>
  </si>
  <si>
    <r>
      <rPr>
        <b/>
        <sz val="9"/>
        <color theme="1"/>
        <rFont val="Arial"/>
        <family val="2"/>
      </rPr>
      <t>Hinweis:</t>
    </r>
    <r>
      <rPr>
        <sz val="9"/>
        <color theme="1"/>
        <rFont val="Arial"/>
        <family val="2"/>
      </rPr>
      <t xml:space="preserve">
Sollten Ausgaben für eine Bahncard beantragt werden, reichen Sie bitte eine gesonderte Vergleichsrechnung ein. Aus dieser sollte hervorgehen, dass sich die Ausgaben für die beantragte Bahncard innerhalb der Projektlaufzeit amortisieren.</t>
    </r>
  </si>
  <si>
    <t xml:space="preserve">Wir beantragen die Förderung der Ausgaben für eine </t>
  </si>
  <si>
    <t>in Höhe von (aktueller Preis):</t>
  </si>
  <si>
    <t>Monatssatz</t>
  </si>
  <si>
    <t>Finanzposition</t>
  </si>
  <si>
    <t>Projektjahr 1</t>
  </si>
  <si>
    <t>Projektjahr 2</t>
  </si>
  <si>
    <t>Projektjahr 3</t>
  </si>
  <si>
    <t>Liste in Anschlussvorhaben</t>
  </si>
  <si>
    <t>neue Maßnahme aus Konzept</t>
  </si>
  <si>
    <t>weiterentwickelte Maßnahme</t>
  </si>
  <si>
    <t>neue Maßnahmenschritte zu Maßnahme aus dem Konzept</t>
  </si>
  <si>
    <t>neu entwickelte Maßnahme</t>
  </si>
  <si>
    <t>die nicht im Konzept aufgeführt war</t>
  </si>
  <si>
    <t>Daueraufgaben</t>
  </si>
  <si>
    <t>kontinuierliche Maßnahme</t>
  </si>
  <si>
    <t>bitte erläutern</t>
  </si>
  <si>
    <t>Das Konzept wurde durch das geförderte Klimaschutzmanagement im Erstvorhaben erstellt</t>
  </si>
  <si>
    <t>Erst., Anschlussvorhaben</t>
  </si>
  <si>
    <t>Projektzeitraum:</t>
  </si>
  <si>
    <t>War das vorliegende Konzept älter als 36 Monate und wurde nach dem 01.01.2019 aktualisiert, kann hierfür ein Anschlussvorhaben beantragt werden. Die Dauer des Anschlussvorhabens beträgt für ein Integriertes Konzept 36 Monate und für ein Teilkonzept 24 Monate. Diese Ausnahmeregelung gilt nur für aktualisierte Konzepte.</t>
  </si>
  <si>
    <t>Das Konzept wurde durch einen ext. Dienstleister unter den Bedingungen einer bis Ende 2018 gültigen Kommunalrichtlinie erstellt</t>
  </si>
  <si>
    <t xml:space="preserve">Achtung: Dieses Tabellenblatt "Erst-,Anschlussvorhaben"  ist nur auszufüllen und einzureichen, wenn ein Anschlussvorhaben nach Übergangsregelung beantragt wird. </t>
  </si>
  <si>
    <t>Achtung: Nur auszufüllen und einzureichen, wenn noch kein Konzept vorliegt.</t>
  </si>
  <si>
    <t xml:space="preserve">Achtung: Der Erfolgskontrollplan ist nur auszufüllen und einzureichen, wenn bereits ein Konzept vorliegt. </t>
  </si>
  <si>
    <t xml:space="preserve">Achtung: Der Arbeitsplan ist nur auszufüllen und einzureichen, wenn bereits ein Konzept vorliegt. </t>
  </si>
  <si>
    <t>Dienstreisen</t>
  </si>
  <si>
    <t>Fach-/Infoveranstaltung</t>
  </si>
  <si>
    <t>Obergrenzen</t>
  </si>
  <si>
    <t>Anzahl Fach-/Info</t>
  </si>
  <si>
    <t>Anzahl Weiterqua</t>
  </si>
  <si>
    <t>Anzahl Netzwerktreffen</t>
  </si>
  <si>
    <t>Anzahl Sonstige</t>
  </si>
  <si>
    <t xml:space="preserve">Achtung: Laut Kommunalrichtlinie sind maximal 5 Tage pro Jahr für den Besuch von Fach- und Informationsveranstaltungen vorgesehen. Bitte korrigieren Sie Ihre Angaben. </t>
  </si>
  <si>
    <t>ÖPV</t>
  </si>
  <si>
    <t>Konzeptaktualisierung wurde nach dem 01.01.2019 an einen externen Dienstleister vergeben, bzw. auf eigene Kosten durchgeführt</t>
  </si>
  <si>
    <t>Position/Bezeichnung</t>
  </si>
  <si>
    <t>Beantragt</t>
  </si>
  <si>
    <t>F0812/F0817 Personal</t>
  </si>
  <si>
    <t>F0817 TVöD/TV-L E1-E11:</t>
  </si>
  <si>
    <t>F0812 TVöD/TV-L E12-E15:</t>
  </si>
  <si>
    <t>F0831 Gegenstände &lt;800€</t>
  </si>
  <si>
    <t>Begl. Öffentlichkeitsarbeit</t>
  </si>
  <si>
    <t>F0835 Vergabe von Aufträgen</t>
  </si>
  <si>
    <t>Begleitende ÖA</t>
  </si>
  <si>
    <t>F0839 Geschäftsbedarf</t>
  </si>
  <si>
    <t>Bürokleinmaterial &lt; 5,00€</t>
  </si>
  <si>
    <t>Bürokleinmaterial &lt; 25,00€</t>
  </si>
  <si>
    <t>Druckerpatronen</t>
  </si>
  <si>
    <t>F0840 Literatur</t>
  </si>
  <si>
    <t>F0841 Weitere Sachausgaben</t>
  </si>
  <si>
    <t>F0844 Dienstreisen</t>
  </si>
  <si>
    <t>Dauer</t>
  </si>
  <si>
    <t>Ausgaben Verkehrsm.</t>
  </si>
  <si>
    <t>Ausgaben Über</t>
  </si>
  <si>
    <t>Ausgaben Teiln.</t>
  </si>
  <si>
    <t>F0850 Gegenstände &gt;800€</t>
  </si>
  <si>
    <t>Antragstellergruppe</t>
  </si>
  <si>
    <t>Antragstellergruppe:</t>
  </si>
  <si>
    <t>Unternehmen mit mind. 25% kommunaler Beteiligung</t>
  </si>
  <si>
    <t>Hochschule</t>
  </si>
  <si>
    <t>Stadt oder Gemeinde</t>
  </si>
  <si>
    <t>Zusammenschluss aus mehreren Städten und Gemeinden</t>
  </si>
  <si>
    <t>Landkreis</t>
  </si>
  <si>
    <t>Religionsgemeinschaft</t>
  </si>
  <si>
    <t>Jugendwerkstatt, Einrichtung der Kinder- und Jugendhilfe</t>
  </si>
  <si>
    <t>Antragstellerkonstellation</t>
  </si>
  <si>
    <t>a) Landkreis ausschließlich für die eigenen Zuständigkeiten</t>
  </si>
  <si>
    <t>b) Landkreis mit kreisangehörigen Kommunen</t>
  </si>
  <si>
    <t>c) Landkreis nur als Koordinator für kreisangehörige Kommunen</t>
  </si>
  <si>
    <t>d) Zusammenschluss von Städten und Gemeinden</t>
  </si>
  <si>
    <t>Bitte reichen Sie uns mit dem Antrag eine Kooperationsvereinbarung aller Partner zur Zusammenarbeit mit allen Unterschriften ein. Ebenfalls wird eine schriftliche Bestätigung benötigt, dass die Projektpartner bisher noch über kein Klimaschutzkonzept verfügen, welches mit diesem Antrag gefördert werden soll.</t>
  </si>
  <si>
    <t>Bisherige Klimaschutzaktivitäten, Motivation und ggf. strukturelle Besonderheiten:</t>
  </si>
  <si>
    <t>EV aktuell</t>
  </si>
  <si>
    <t>AV Aktuell</t>
  </si>
  <si>
    <t>Wesentliche Ziele des (Teil-)Konzeptes, die wichtigsten Maßnahmen (+Anzahl), Höhe der gesamten THG-Emissionen mit Bezugsjahr, Höhe der zu erwartenden THG-Einsparung im Bewilligungszeitraum und Mittelfristig bis 2030:</t>
  </si>
  <si>
    <t>EV ÜGR</t>
  </si>
  <si>
    <t>AV ÜGR</t>
  </si>
  <si>
    <t>AV aktualisiert</t>
  </si>
  <si>
    <t>Motivation und Ausgangslage, bisherige Klimaschutzbemühungen:</t>
  </si>
  <si>
    <t>Angaben zum Antragsteller: Kurzbeschreibung der geogr. Lage, strukturelle Besonderheiten:</t>
  </si>
  <si>
    <t>Vorhabenbeschreibung Felder:</t>
  </si>
  <si>
    <t>Potentialanalyse und Szenarien</t>
  </si>
  <si>
    <t>THG-Minderungsziele</t>
  </si>
  <si>
    <t>Beteiligung aller relevanten Akteure und der Zivilgesellschaft</t>
  </si>
  <si>
    <t>Maßnahmenkatalog mit Kurzbeschreibung zu jeder Maßnahme gem. Vorlage Maßnahmenblatt</t>
  </si>
  <si>
    <t>Verstetigungsstrategie</t>
  </si>
  <si>
    <t>Controlling-Konzept</t>
  </si>
  <si>
    <t>Kommunikationsstrategie</t>
  </si>
  <si>
    <t>Handlungsfelder:</t>
  </si>
  <si>
    <t>Sonstige:</t>
  </si>
  <si>
    <t>Flächenmanagement:</t>
  </si>
  <si>
    <t>Straßenbeleuchtung:</t>
  </si>
  <si>
    <t>private Haushalte:</t>
  </si>
  <si>
    <t>Beschaffungswesen:</t>
  </si>
  <si>
    <t>Erneuerbare Energien:</t>
  </si>
  <si>
    <t>Abwasser und Abfall:</t>
  </si>
  <si>
    <t>Gewerbe, Handel, Dienstleistung:</t>
  </si>
  <si>
    <t>eigene Liegenschaften:</t>
  </si>
  <si>
    <t>Mobilität:</t>
  </si>
  <si>
    <t>Wärme- und Kältenutzung:</t>
  </si>
  <si>
    <t>IT-Infrastruktur:</t>
  </si>
  <si>
    <t>-</t>
  </si>
  <si>
    <t>Vorhabeninhalte:</t>
  </si>
  <si>
    <t>Vorhabenbeschreibung</t>
  </si>
  <si>
    <t>Handlungsfelder Matrix</t>
  </si>
  <si>
    <t>wie oft steht da bitte auswählen</t>
  </si>
  <si>
    <t>wie oft steht da Nein</t>
  </si>
  <si>
    <t>Kommunen:</t>
  </si>
  <si>
    <t>Religionsgemeinschafte, Hochschulen, kommunale Unternehmen:</t>
  </si>
  <si>
    <t>Im integrierten Klimaschutzkonzept sind alle für den Antragsteller relevanten Handlungsfelder zu betrachten</t>
  </si>
  <si>
    <t>Handlungsfelder Anzeigen:</t>
  </si>
  <si>
    <t>ausgefülltes Auswahl- oder Ausfüllfeld</t>
  </si>
  <si>
    <t>Förderantrag einreichen bis spätestens:</t>
  </si>
  <si>
    <t>Ausschreibung frühestens:</t>
  </si>
  <si>
    <t>Personal2</t>
  </si>
  <si>
    <t>Personal3</t>
  </si>
  <si>
    <t>Arbeitspaket</t>
  </si>
  <si>
    <t>Qualitative Ist-Analyse</t>
  </si>
  <si>
    <t xml:space="preserve">1a </t>
  </si>
  <si>
    <t xml:space="preserve">1b </t>
  </si>
  <si>
    <t>Energie- und THG Bilanz</t>
  </si>
  <si>
    <t>THG-Minderungsziele und Festlegung von Strategien</t>
  </si>
  <si>
    <t>Maßnahmenkatalog</t>
  </si>
  <si>
    <t>Fertigstellung des Konzeptes</t>
  </si>
  <si>
    <t>Arbeitsplanung Klimaschutzmanagement Konzepterstellung</t>
  </si>
  <si>
    <t>Klimaschutz-
management (intern)</t>
  </si>
  <si>
    <t>Ausgaben für die externe Konzepterstellung (Vergabe von Aufträgen, Pos. F0835)</t>
  </si>
  <si>
    <t>weitere KSM Tätigkeiten</t>
  </si>
  <si>
    <t>Tätigkeit</t>
  </si>
  <si>
    <t>Klimaschutz in der Kommune/Organisation verankern</t>
  </si>
  <si>
    <t>Verwaltung als Vorbild im Klimaschutz aufbauen</t>
  </si>
  <si>
    <t>Öffentlichkeitsarbeit zum Klimaschutz</t>
  </si>
  <si>
    <t>Umsetzungsbeschluss vorbereiten (höchste Gremium)</t>
  </si>
  <si>
    <t>Erste Klimaschutzmaßnahmen umsetzen</t>
  </si>
  <si>
    <t>Untergrenze / Jahr</t>
  </si>
  <si>
    <t>Projekt LZ (y):</t>
  </si>
  <si>
    <t>VZÄ/y</t>
  </si>
  <si>
    <t>Gesamtwochenstunden</t>
  </si>
  <si>
    <t>Gesamtarbeitstage</t>
  </si>
  <si>
    <t>Obergrenzen Konzepterstellung Arbeitstage</t>
  </si>
  <si>
    <t>1a</t>
  </si>
  <si>
    <t>1b</t>
  </si>
  <si>
    <t>Normalverteilung für ein VZÄ nach Patrick:</t>
  </si>
  <si>
    <t>Norm</t>
  </si>
  <si>
    <t>Untergrenze</t>
  </si>
  <si>
    <t>Normiert</t>
  </si>
  <si>
    <t>plus5%</t>
  </si>
  <si>
    <t>minus5%</t>
  </si>
  <si>
    <t>Leitfaden zur Benutzung des Antragsformulars Klimaschutzmanagement:</t>
  </si>
  <si>
    <t>1. Schritt:</t>
  </si>
  <si>
    <t>2. Schritt:</t>
  </si>
  <si>
    <t>3. Schritt:</t>
  </si>
  <si>
    <t>4. Schritt:</t>
  </si>
  <si>
    <t>Konzepterstellung und externe Unterstützung</t>
  </si>
  <si>
    <t>Basisdaten Text Projektstart</t>
  </si>
  <si>
    <t>Bitte planen Sie den Projektstart frühestens 6 Monate nach Antragstellung ein. Der Projektstart sollte möglichst immer der Monatserste sein. Das Enddatum errechnet sich je nach beantragtem Vorhabentyp automatisch.</t>
  </si>
  <si>
    <t>Festlegung von Wärme- und Kälterversorgungsstrategien/Festlegung einer Mobilitätsstrategie</t>
  </si>
  <si>
    <t>Basisdaten Text1</t>
  </si>
  <si>
    <t>Basisdaten Dienstantritt2</t>
  </si>
  <si>
    <t>Der Zeitraum zwischen Antragseinreichung und geplantem Start des Vorhabens ist recht kurz. Eine rechtzeitige Bewilligung des Vorhabens kann möglicherweise nicht gewährleistet werden. Zwischen Antragstellung und Projektstart sollten mindestens 6 Monate liegen.</t>
  </si>
  <si>
    <t>Zuwendungsfähig sind Ausgaben zur professionellen Prozessunterstützung in einem zeitlichen Umfang von maximal fünf Tagen pro Jahr.</t>
  </si>
  <si>
    <t>Wichtige im Anschlussvorhaben umzusetzende Maßnahmen(schritte), Höhe der zu erwartenden THG-Einsparung im Bewilligungszeitraum:</t>
  </si>
  <si>
    <t>Wesentliche Ziele des (Teil-)Konzeptes, die wichtigsten Maßnahmen (+Anzahl), Höhe der gesamten THG-Emissionen mit Bezugsjahr, Höhe der zu erwartenden THG-Einsparung im Bewilligungszeitraum und mittelfristig bis 2030:</t>
  </si>
  <si>
    <t>Obergrenzen für DL bzgl. externe Unterstützung bei der Konzepterstellung</t>
  </si>
  <si>
    <t>Einwohner</t>
  </si>
  <si>
    <t>THG-Bilanz</t>
  </si>
  <si>
    <t>Potenzialanalyse und Szenarienentwicklung</t>
  </si>
  <si>
    <t>10.000 - 30.000</t>
  </si>
  <si>
    <t>30.000 - 80.000</t>
  </si>
  <si>
    <t>&gt; 80.000</t>
  </si>
  <si>
    <t>Quelle:</t>
  </si>
  <si>
    <t>Obergrenze THG-Bilanz</t>
  </si>
  <si>
    <t>Obergrenze Potenz</t>
  </si>
  <si>
    <t>Einwohnerzahl</t>
  </si>
  <si>
    <t>Personalstelle:</t>
  </si>
  <si>
    <t xml:space="preserve">nicht bekanntes (N.N.-) Personal </t>
  </si>
  <si>
    <t>bekanntes Personal (Anschlussvorhaben)</t>
  </si>
  <si>
    <t>Aktualisiert?</t>
  </si>
  <si>
    <t>Nur AV Klickbox</t>
  </si>
  <si>
    <t>Personal NN Klickbox2:</t>
  </si>
  <si>
    <t>Wir bestätigen, dass die Stelle für Klimaschutzmanagement im Erstvorhaben über einen auf den Bewilligungszeitraum befristeten Arbeitsvertrag besetzt wurde und das Klimaschutzmanagement noch immer befristet angestellt ist.</t>
  </si>
  <si>
    <t>Wir bestätigen, dass der Arbeitsvertrag für die Projektstelle Klimaschutzmanagement auch im Anschlussvorhaben auf den Bewilligungszeitraum befristet wird.</t>
  </si>
  <si>
    <t>Bei Erstvorhaben nach Übergangsregelung muss zusätzlich das Klimaschutzkonzept in Papierform eingereicht werden.</t>
  </si>
  <si>
    <t>Der Auftrag zur Konzeptaktualisierung wurde vor dem 31.12.2018 an einen externen Dienstleister vergeben</t>
  </si>
  <si>
    <t>•</t>
  </si>
  <si>
    <t>Projektjahr</t>
  </si>
  <si>
    <t>Monate</t>
  </si>
  <si>
    <t>Tage</t>
  </si>
  <si>
    <t>&lt;-Summe</t>
  </si>
  <si>
    <t>Monat</t>
  </si>
  <si>
    <t>LZ</t>
  </si>
  <si>
    <t>bis</t>
  </si>
  <si>
    <t>Diff. nächster Monat</t>
  </si>
  <si>
    <t>Projektjahr 3:</t>
  </si>
  <si>
    <t>Projektjahr 2:</t>
  </si>
  <si>
    <t>Projektjahr 1:</t>
  </si>
  <si>
    <t>EG9a-11</t>
  </si>
  <si>
    <t>EG9-11</t>
  </si>
  <si>
    <t>Gehalt</t>
  </si>
  <si>
    <t>PJ1:</t>
  </si>
  <si>
    <t>PJ2:</t>
  </si>
  <si>
    <t>PJ3:</t>
  </si>
  <si>
    <t>EG</t>
  </si>
  <si>
    <t>Wenn Ast Kommune, LK und kommunale Zusammenschlüsse bei INT KSK</t>
  </si>
  <si>
    <t>Handlungsfelder eingeschränkt:</t>
  </si>
  <si>
    <t>anzahlMonate</t>
  </si>
  <si>
    <t>Kurze Beschreibung der Art der Ausgaben, welche für die Konzeptfertigstellung kalkuliert werden</t>
  </si>
  <si>
    <t>Alt:Wir bestätigen, dass im Rahmen des Förderantrages eine neue befristete Projektstelle geschaffen wird, bei der uns zusätzliche Personalausgaben entstehen und dass die Einstellung von namentlich nicht bekanntem Personal (sog. N.N.-Personal) erfolgt.</t>
  </si>
  <si>
    <t>Externe und interne Konzepterstellung</t>
  </si>
  <si>
    <t>Bsp.: Aufgearbeitete Kurzfassung des Konzeptes zum leichten Lesen</t>
  </si>
  <si>
    <t>Bsp.: Layout und Druck des Konzeptes</t>
  </si>
  <si>
    <t>max mon. Zuschüsse PJ1</t>
  </si>
  <si>
    <t>PJ2</t>
  </si>
  <si>
    <t>JAHR1</t>
  </si>
  <si>
    <t>Gehalt Obergrenze</t>
  </si>
  <si>
    <t>Zusatzzahlung Obergrenze</t>
  </si>
  <si>
    <t>Anzahl Personalstellen:</t>
  </si>
  <si>
    <t>Anzahl Personalstellen EG9-11 (0817)</t>
  </si>
  <si>
    <t>Anzahl Personalstellen EG12-13 (0812)</t>
  </si>
  <si>
    <t>Anzahl Stellen</t>
  </si>
  <si>
    <t>Sonderzahlung</t>
  </si>
  <si>
    <t>Bitte erläutern!</t>
  </si>
  <si>
    <t>Bahncard</t>
  </si>
  <si>
    <t>Summe (Mtl.)</t>
  </si>
  <si>
    <t>Ausgaben insg.</t>
  </si>
  <si>
    <t>Antragsteller:</t>
  </si>
  <si>
    <t>Landkreis:</t>
  </si>
  <si>
    <t>Gesamteinwohner:</t>
  </si>
  <si>
    <t>Start</t>
  </si>
  <si>
    <t>Ende</t>
  </si>
  <si>
    <t>Klimaschutzonzepte, die zum Zeitpunkt der Antragstellung älter als 36 Monate sind, können nachträglich aktualisiert werden. Die Ausgaben für die Aktualisierung sind nicht förderbar.</t>
  </si>
  <si>
    <r>
      <rPr>
        <b/>
        <sz val="9"/>
        <color theme="1"/>
        <rFont val="Arial"/>
        <family val="2"/>
      </rPr>
      <t>Hinweis:</t>
    </r>
    <r>
      <rPr>
        <sz val="9"/>
        <color theme="1"/>
        <rFont val="Arial"/>
        <family val="2"/>
      </rPr>
      <t xml:space="preserve">
Bitte beachten Sie: Sollten uns Ihre Angaben unplausibel erscheinen, kann es ggf. notwendig sein, dass wir eine Stellenbewertung zu der von Ihnen beantragten Personalstelle / Entgeltgruppe nachfragen. Dieses Dokument wird in der Regel durch die Personalabteilung erstellt. Grundlage der Bewertung ist die differenzierte Erfassung der mit der Stelle verbundenen Leistungen und Anforderungen auf der Grundlage einer Stellenbeschreibung.</t>
    </r>
  </si>
  <si>
    <t>Wir bestätigen: Falls die monatlichen Zuschläge Ausgaben für Leistungsorientierte Vergütung/Bezahlung (LOV/LOB) enthalten, sind diese per Dienstvereinbarung geregelt.</t>
  </si>
  <si>
    <t>Achtung: überwiegend neue Maßnahmen(schritte) erforderlich!</t>
  </si>
  <si>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insgesamt</t>
    </r>
    <r>
      <rPr>
        <u/>
        <sz val="11"/>
        <color theme="1"/>
        <rFont val="Calibri"/>
        <family val="2"/>
        <scheme val="minor"/>
      </rPr>
      <t xml:space="preserve"> Sachausgaben in Höhe von 10.000 Euro </t>
    </r>
    <r>
      <rPr>
        <sz val="11"/>
        <color theme="1"/>
        <rFont val="Calibri"/>
        <family val="2"/>
        <scheme val="minor"/>
      </rPr>
      <t xml:space="preserve">zuwendungsfähig.
</t>
    </r>
  </si>
  <si>
    <r>
      <t xml:space="preserve">Bitte beachten Sie: Zuwendungsfähig sind Sachausgaben zur Beteiligung der relevanten Akteure (Organisation und Durchführung von Beteiligungsprozessen) im Umfang von maximal 10.000 Euro. </t>
    </r>
    <r>
      <rPr>
        <b/>
        <sz val="11"/>
        <color theme="1"/>
        <rFont val="Calibri"/>
        <family val="2"/>
        <scheme val="minor"/>
      </rPr>
      <t>Diese Ausgaben werden für Vorhaben, die nach Übergangsregelung beantragt werden, anteilig umgerechnet</t>
    </r>
    <r>
      <rPr>
        <sz val="11"/>
        <color theme="1"/>
        <rFont val="Calibri"/>
        <family val="2"/>
        <scheme val="minor"/>
      </rPr>
      <t>.
Für das hier beantragte und ausgewählte</t>
    </r>
    <r>
      <rPr>
        <sz val="11"/>
        <rFont val="Calibri"/>
        <family val="2"/>
        <scheme val="minor"/>
      </rPr>
      <t xml:space="preserve"> </t>
    </r>
    <r>
      <rPr>
        <sz val="11"/>
        <color rgb="FFFF0000"/>
        <rFont val="Calibri"/>
        <family val="2"/>
        <scheme val="minor"/>
      </rPr>
      <t>Integrierte Klimaschutzkonzept im  Erstvorhaben</t>
    </r>
    <r>
      <rPr>
        <sz val="11"/>
        <color theme="1"/>
        <rFont val="Calibri"/>
        <family val="2"/>
        <scheme val="minor"/>
      </rPr>
      <t xml:space="preserve"> sind somit insgesamt</t>
    </r>
    <r>
      <rPr>
        <u/>
        <sz val="11"/>
        <color theme="1"/>
        <rFont val="Calibri"/>
        <family val="2"/>
        <scheme val="minor"/>
      </rPr>
      <t xml:space="preserve"> Sachausgaben in Höhe von 15.000 Euro </t>
    </r>
    <r>
      <rPr>
        <sz val="11"/>
        <color theme="1"/>
        <rFont val="Calibri"/>
        <family val="2"/>
        <scheme val="minor"/>
      </rPr>
      <t xml:space="preserve">zuwendungsfähig.
</t>
    </r>
  </si>
  <si>
    <r>
      <t xml:space="preserve">Bitte beachten Sie: Zuwendungsfähig sind Sachausgaben für die begleitende Öffentlichkeitsarbeit im Umfang von maximal 5 000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Erstvorhaben</t>
    </r>
    <r>
      <rPr>
        <sz val="11"/>
        <color theme="1"/>
        <rFont val="Calibri"/>
        <family val="2"/>
        <scheme val="minor"/>
      </rPr>
      <t xml:space="preserve"> sind somit </t>
    </r>
    <r>
      <rPr>
        <u/>
        <sz val="11"/>
        <color theme="1"/>
        <rFont val="Calibri"/>
        <family val="2"/>
        <scheme val="minor"/>
      </rPr>
      <t>insgesamt Sachausgaben in Höhe von 7.500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</si>
  <si>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t>
    </r>
    <r>
      <rPr>
        <sz val="11"/>
        <color theme="1"/>
        <rFont val="Calibri"/>
        <family val="2"/>
        <scheme val="minor"/>
      </rPr>
      <t xml:space="preserve"> im </t>
    </r>
    <r>
      <rPr>
        <sz val="11"/>
        <color rgb="FFFF0000"/>
        <rFont val="Calibri"/>
        <family val="2"/>
        <scheme val="minor"/>
      </rPr>
      <t xml:space="preserve">Erstvorhaben </t>
    </r>
    <r>
      <rPr>
        <sz val="11"/>
        <color theme="1"/>
        <rFont val="Calibri"/>
        <family val="2"/>
        <scheme val="minor"/>
      </rPr>
      <t xml:space="preserve">sind somit </t>
    </r>
    <r>
      <rPr>
        <u/>
        <sz val="11"/>
        <color theme="1"/>
        <rFont val="Calibri"/>
        <family val="2"/>
        <scheme val="minor"/>
      </rPr>
      <t>insgesamt Sachausgaben in Höhe von 5.000</t>
    </r>
    <r>
      <rPr>
        <sz val="11"/>
        <color theme="1"/>
        <rFont val="Calibri"/>
        <family val="2"/>
        <scheme val="minor"/>
      </rPr>
      <t xml:space="preserve"> Euro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
</t>
    </r>
    <r>
      <rPr>
        <sz val="11"/>
        <color rgb="FFFF0000"/>
        <rFont val="Calibri"/>
        <family val="2"/>
        <scheme val="minor"/>
      </rPr>
      <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</si>
  <si>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Integrierten Klimaschutzkonzepts</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insgesamt</t>
    </r>
    <r>
      <rPr>
        <u/>
        <sz val="11"/>
        <color theme="1"/>
        <rFont val="Calibri"/>
        <family val="2"/>
        <scheme val="minor"/>
      </rPr>
      <t xml:space="preserve"> Sachausgaben in Höhe von 13.333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</si>
  <si>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 xml:space="preserve">Integrierte Klimaschutzkonzept im Anschlussvorhaben </t>
    </r>
    <r>
      <rPr>
        <sz val="11"/>
        <color theme="1"/>
        <rFont val="Calibri"/>
        <family val="2"/>
        <scheme val="minor"/>
      </rPr>
      <t xml:space="preserve">sind somit </t>
    </r>
    <r>
      <rPr>
        <u/>
        <sz val="11"/>
        <color theme="1"/>
        <rFont val="Calibri"/>
        <family val="2"/>
        <scheme val="minor"/>
      </rPr>
      <t>insgesamt Sachausgaben in Höhe von 3.333,33 Euro</t>
    </r>
    <r>
      <rPr>
        <sz val="11"/>
        <color theme="1"/>
        <rFont val="Calibri"/>
        <family val="2"/>
        <scheme val="minor"/>
      </rPr>
      <t xml:space="preserve"> zuwendungsfähig.</t>
    </r>
  </si>
  <si>
    <r>
      <t xml:space="preserve">Bitte beachten Sie: Zuwendungsfähig sind Sachausgaben zur Beteiligung der relevanten Akteure (Organisation und Durchführung von Beteiligungsprozessen) im Umfang von maximal 5.000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und ausgewählte </t>
    </r>
    <r>
      <rPr>
        <sz val="11"/>
        <color rgb="FFFF0000"/>
        <rFont val="Calibri"/>
        <family val="2"/>
        <scheme val="minor"/>
      </rPr>
      <t>Klimaschutzteilkonzept</t>
    </r>
    <r>
      <rPr>
        <sz val="11"/>
        <color theme="1"/>
        <rFont val="Calibri"/>
        <family val="2"/>
        <scheme val="minor"/>
      </rPr>
      <t xml:space="preserve"> im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2.500,00 Euro</t>
    </r>
    <r>
      <rPr>
        <sz val="11"/>
        <color theme="1"/>
        <rFont val="Calibri"/>
        <family val="2"/>
        <scheme val="minor"/>
      </rPr>
      <t xml:space="preserve"> zuwendungsfähig.</t>
    </r>
  </si>
  <si>
    <r>
      <t xml:space="preserve">Bitte beachten Sie: Zuwendungsfähig sind Sachausgaben für die begleitende Öffentlichkeitsarbeit im Umfang von maximal 20.000 Euro. </t>
    </r>
    <r>
      <rPr>
        <b/>
        <sz val="11"/>
        <color theme="1"/>
        <rFont val="Calibri"/>
        <family val="2"/>
        <scheme val="minor"/>
      </rPr>
      <t>Diese Ausgaben werden für Vorhaben, die nach Übergangsregelung beantragt werden, anteilig umgerechnet.</t>
    </r>
    <r>
      <rPr>
        <sz val="11"/>
        <color theme="1"/>
        <rFont val="Calibri"/>
        <family val="2"/>
        <scheme val="minor"/>
      </rPr>
      <t xml:space="preserve">
Für das hier beantragte Vorhaben zur Umsetzung eines </t>
    </r>
    <r>
      <rPr>
        <sz val="11"/>
        <color rgb="FFFF0000"/>
        <rFont val="Calibri"/>
        <family val="2"/>
        <scheme val="minor"/>
      </rPr>
      <t>Klimaschutzteilkonzepts im</t>
    </r>
    <r>
      <rPr>
        <sz val="11"/>
        <color theme="1"/>
        <rFont val="Calibri"/>
        <family val="2"/>
        <scheme val="minor"/>
      </rPr>
      <t xml:space="preserve"> </t>
    </r>
    <r>
      <rPr>
        <sz val="11"/>
        <color rgb="FFFF0000"/>
        <rFont val="Calibri"/>
        <family val="2"/>
        <scheme val="minor"/>
      </rPr>
      <t>Anschlussvorhaben</t>
    </r>
    <r>
      <rPr>
        <sz val="11"/>
        <color theme="1"/>
        <rFont val="Calibri"/>
        <family val="2"/>
        <scheme val="minor"/>
      </rPr>
      <t xml:space="preserve"> sind somit </t>
    </r>
    <r>
      <rPr>
        <u/>
        <sz val="11"/>
        <color theme="1"/>
        <rFont val="Calibri"/>
        <family val="2"/>
        <scheme val="minor"/>
      </rPr>
      <t>insgesamt Sachausgaben in Höhe von 10.000 Euro</t>
    </r>
    <r>
      <rPr>
        <sz val="11"/>
        <color theme="1"/>
        <rFont val="Calibri"/>
        <family val="2"/>
        <scheme val="minor"/>
      </rPr>
      <t xml:space="preserve"> zuwendungsfähig.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r>
  </si>
  <si>
    <t>Bitte beachten Sie: Zuwendungsfähig sind Sachausgaben für die begleitende Öffentlichkeitsarbeit im Umfang von maximal 5.000 Euro.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</si>
  <si>
    <t>Bitte beachten Sie: Zuwendungsfähig sind Sachausgaben für die begleitende Öffentlichkeitsarbeit im Umfang von maximal 20.000 Euro.
Ausgaben für begleitende Öffentlichkeitsarbeit sollen sowohl über die Inhalte, Maßnahmen und Umsetzung des Klimaschutzkonzepts informieren, als auch der Sensibilisierung und Mobilisierung der Bürgerinnen und Bürger dienen, sofern dadurch die Umsetzung der im Klimaschutzkonzept aufgeführten Maßnahmen unterstützt wird.</t>
  </si>
  <si>
    <t>Bitte beachten Sie: Zuwendungsfähig sind Sachausgaben zur Beteiligung der relevanten Akteure (Organisation und Durchführung von Beteiligungsprozessen) im Umfang von maximal 5.000 Euro.</t>
  </si>
  <si>
    <t>Bitte reichen Sie zusammen mit dieser Vorhabenbeschreibung folgende Dokumente ein:</t>
  </si>
  <si>
    <t xml:space="preserve">Bei der Umsetzung eines Klimaschutzkonzeptes muss zusammen mit dem Förderantrag und dem Klimaschutz(teil)konzept zusätzlich der Beschluss zur Umsetzung der Maßnahmen und zur Einführung des begleitenden Klimaschutz-Controllings eingereicht werden. </t>
  </si>
  <si>
    <t>bis 10.000</t>
  </si>
  <si>
    <r>
      <rPr>
        <b/>
        <sz val="9"/>
        <color theme="1"/>
        <rFont val="Arial"/>
        <family val="2"/>
      </rPr>
      <t>Wir bestätigen</t>
    </r>
    <r>
      <rPr>
        <sz val="9"/>
        <color theme="1"/>
        <rFont val="Arial"/>
        <family val="2"/>
      </rPr>
      <t>, die oben genannten Hinweise zu berücksichtigen.</t>
    </r>
  </si>
  <si>
    <t>5. Schritt:</t>
  </si>
  <si>
    <t>eine Kooperationsvereinbarung aller Partner zur Zusammenarbeit mit allen Unterschriften und eine schriftliche Bestätigung, dass die Projektpartner bisher noch über kein Klimaschutzkonzept verfügen, welches mit diesem Antrag gefördert werden soll.</t>
  </si>
  <si>
    <t>eigene Liegenschaften</t>
  </si>
  <si>
    <t>Mobilität</t>
  </si>
  <si>
    <t>Gewerbegebiete</t>
  </si>
  <si>
    <t>Anpassung Klimawandel</t>
  </si>
  <si>
    <t>Neue Obergrenze:</t>
  </si>
  <si>
    <t xml:space="preserve">Die Höhe des Tagessatzes erscheint zu hoch zu sein. Bitte überprüfen und erläutern Sie dies im Tabellenbaltt "Anmerkungen". Holen Sie ggf. weitere Angebote ein. </t>
  </si>
  <si>
    <t>Konzepterstellung</t>
  </si>
  <si>
    <t>Festlegung einer Mobilitätsstrategie</t>
  </si>
  <si>
    <t>Festlegung von Wärme- und Kälterversorgungsstrategien</t>
  </si>
  <si>
    <t xml:space="preserve">Bitte denken Sie auch daran, dem Antrag das umzusetztende Klimachutz(teil)konzept und den Beschluss des höchsten Gremiums zur UMSETZUNG der Maßnahmen des Konzeptes beizufügen. </t>
  </si>
  <si>
    <t>prof_Prozessunterstützung</t>
  </si>
  <si>
    <t>Inhalte und Handlungsfelder</t>
  </si>
  <si>
    <t>Obergrenzen Dienstreisen:</t>
  </si>
  <si>
    <t>keine</t>
  </si>
  <si>
    <t>Obergrenze Gerissen</t>
  </si>
  <si>
    <t>Dienstreisen:</t>
  </si>
  <si>
    <t>Die angesetzen Teilnahmegebühren für Weiterqualifizierungen erscheinen uns zu hoch. Bitte erläutern Sie dies im Tabellenblatt 'Anmerkungen'.</t>
  </si>
  <si>
    <t>Netzwerktreffen mit Teilnahmegebühr?</t>
  </si>
  <si>
    <t>Weiterquali mit &gt;1000€ pro Veranstaltung</t>
  </si>
  <si>
    <t>Tagen innerhalb der Projektlaufzeit für Klimaschutzmanager* und kommunale Mitarbeiter*, die mit dem Klimaschutz beauftragt sind.</t>
  </si>
  <si>
    <t xml:space="preserve">Bitte beachten Sie: Zuwendungsfähig sind Ausgaben für Dienstreisen, einschließlich der Teilnahmegebühren für Vernetzungstreffen, Fachtagungen oder sonstigen Informationsveranstaltungen, die in direktem Zusammenhang mit der Stelle für Klimaschutz stehen, an bis zu </t>
  </si>
  <si>
    <t xml:space="preserve">Bitte beachten Sie: Zuwendungsfähig sind Ausgaben für Dienstreisen, einschließlich der Teilnahmegebühren für Weiterqualifizierungen an bis zu </t>
  </si>
  <si>
    <t>Anmerkungsrechner:</t>
  </si>
  <si>
    <t>Gelöst?</t>
  </si>
  <si>
    <t xml:space="preserve">Bei Anschlussvorhaben nach Übergangsregelung, in welchem überwiegend neue Maßnahmen umgesetzt werden sollen, oder bei denen der Umsetzungsbeschluss die neuen Maßnahmen noch nicht mit umfasst, muss ein neuer Beschluss zur Umsetzung der Maßnahmen beigefügt werden. </t>
  </si>
  <si>
    <t>Nach unserer Erfahrung sind Teilnahmegebühren für Vernetzungstreffen für Klimaschutzmanager unüblich. Bitte erläutern Sie Ihre Angaben im Tabellenblatt 'Anmerkungen' (Art des Vernetzungstreffens).</t>
  </si>
  <si>
    <t xml:space="preserve">Hinweis:
Bitte wählen Sie das Tabellenblatt aus dem Dropdownmenü aus, zu welchem Sie die Anmerkungen schreiben möchten. </t>
  </si>
  <si>
    <t>Achtung: Zuwendungsfähig sind Ausgaben im Umfang von max. 5.000,00 €</t>
  </si>
  <si>
    <t xml:space="preserve">Die angesetzten Arbeitstage erscheinen zu hoch. Bitte überprüfen und erläutern Sie dies im Tabellenbaltt "Anmerkungen". Reduzieren Sie ggf. die Anzahl und holen dazu weitere Angebote ein. </t>
  </si>
  <si>
    <t>Gegenstände &gt; 800€ Einzelpreis (Position F0850)</t>
  </si>
  <si>
    <t>Hiermit wird bestätigt, dass die Maßnahmen des zu erstellenden Konzepts gemäß Vorlage beschrieben werden.</t>
  </si>
  <si>
    <r>
      <t xml:space="preserve">War das vorliegende Konzept älter als 36 Monate und wurde vor dem 31.12.2018 aktualisiert, oder wurde die Konzepterstellung bis zum 31.12.2018 beantragt, gilt eine </t>
    </r>
    <r>
      <rPr>
        <b/>
        <sz val="11"/>
        <color theme="1"/>
        <rFont val="Calibri"/>
        <family val="2"/>
        <scheme val="minor"/>
      </rPr>
      <t>Übergangsregelung</t>
    </r>
    <r>
      <rPr>
        <sz val="11"/>
        <color theme="1"/>
        <rFont val="Calibri"/>
        <family val="2"/>
        <scheme val="minor"/>
      </rPr>
      <t>. Die Dauer des Erstvorhabens beträgt in diesem Fall für ein Integriertes Konzept 36 Monate und für ein Teilkonzept 24 Monate. Die Dauer eines Anschlussvorhabens beträgt für Integrierte Konzepte 24 Monate und für Teilkonzepte 12 Monate.</t>
    </r>
  </si>
  <si>
    <t xml:space="preserve">Bitte füllen Sie alle für Ihr Vorhabentyp angezeigten Tabellenblätter aus. In dringenden Notfällen können Sie sich auch an die Beratungshotline kommunalrichtlinie-nki@z-u-g.org oder telefonisch an die 030 700 181-880 wenden. </t>
  </si>
  <si>
    <t>Pflegeeinrichtung</t>
  </si>
  <si>
    <t>Fokus-/Teilkonzept</t>
  </si>
  <si>
    <t>Wärme- und Kältenutzung</t>
  </si>
  <si>
    <t>Abfallwirtschaft</t>
  </si>
  <si>
    <t xml:space="preserve">• Tabellenblatt „Personal“ ausfüllen
</t>
  </si>
  <si>
    <t>4.1.10 a) Erstellung von Fokuskonzepten</t>
  </si>
  <si>
    <t>4.1.8. a) Erstvorhaben Klimaschutzkonzept und Klimaschutzmanagement</t>
  </si>
  <si>
    <t>Gefördert wird die Erstellung von Fokuskonzepten durch fachkundige externe Dienstleister für die sektoralen Handlungsfelder
- Wärme- und Kältenutzung
- Mobilität
- Abfallwirtschaft
Der Bewilligungszeitraum beträgt in der Regel zwölf Monate.</t>
  </si>
  <si>
    <t>Hiermit wird bestätigt, dass das Klimaschutzkonzept die oben genannten Inhalte umfassen wird.</t>
  </si>
  <si>
    <t>Bitte bestätigen Sie, dass das zu erstellende Klimaschutzkonzept folgende Inhalte umfassen wird:</t>
  </si>
  <si>
    <t>Bitte bestätigen Sie, dass alle relevanten Handlungsfelder in dem zu erstellenden Klimaschutzkonzept betrachtet werden:</t>
  </si>
  <si>
    <t>Konzepterstellung:</t>
  </si>
  <si>
    <t>Summe der Ausgaben für Dienstreisen:</t>
  </si>
  <si>
    <t>Hiermit bestätigen wir, dass noch kein Integriertes Klimaschutzkonzept erstellt wurde.</t>
  </si>
  <si>
    <t>THG-Minderungsstrategien und priorisierte Handlungsfelder</t>
  </si>
  <si>
    <r>
      <rPr>
        <b/>
        <sz val="9"/>
        <color theme="1"/>
        <rFont val="Arial"/>
        <family val="2"/>
      </rPr>
      <t>Hinweise:</t>
    </r>
    <r>
      <rPr>
        <sz val="9"/>
        <color theme="1"/>
        <rFont val="Arial"/>
        <family val="2"/>
      </rPr>
      <t xml:space="preserve">
Bitte beachten Sie, dass Sie bei der Kalkulation der Personalausgaben das sozialversicherungspflichtige</t>
    </r>
    <r>
      <rPr>
        <b/>
        <sz val="9"/>
        <color theme="1"/>
        <rFont val="Arial"/>
        <family val="2"/>
      </rPr>
      <t xml:space="preserve"> Arbeitgeber-Brutto-Gehalt </t>
    </r>
    <r>
      <rPr>
        <sz val="9"/>
        <color theme="1"/>
        <rFont val="Arial"/>
        <family val="2"/>
      </rPr>
      <t xml:space="preserve">(inkl. u. a. Kranken- und Pflegeversicherung, Rentenversicherung, Arbeitgeberanteile usw.) ansetzen. Das Monatsgehalt ist getrennt von den monatlichen Zuschlägen (s. u.) auszuweisen.
Gemäß Haushalts- und Wirtschaftsführung des Bundes darf bei Beantragung von namentlich nicht bekanntem Personal (sog. N.N.-Personal) maximal der Höchstbetrag der jeweiligen Entgeltgruppe mit der Erfahrungsstufe 2 des TVöD angesetzt werden.
Dazu können Sie im Formularschrank des BMU unter der Rubrik „Zuwendungen auf Ausgabenbasis“ den Vordruck Nr. 0025 entnehmen. Fiktive Tarifsteigerungen dürfen nicht für die Kalkulation der Personalausgaben herangezogen werden.
</t>
    </r>
    <r>
      <rPr>
        <b/>
        <sz val="9"/>
        <color theme="1"/>
        <rFont val="Arial"/>
        <family val="2"/>
      </rPr>
      <t>Monatliche Zuschläge:</t>
    </r>
    <r>
      <rPr>
        <sz val="9"/>
        <color theme="1"/>
        <rFont val="Arial"/>
        <family val="2"/>
      </rPr>
      <t xml:space="preserve">
Die monatlichen Zuschläge können unter anderem aus der Jahressonderzahlung (JSZ) gem. § 20 Abs. 1 TVöD und die Zahlung eines Leistungsentgeltes (LOV) gem. § 18 TVöD bestehen, wenn diese vertraglich geregelt sind. Diese Jahressummen sind </t>
    </r>
    <r>
      <rPr>
        <b/>
        <sz val="9"/>
        <color theme="1"/>
        <rFont val="Arial"/>
        <family val="2"/>
      </rPr>
      <t>zu</t>
    </r>
    <r>
      <rPr>
        <sz val="9"/>
        <color theme="1"/>
        <rFont val="Arial"/>
        <family val="2"/>
      </rPr>
      <t xml:space="preserve"> </t>
    </r>
    <r>
      <rPr>
        <b/>
        <sz val="9"/>
        <color theme="1"/>
        <rFont val="Arial"/>
        <family val="2"/>
      </rPr>
      <t>1/12</t>
    </r>
    <r>
      <rPr>
        <sz val="9"/>
        <color theme="1"/>
        <rFont val="Arial"/>
        <family val="2"/>
      </rPr>
      <t xml:space="preserve"> in den monatlichen Zuschlägen zu veranschlagen. 
Weitere Ausgaben wie vermögenswirksame Leistungen können auf die monatlichen Zuschläge angerechnet werden.</t>
    </r>
  </si>
  <si>
    <t>Eingetragener Verein im Status der Gemeinnützigkeit</t>
  </si>
  <si>
    <t>Einrichtung des Gesundheitswesens</t>
  </si>
  <si>
    <t>Kulturelle Einrichtung</t>
  </si>
  <si>
    <t xml:space="preserve">Wir bestätigen, dass es sich bei der/den beantragten Projektstelle(n) um zusätzlich geschaffene und auf den Förderzeitraum befristete Projektstelle(n) handelt, welche öffentlich ausgeschrieben wird/werden.
Zuwendungsfähig sind nur zusätzlich entstehende Personalausgaben. </t>
  </si>
  <si>
    <t>Summe für Konzeptfertigstellung:</t>
  </si>
  <si>
    <t>Aktuersbeteiligung Geschäftsbedarf Extra</t>
  </si>
  <si>
    <t>Wir empfehlen Ihnen die Stelle(n) für das Klimaschutzmanagement erst auszuschreiben, wenn Sie von uns eine Rückmeldung zum Ergebnis der Antragsprüfung erhalten haben. Der geplante Start des Projektes (=Stellenantritt) wird in der Regel im letzten Schritt der Antragsprüfung final abgestimmt. Bitte geben Sie den geplanten Projektzeitraum im Easy-Online-Formular an.</t>
  </si>
  <si>
    <t>Geplanter Projektzeitraum:</t>
  </si>
  <si>
    <t>bis:</t>
  </si>
  <si>
    <r>
      <rPr>
        <b/>
        <sz val="9"/>
        <color theme="1"/>
        <rFont val="Arial"/>
        <family val="2"/>
      </rPr>
      <t>Hinweis:</t>
    </r>
    <r>
      <rPr>
        <sz val="9"/>
        <color theme="1"/>
        <rFont val="Arial"/>
        <family val="2"/>
      </rPr>
      <t xml:space="preserve">
Wir empfehlen Ihnen die Stelle(n) erst auszuschreiben, wenn Sie von uns eine Rückmeldung zum Ergebnis der Antragsprüfung erhalten haben. Der geplante Start des Projektes (=Stellenantritt) wird im letzten Schritt der Antragsprüfung final abgestimmt.</t>
    </r>
  </si>
  <si>
    <t>Anzahl der Liegenschaften im Eigentum:</t>
  </si>
  <si>
    <t>Liegenschaften verfügen über technische Mindestausstattung wie z.B. Heizung, Beleuchtung, Lüftung, etc.:</t>
  </si>
  <si>
    <t>Fuhrparkmanagement oder betriebliches Mobilitätsmanagement:</t>
  </si>
  <si>
    <t>Personalstellen:</t>
  </si>
  <si>
    <t>Geplante Ausgaben für die begleitende Öffentlichkeitsarbeit:</t>
  </si>
  <si>
    <t>Vergabe von Aufträgen (Position F0835):</t>
  </si>
  <si>
    <t xml:space="preserve">nachvollziehbare Herleitung der Ausgaben, die für Gegenstände &gt; 800€/Einzelpreis in der begleitenden Öffentlichkeitsarbeit kalkuliert werden. </t>
  </si>
  <si>
    <r>
      <rPr>
        <b/>
        <sz val="9"/>
        <color theme="1"/>
        <rFont val="Arial"/>
        <family val="2"/>
      </rPr>
      <t>Wir bestätigen</t>
    </r>
    <r>
      <rPr>
        <sz val="9"/>
        <color theme="1"/>
        <rFont val="Arial"/>
        <family val="2"/>
      </rPr>
      <t>, die oben genannen Hinweise bezüglich der begleitenden Öffentlichkeitsarbeit zu berücksichtigen.</t>
    </r>
  </si>
  <si>
    <t>Gegenstände &lt;800€</t>
  </si>
  <si>
    <t>Geplante Ausgaben für Dienstreisen:</t>
  </si>
  <si>
    <t>Dienstreisen
(Position F0844)</t>
  </si>
  <si>
    <r>
      <rPr>
        <b/>
        <sz val="9"/>
        <color theme="1"/>
        <rFont val="Arial"/>
        <family val="2"/>
      </rPr>
      <t>Wir bestätigen</t>
    </r>
    <r>
      <rPr>
        <sz val="9"/>
        <color theme="1"/>
        <rFont val="Arial"/>
        <family val="2"/>
      </rPr>
      <t>, den oben genannen Hinweis bezüglich der Dienstreisen zu berücksichtigen.</t>
    </r>
  </si>
  <si>
    <t xml:space="preserve">Bitte beschränken Sie sich auf den vorgegebenen Platz. Schreiben Sie gerne knapp und in Stichpunkten. </t>
  </si>
  <si>
    <t xml:space="preserve">Hinweis:
Warum wird mir roter Text angezeigt? In mindestens einem Tabellenblatt wurden unvollständige, oder unplausible Angaben gemacht. Bitte navigieren Sie in das entsprechende Tabellenblatt zurück und korrigieren Sie Ihre Angaben. 
Sollten Ihre Eingaben weitere Erläuterungen erfordern (zu erkennen an einem Ausrufezeichen in der entsprechenden Zeile), dann ergänzen Sie Ihre Angaben bitte im Tabellenblatt 'Anmerkungen'. Eine Korrektur unplausibler oder zu hoher Werte beschleunigt die Antragsprüfung erheblich, da Rückfragen eingespart werden. </t>
  </si>
  <si>
    <t>EG1-EG11 (F0817)</t>
  </si>
  <si>
    <t>EG12-EG15 (F0812)</t>
  </si>
  <si>
    <t>Personalausgaben (Finanzposition F0812 / F0817):</t>
  </si>
  <si>
    <t>Summe d. Gegenstände &lt;800€ Einzelpreis
(Position F0831):</t>
  </si>
  <si>
    <t>Handlungsfelder (Angaben zur Komplexität der antragstellenden Organisation):</t>
  </si>
  <si>
    <t>Achtung: Übliche Tagessätze liegen zwischen 750-1100 € Brutto. Bitte erläutern Sie Ihre Angaben im Tabellenblatt Anmerkungen.</t>
  </si>
  <si>
    <t>anmerkung</t>
  </si>
  <si>
    <t>easy-online-Formular</t>
  </si>
  <si>
    <r>
      <rPr>
        <b/>
        <sz val="9"/>
        <color theme="1"/>
        <rFont val="Arial"/>
        <family val="2"/>
      </rPr>
      <t>Ausfüllhilfe zum Antrag</t>
    </r>
    <r>
      <rPr>
        <sz val="9"/>
        <color theme="1"/>
        <rFont val="Arial"/>
        <family val="2"/>
      </rPr>
      <t xml:space="preserve"> („easy-online-AZA-Formular“)
Damit Sie Ihren Antrag vollständig und korrekt ausfüllen, beachten Sie bitte die Checkliste mit spezifischen Hinweisen. </t>
    </r>
  </si>
  <si>
    <t>Ausfüllhilfe</t>
  </si>
  <si>
    <r>
      <t xml:space="preserve">Zuwendungsfähige Öffentlichkeitsarbeit soll sowohl über die Erstellung, Inhalte und Maßnahmen des Klimaschutzkonzeptes und Zielstellungen/Zukunftsvisionen informieren, als auch der Sensibilisierung und Mobilisierung der Bürgerinnen und Bürger dienen, sofern dadurch die Umsetzung von Klimaschutzmaßnahmen vorbereitet und begleitet wird. 
</t>
    </r>
    <r>
      <rPr>
        <b/>
        <sz val="9"/>
        <color theme="1"/>
        <rFont val="Arial"/>
        <family val="2"/>
      </rPr>
      <t>Hinweis zu Anschaffung von Gegenständen (&lt; 800 € Einzelpreis) – Pos. F0831:</t>
    </r>
    <r>
      <rPr>
        <sz val="9"/>
        <color theme="1"/>
        <rFont val="Arial"/>
        <family val="2"/>
      </rPr>
      <t xml:space="preserve">
- Zuwendungsfähig sind z.B. Ausgaben für Ausstattung für Veranstaltungen z.B. Stehtisch für Messestand, Messestand/-wand, Barhocker, Broschürenständer, Stellwand sowie zu Demonstrationszwecken einzelne preiswerte Geräte z.B. Strommessgerät, Thermografiekamera, Stromzange o.ä.
- </t>
    </r>
    <r>
      <rPr>
        <b/>
        <sz val="9"/>
        <color theme="1"/>
        <rFont val="Arial"/>
        <family val="2"/>
      </rPr>
      <t>Nicht</t>
    </r>
    <r>
      <rPr>
        <sz val="9"/>
        <color theme="1"/>
        <rFont val="Arial"/>
        <family val="2"/>
      </rPr>
      <t xml:space="preserve"> zuwendungsfähig sind z.B. Ausgaben für PC, Telefon, Büromöbel, Laptop sowie Beamer, externe Festplatten, mobile Endgeräte (Smartphone, Tablet), I-Pad, Digitalkamera, Messgeräte, Drucker, Bildschirme (auch TV-Geräte), Licht- Bühnentechnik, Soundanlagen sowie übliche Arbeitsplatz-Software usw.
</t>
    </r>
    <r>
      <rPr>
        <b/>
        <sz val="9"/>
        <color theme="1"/>
        <rFont val="Arial"/>
        <family val="2"/>
      </rPr>
      <t>Hinweis zu Auftragsvergaben im Bereich Öffentlichkeitsarbeit – Pos. F0835:</t>
    </r>
    <r>
      <rPr>
        <sz val="9"/>
        <color theme="1"/>
        <rFont val="Arial"/>
        <family val="2"/>
      </rPr>
      <t xml:space="preserve">
- Zuwendungsfähig sind z.B. Individuelle Gestaltung (z.B. Druck von Plakaten, Postern, Flyern, Rollups, Werbebannern, Kundenstopper, barrierefreie Broschüren zur Bewerbung von Kampagnen, Aktionstagen, Anzeigenschaltung und ressourcenschonende Produktion in lokalen Medien/ Pressearbeit (z.B. Pressefotos, Zeitungsanzeige, Radio-Spot, Videoclips, Audio-Podcasts, social-media, Reklame im Kino, Radio, etc.), Entwicklung der Klimaschutzhomepage inkl. in geringfügigen Umfang Hosting der Klimaschutzseite, Entwicklung Klimaschutz-Logo und Coporate-Design, Unterstützung eines externen Dienstleisters bei der Entwicklung einer Kommunikations- oder Klimaschutzkampagne usw.
- </t>
    </r>
    <r>
      <rPr>
        <b/>
        <sz val="9"/>
        <color theme="1"/>
        <rFont val="Arial"/>
        <family val="2"/>
      </rPr>
      <t>Nicht</t>
    </r>
    <r>
      <rPr>
        <sz val="9"/>
        <color theme="1"/>
        <rFont val="Arial"/>
        <family val="2"/>
      </rPr>
      <t xml:space="preserve"> zuwendungsfähig sind z.B. Ausgaben für Gutachten, Studien, Software-Lizenzen, Backwaren, Getränke, Catering, Busexkursionen, Eintrittsgebühren, Teilnahmegebühren, Preise, Preisgelder, Pokale, Geschenke.
</t>
    </r>
    <r>
      <rPr>
        <b/>
        <sz val="9"/>
        <color theme="1"/>
        <rFont val="Arial"/>
        <family val="2"/>
      </rPr>
      <t>Give-aways</t>
    </r>
    <r>
      <rPr>
        <sz val="9"/>
        <color theme="1"/>
        <rFont val="Arial"/>
        <family val="2"/>
      </rPr>
      <t xml:space="preserve"> werden nur in geringem Umfang und nur dann als zuwendungsfähig anerkannt, wenn sie die folgenden Kriterien erfüllen:
- Sie sollen öffentlichkeitswirksam im Sinne des Klimaschutzmanagements sein, d.h. es muss auf jeden Fall das Logo der NKI aufgedruckt sein und ein Slogan mit Bezug zum Klimaschutz.
- Sie sollen zur mehrfachen Anwendung sein und dadurch eine langanhaltende Wirksamkeit der Öffentlichkeitsarbeit generieren (keine Einmal-/Wegwerfprodukte)
- Sie sollen nachhaltig und ressourcenschonend hergestellt sein und idealerweise zu einer THG-Minderung beitragen.
</t>
    </r>
    <r>
      <rPr>
        <b/>
        <sz val="9"/>
        <color theme="1"/>
        <rFont val="Arial"/>
        <family val="2"/>
      </rPr>
      <t>Anschaffung von Gegenständen (&gt; 800 € Einzelpreis) – Pos. F0850:</t>
    </r>
    <r>
      <rPr>
        <sz val="9"/>
        <color theme="1"/>
        <rFont val="Arial"/>
        <family val="2"/>
      </rPr>
      <t xml:space="preserve">
- Zuwendungsfähig sind z.B. Ausgaben für einen Messestand/Klimaschutzpavillon im Rahmen von Klimaschutzaktionstagen o.ä.
- </t>
    </r>
    <r>
      <rPr>
        <b/>
        <sz val="9"/>
        <color theme="1"/>
        <rFont val="Arial"/>
        <family val="2"/>
      </rPr>
      <t>Nicht</t>
    </r>
    <r>
      <rPr>
        <sz val="9"/>
        <color theme="1"/>
        <rFont val="Arial"/>
        <family val="2"/>
      </rPr>
      <t xml:space="preserve"> zuwendungsfähig sind z.B. Beamer, Software-Lizenzen, Messgeräte, Technikausstattung Kameras, Anschaffung von E-Bikes/Lastenfahrrädern usw.
Es gilt, dass eine Spezifizierung der konkreten Ausgaben im laufenden Vorhaben und spätestens mit dem Verwendungsnachweis zu erfolgen hat. Im Rahmen der Einreichung der Belegliste des Zwischennachweises bzw. Verwendungsnachweises wird geprüft, ob die o.g. Vorgaben eingehalten werden und nicht-zuwendungsfähige Ausgaben werden gestrichen.</t>
    </r>
  </si>
  <si>
    <t>Hinweis:
Die Verteilung der Ausgaben über die Projektjahre in der tabellarischen Ausgabenübersicht (links) stellt nur eine gemittelte Orientierung dar. 
Die tatsächliche Verteilung der Ausgaben erfolgt im letzetn Schritt der Antragsprüfung und kann davon abweichen.
Wichtig ist, dass die Beträge der Positionen (z.B. F0817, F0831, usw.) und die Gesamtsumme mit den Summen im easy-online-Antrag übereinstimmen.
Die Mittelverteilung in easy-online kann daher auch von der Mittelverteilung in der Ausgabenübersicht abweichen.</t>
  </si>
  <si>
    <t xml:space="preserve">• Eingabe der Ausgabenplanung in easy-online gemäß der Positionssummen wie im Tabellenblatt "Ausgabenübersicht"
</t>
  </si>
  <si>
    <t>Wir nehmen zur Kenntnis, dass eine Spezifizierung der konkreten Ausgaben im laufenden Vorhaben, spätestens jedoch mit dem Verwendungsnachweis erfolgt und dass im Rahmen des Zwischennachweises bzw. Verwendungsnachweises durch die ZUG geprüft wird, ob die o.g. Vorgaben eingehalten werden.</t>
  </si>
  <si>
    <t>Wir nehmen zur Kenntnis, dass nicht-zuwendungsfähige Ausgaben nicht gefördert werden und in Folge dessen gestrichen werden.</t>
  </si>
  <si>
    <t>Summe THG-Bilanzierung:</t>
  </si>
  <si>
    <r>
      <rPr>
        <b/>
        <sz val="9"/>
        <color theme="1"/>
        <rFont val="Arial"/>
        <family val="2"/>
      </rPr>
      <t>Wir bestätigen</t>
    </r>
    <r>
      <rPr>
        <sz val="9"/>
        <color theme="1"/>
        <rFont val="Arial"/>
        <family val="2"/>
      </rPr>
      <t>, den oben genannten Hinweis bezüglich der THG-Bilanzierung zu berücksichtigen.</t>
    </r>
  </si>
  <si>
    <t>geplante Ausgaben für die THG-Bilanzierungs-Lizenz:</t>
  </si>
  <si>
    <t>Ausgaben für eine Lizenz zur 
THG-Bilanzierung</t>
  </si>
  <si>
    <t>Lizenz zur THG-Bilanzierung
(Position F0835):</t>
  </si>
  <si>
    <t>Wir nehmen zur Kenntnis, dass ein vollständiger Widerruf der Zuwendung erfolgt, wenn trotz mehrfacher Ausschreibung eine geeignete Besetzung der Personalstelle nicht gelingt. Bitte berücksichtigen Sie deshalb, dass Auftragsvergaben zwar als Projektstart gelten, aber eine Nichtbesetzung der Personalstelle zum vollständigen Widerruf der Zuwendung führt. Das bedeutet auch, dass Auftragsvergaben nur vorbereitet aber erst nach Besetzung der Projektstelle Klimaschutzmanagement durchgeführt werden sollten.
Sollten Sie dazu Fragen haben, können Sie sich gern an das Beratungsteam (NKI-Klimaschutzmanagement@z-u-g.org) der ZUG wenden.</t>
  </si>
  <si>
    <t>Wir nehmen zur Kenntnis, dass bei der Kalkulation der Personalausgaben das sozialversicherungspflichtige Arbeitgeber-Brutto-Gehalt (inkl. u. a. Kranken- und Pflegeversicherung, Rentenversicherung, Arbeitgeberanteile usw.) anzusetzen ist und dass gemäß Haushalts- und Wirtschaftsführung des Bundes bei Beantragung von namentlich nicht bekanntem Personal (sog. N.N.-Personal) maximal der Höchstbetrag der jeweiligen Entgeltgruppe mit der Erfahrungsstufe 2 des TVöD angesetzt werden darf.
Außerdem beachten wir, dass keine fiktiven Tarifsteigerungen in der Kalkulation der Personalausgaben herangezogen wurden.</t>
  </si>
  <si>
    <t>Akteursbeteiligung, Öffentlichkeitsarbeit sowie Endredaktion und Druck des Konzepts</t>
  </si>
  <si>
    <t xml:space="preserve">Summe der Ausgaben für Akteursbeteiligung, Öffentlichkeitsarbeit sowie Endredaktion und Druck des Konzepts: </t>
  </si>
  <si>
    <t>Zuwendungsfähig sind Ausgaben zur professionellen Prozessunterstützung in einem zeitlichen Umfang von maximal 10.000 € im Projektzeitraum.</t>
  </si>
  <si>
    <t>Akteursbeteiligung und 
Begleitende Öffentlichkeitsarbeit</t>
  </si>
  <si>
    <t>Akteursbeteil_Öffentlichkeitsar</t>
  </si>
  <si>
    <t>Geplante Ausgaben für Akteursbeteiligung, Öffentlichkeitsarbeit sowie Endredaktion und Druck des Konzepts:</t>
  </si>
  <si>
    <t>Wir bestätigen, die oben genannen Hinweise zur Akteursbeteiligung, Öffentlichkeitsarbeit und Endredaktion zu berücksichtigen.</t>
  </si>
  <si>
    <t>Akteursbeteiligung, 
Begleitende Öffentlichkeitsarbeit und Endredaktion des Konzeptes</t>
  </si>
  <si>
    <t>Im Rahmen der Antragsprüfung wird es ggfs. notwendig sein, die ausgefüllte und final angepasste Vorhabenbeschreibung als Excel-Datei per E-Mail an den/die fachliche(n) Ansprechpartner*in beim Projektträger zu senden.</t>
  </si>
  <si>
    <t>Gefördert werden die erstmalige Erstellung eines integrierten Klimaschutzkonzepts und die Umsetzung erster Maßnahmen durch ein Klimaschutzmanagement. Ein integriertes Klimaschutzkonzept umfasst alle klimarelevanten Handlungsfelder einer Organisation und adressiert die unterschiedlichen Handlungsmöglichkeiten des Antragstellers als Verbraucher*in/Vorbild, Versorger*in/Anbieter*in, ggf. Regulierer*in und Berater*in/Motivierender.
Der Bewilligungszeitraum beträgt in der Regel 24 Monate.</t>
  </si>
  <si>
    <r>
      <rPr>
        <b/>
        <sz val="9"/>
        <color theme="1"/>
        <rFont val="Arial"/>
        <family val="2"/>
      </rPr>
      <t>Hinweis:</t>
    </r>
    <r>
      <rPr>
        <sz val="9"/>
        <color theme="1"/>
        <rFont val="Arial"/>
        <family val="2"/>
      </rPr>
      <t xml:space="preserve">
Bitte beachten Sie, dass nur Ausgaben für fachkundige externe Dienstleistende zur Unterstützung bei der Energie- und Treibhausgasbilanzierung und der Berechnung von Potenzialen und Szenarien im Rahmen der Konzepterstellung in angemessenem Umfang zuwendungsfähig sind. </t>
    </r>
  </si>
  <si>
    <t>Tätigkeiten des Dienstleistenden</t>
  </si>
  <si>
    <t>Tagessatz ext. Dienstleistender</t>
  </si>
  <si>
    <t>relevante Akteur*innen und Zivilgesellschaft beteiligen</t>
  </si>
  <si>
    <t>Bitte beachten Sie: Zuwendungsfähig sind Sachausgaben zur Beteiligung der relevanten Akteur*innen, zur begleitenden Öffentlichkeitsarbeit sowie Endredaktion und Druck des Konzeptes (Konzeptfertigstellung) im Umfang von max. 20.000 Euro.</t>
  </si>
  <si>
    <r>
      <rPr>
        <b/>
        <sz val="9"/>
        <color rgb="FF000000"/>
        <rFont val="Arial"/>
        <family val="2"/>
      </rPr>
      <t>Hinweis:</t>
    </r>
    <r>
      <rPr>
        <sz val="9"/>
        <color rgb="FF000000"/>
        <rFont val="Arial"/>
        <family val="2"/>
      </rPr>
      <t xml:space="preserve">
Bitte beachten Sie, zuwendungsfähig sind Ausgaben für Dienstreisen i.H.v. max. 5.000,00 € mit direktem Bezug auf die Aufgaben des Klimaschutzmanagements. Dazu zählen Weiterqualifizierungen innerhalb der Aufgaben des Klimaschutzmanagements, Austausch- und Vernetzungstreffen, Fachtagungen oder sonstige Informationsveranstaltungen sowie sonstige Dienstreisen z. B. für Fahrten zu Akteur*innen und Multiplikator*innen. Grundlegende Ausbildungen zum/zur Klimaschutzmanager*in und Weiterqualifizierungen innerhalb üblicher Verwaltungsaufgaben sind </t>
    </r>
    <r>
      <rPr>
        <b/>
        <sz val="9"/>
        <color rgb="FF000000"/>
        <rFont val="Arial"/>
        <family val="2"/>
      </rPr>
      <t>nicht</t>
    </r>
    <r>
      <rPr>
        <sz val="9"/>
        <color rgb="FF000000"/>
        <rFont val="Arial"/>
        <family val="2"/>
      </rPr>
      <t xml:space="preserve"> zuwendungsfähig. </t>
    </r>
  </si>
  <si>
    <r>
      <rPr>
        <b/>
        <sz val="9"/>
        <color theme="1"/>
        <rFont val="Arial"/>
        <family val="2"/>
      </rPr>
      <t xml:space="preserve">Hinweis zu Ausgaben im Bereich THG-Bilanzierung (Position F0835):
</t>
    </r>
    <r>
      <rPr>
        <sz val="9"/>
        <color theme="1"/>
        <rFont val="Arial"/>
        <family val="2"/>
      </rPr>
      <t xml:space="preserve">Zuwendungsfähig sind einmalig Ausgaben für die Lizenz zur Treibhausgasbilanzierung – entweder im Konzepterstellungs- oder im Umsetzungsvorhaben. Es ist darauf zu achten, dass auf Nachfrage eine Rechnung vorgelegt werden kann. Die entstehenden Ausgaben müssen in der Abrechnung direkt dem Vorhaben zugeordnet werden können. Es muss ein Zahlungsfluss nach extern nachgewiesen werden.
</t>
    </r>
    <r>
      <rPr>
        <b/>
        <sz val="9"/>
        <color theme="1"/>
        <rFont val="Arial"/>
        <family val="2"/>
      </rPr>
      <t xml:space="preserve">
Es gilt, dass eine Spezifizierung der konkreten Ausgaben im laufenden Vorhaben und spätestens mit dem Verwendungsnachweis zu erfolgen hat. Im Rahmen der Einreichung der Belegliste des Zwischennachweises bzw. Verwendungsnachweises wird geprüft, ob die o.g. Vorgaben eingehalten werden und nicht-zuwendungsfähige Ausgaben werden gestrichen.
</t>
    </r>
    <r>
      <rPr>
        <sz val="9"/>
        <color theme="1"/>
        <rFont val="Arial"/>
        <family val="2"/>
      </rPr>
      <t/>
    </r>
  </si>
  <si>
    <t>Seit dem 01.01.2022 ist für Landkreise nur noch eine Erstellung eines integrierten Klimaschutzkonzeptes für deren eigene Zuständigkeiten möglich. Zur Koordination der Klimaschutzbemühungen mit den kreisangehörigen Gemeinden kann stattdessen eine Klimaschutzkoordination im Förderschwerpunkt 4.1.7 der Kommunalrichtlinie vom 10.10.2024 beantragt werden.</t>
  </si>
  <si>
    <t>Angabe des ungefähren Energieverbrauchs pro Jahr (soweit bekannt):</t>
  </si>
  <si>
    <t>Anzahl der festangestellten Mitarbeitenden:</t>
  </si>
  <si>
    <r>
      <t xml:space="preserve">Im integrierten Klimaschutzkonzept sind alle für den Antragstellenden relevanten Handlungsfelder zu betrachten.
Das heißt für </t>
    </r>
    <r>
      <rPr>
        <b/>
        <sz val="11"/>
        <color theme="1"/>
        <rFont val="Calibri"/>
        <family val="2"/>
        <scheme val="minor"/>
      </rPr>
      <t>Kommunen und</t>
    </r>
    <r>
      <rPr>
        <sz val="11"/>
        <color theme="1"/>
        <rFont val="Calibri"/>
        <family val="2"/>
        <scheme val="minor"/>
      </rPr>
      <t xml:space="preserve"> </t>
    </r>
    <r>
      <rPr>
        <b/>
        <sz val="11"/>
        <color theme="1"/>
        <rFont val="Calibri"/>
        <family val="2"/>
        <scheme val="minor"/>
      </rPr>
      <t>Landkreise</t>
    </r>
    <r>
      <rPr>
        <sz val="11"/>
        <color theme="1"/>
        <rFont val="Calibri"/>
        <family val="2"/>
        <scheme val="minor"/>
      </rPr>
      <t>: auch die Handlungsfelder, in denen die Antragstellenden eher beratend bzw. motivierend und weniger regulierend tätig sind (z.B. private Haushalte oder Gewerbe, Handel, Dienstleistungen). 
Dabei müssen mindestens zwei der Handlungsfelder eigene Liegenschaften, Mobilität, Beschaffung und IT-Infrastruktur eine komplexe Verwaltungs- und Wirtschaftsstruktur aufweisen sowie erhebliche Energie- und Treibhausgaseinsparungspotenziale erwarten lassen.</t>
    </r>
  </si>
  <si>
    <t>Anzahl der Fahrzeuge im Fuhrpark (im Eigentum des Antragstellenden):</t>
  </si>
  <si>
    <t>Server, Netzwerke, zentrale Druckersysteme und Kühlsysteme vorhanden:</t>
  </si>
  <si>
    <t>Gesamtzahl der aktuellen Nutzer*innen der antragstellenden Organisation (z.B. Studierende, Mitglieder, Patient*innen, Ehrenamtliche):</t>
  </si>
  <si>
    <r>
      <rPr>
        <b/>
        <sz val="9"/>
        <color theme="1"/>
        <rFont val="Arial"/>
        <family val="2"/>
      </rPr>
      <t>Legende:</t>
    </r>
    <r>
      <rPr>
        <sz val="9"/>
        <color theme="1"/>
        <rFont val="Arial"/>
        <family val="2"/>
      </rPr>
      <t xml:space="preserve">     1 = Liegenschaften     2 = Mobilität      3 = Energieverbrauch      4 = Beschaffung      5 = Organisationsgröße</t>
    </r>
  </si>
  <si>
    <t>Bei Ergänzungen zu den Handlungsfeldern bitte Tabellenblatt "Anmerkungen" nutzen und als Thema "Inhalte und Handlungsfelder" wählen.</t>
  </si>
  <si>
    <r>
      <t xml:space="preserve">Vorhabenbeschreibung  
</t>
    </r>
    <r>
      <rPr>
        <b/>
        <sz val="12"/>
        <color rgb="FF008540"/>
        <rFont val="Arial"/>
        <family val="2"/>
      </rPr>
      <t>4.1.8a) Erstvorhaben Klimaschutz- und Umsetzungsmanagement</t>
    </r>
  </si>
  <si>
    <t xml:space="preserve">Richtlinie zur Bundesförderung kommunaler
Klimaschutz (Kommunalrichtlinie)
</t>
  </si>
  <si>
    <t>ERSTELLUNG eines Integrierten Klimaschutzkonzepts für Antragsteller, die keine Gebietskörperschaften oder Hochschulen sind</t>
  </si>
  <si>
    <r>
      <t xml:space="preserve">Bitte beachten Sie, dass sich dieses Formular </t>
    </r>
    <r>
      <rPr>
        <b/>
        <u/>
        <sz val="9"/>
        <rFont val="Arial"/>
        <family val="2"/>
      </rPr>
      <t>ausschließlich</t>
    </r>
    <r>
      <rPr>
        <b/>
        <sz val="9"/>
        <rFont val="Arial"/>
        <family val="2"/>
      </rPr>
      <t xml:space="preserve"> an die Antragstellergruppen "Unternehmen mit mind. 25 % kommunaler Beteiligung", "Jugendwerkstatt, Einrichtung der Kinder- und Jugendhilfe", "Pflegeeinrichtung", "Einrichtung des Gesundheitswesens", "Kulturelle Einrichtung", "Eingetragener Verein im Status der Gemeinnützigkeit" und "Religionsgemeinschaft" richtet.
Für die Antragstellergruppen Gebietskörperschaften und Hochschulen nutzen Sie bitte das entsprechende Formular Vorhabenbeschreibung auf klimaschutz.de</t>
    </r>
  </si>
  <si>
    <t>Name des Antragstellers:</t>
  </si>
  <si>
    <t>Zentrale Organisationseinheit mit mehreren Mitarbeitenden vorhanden für die Beschaffung von z.B. Nahrungsmitteln, Energie, Material:</t>
  </si>
  <si>
    <t>Beihilfeprüfung: Auskünfte</t>
  </si>
  <si>
    <r>
      <t xml:space="preserve">Wir bitten Sie, die nachfolgenden Fragen sowie gegebenenfalls die Tabelle auszufüllen. Auf der Grundlage Ihrer Antworten nehmen wir eine Einschätzung  vor, ob durch die Förderung der Handel zwischen EU-Mitgliedsstaaten beeinflusst werden könnte und Ihr Vorhaben somit beihilferechtlich relevant ist..
Zunächst fragen wir nach, ob Ihre Organisation wirtschaftlich tätig ist.
</t>
    </r>
    <r>
      <rPr>
        <u/>
        <sz val="9"/>
        <color rgb="FF000000"/>
        <rFont val="Arial"/>
        <family val="2"/>
      </rPr>
      <t xml:space="preserve">Für die Abfrage nach der wirtschaftlichen Tätigkeit ist folgende Definition nach EU-Beihilferecht entscheidend. Wir bitten Sie, diese bei der Beantwortung der nachfolgenden Fragen </t>
    </r>
    <r>
      <rPr>
        <b/>
        <u/>
        <sz val="9"/>
        <color rgb="FF000000"/>
        <rFont val="Arial"/>
        <family val="2"/>
      </rPr>
      <t>verbindlich</t>
    </r>
    <r>
      <rPr>
        <u/>
        <sz val="9"/>
        <color rgb="FF000000"/>
        <rFont val="Arial"/>
        <family val="2"/>
      </rPr>
      <t xml:space="preserve"> zu Grunde zu legen:</t>
    </r>
    <r>
      <rPr>
        <sz val="9"/>
        <color rgb="FF000000"/>
        <rFont val="Arial"/>
        <family val="2"/>
      </rPr>
      <t xml:space="preserve">
Nach der ständigen Rechtsprechung wird eine wirtschaftliche Tätigkeit  verstanden als: </t>
    </r>
    <r>
      <rPr>
        <u/>
        <sz val="9"/>
        <color rgb="FF000000"/>
        <rFont val="Arial"/>
        <family val="2"/>
      </rPr>
      <t>Jede Tätigkeit, die darin besteht, Güter oder Dienstleistungen auf einem bestimmten Markt anzubieten</t>
    </r>
    <r>
      <rPr>
        <sz val="9"/>
        <color rgb="FF000000"/>
        <rFont val="Arial"/>
        <family val="2"/>
      </rPr>
      <t xml:space="preserve">. 
Es ist somit </t>
    </r>
    <r>
      <rPr>
        <u/>
        <sz val="9"/>
        <color rgb="FF000000"/>
        <rFont val="Arial"/>
        <family val="2"/>
      </rPr>
      <t>nicht</t>
    </r>
    <r>
      <rPr>
        <sz val="9"/>
        <color rgb="FF000000"/>
        <rFont val="Arial"/>
        <family val="2"/>
      </rPr>
      <t xml:space="preserve"> entscheidend, ob mit der Tätigkeit eine Gewinnerzielungsabsicht verbunden ist oder Einnahmen generiert werden. Entscheidend ist, ob das konkrete Angebot von Leistungen/Gütern mit dem Angebot von Wettbewerbern konkurriert, die einen Erwerbszweck verfolgen könnten („Angebot am Markt“). Für das Vorliegen eines Marktes reicht es bereits aus, dass andere Personen oder Organisationen interessiert und in der Lage wären, die Dienstleistung/Angebot auf dem betreffenden Markt zu erbringen („potenzieller Markt").
Beispiele für wirtschaftliche Tätigkeiten nach dieser Definition sind: Vermietung, einnahmeschaffende Tourismustätigkeiten, Tätigkeiten der Pflege und Gesundheitsdienstleistungen, private (nicht staatliche) Bildungstätigkeiten, private (nicht staatliche) Kunst- und Kulturtätigkeiten, Beherbungsdienstleistungen.
Sollte Ihre Organisation eine wirtschaftliche Tätigkeit nach dieser Definition verneinen können, so sind die anderen Fragen der Tabelle unerheblich, da keine Beihilferelevanz vorliegt.
</t>
    </r>
  </si>
  <si>
    <t>Wir bestätigen die Kenntnisnahme der Hinweise und die verbindliche Anwendung der dargestellen Definition zur wirtschaftlichen Tätigkeit zur Beantwortung der nachfolgenden Fragen.</t>
  </si>
  <si>
    <t>Hinweise zur Kenntnis genommen</t>
  </si>
  <si>
    <t>Sind Sie nach der oben dargestellten Definition wirtschaftlich tätig?</t>
  </si>
  <si>
    <t>JA, wirtschaftlich tätig</t>
  </si>
  <si>
    <t>Bitte nennen Sie kurz Ihre wirtschaftlichen und nicht-wirtschaftlichen Tätigkeiten.</t>
  </si>
  <si>
    <t xml:space="preserve"> Wirtschaftliche
Tätigkeiten:</t>
  </si>
  <si>
    <t>Nicht-Wirtschaftliche
Tätigkeiten:</t>
  </si>
  <si>
    <t>Bitte nehmen Sie außerdem Stellung, ob ausländische Investoren Anteilseigener Ihrer Organisation sind, in der Vergangenheit Interesse an einer Beteiligung gezeigt haben oder bereits Verhandlungen über eine mögliche Beteiligung stattgefunden haben oder derzeit stattfinden.</t>
  </si>
  <si>
    <t>freitext</t>
  </si>
  <si>
    <t>Bitte nehmen Sie zusätzlich Stellung, ob Sie Leistungen der Grundversorgung, der Regelversorgung, der Schwerpunkt-/Fachversorgung oder der Maximalversorgung anbieten.
Sollten Sie lediglich Leistungen der Grundversorgung anbieten, kann eine Beihilfe möglicherweise ausgeschlossen werden.</t>
  </si>
  <si>
    <t>hier das Drop-Down/Ankreuzfeld</t>
  </si>
  <si>
    <r>
      <t xml:space="preserve">Bitte ordnen Sie nun Ihre </t>
    </r>
    <r>
      <rPr>
        <b/>
        <u/>
        <sz val="9"/>
        <color rgb="FFFF0000"/>
        <rFont val="Arial"/>
        <family val="2"/>
      </rPr>
      <t>wirtschaftlichen</t>
    </r>
    <r>
      <rPr>
        <b/>
        <sz val="9"/>
        <color rgb="FFFF0000"/>
        <rFont val="Arial"/>
        <family val="2"/>
      </rPr>
      <t xml:space="preserve"> Tätigkeiten den entsprechenden Liegenschaften in der nachfolgenden Tabelle zu.</t>
    </r>
  </si>
  <si>
    <t>Nr.</t>
  </si>
  <si>
    <t>Name/Art der wirtschaftlich genutzten Liegenschaft</t>
  </si>
  <si>
    <t>Wie wird die Liegenschaft wirtschaftlich genutzt oder betrieben? (z.B. Tagungen, Verwaltungstätigkeiten, gewerbliche oder private Vermietungen, Gesundheitsdienstleistung, etc.; Mehrfachnennung möglich). Bitte nennen Sie alle wirtschaftlichen Tätigkeiten in der jeweiligen Liegenschaft. Bitte nutzen Sie für jede wirtschaftliche Tätigkeit jeweils eine eigene Zeile.</t>
  </si>
  <si>
    <t xml:space="preserve">Liegt eine buchhalterische Trennung der wirtschaftlichen Tätigkeiten dieser Liegenschaften von anderen Tätigkeiten der Organisation (wirtschaftlicher oder nicht-wirtschaftlicher Natur) vor?
</t>
  </si>
  <si>
    <t>Sind diese liegenschaftsbezogenen Tätigkeiten z.B. auf Grundlage einer Satzung regional begrenzt oder werden diese Dienstleistungen/Angebote hauptsächlich von der örtlichen Bevölkerung in Anspruch genommen und sind für diese bestimmt?</t>
  </si>
  <si>
    <t>Ist der Anteil der Nutzenden dieses wirtschaftlichen Angebots/Dienstleistung der Liegenschaft aus anderen EU-Mitgliedsstaaten unter 10 %?</t>
  </si>
  <si>
    <t>Werben Sie bei Menschen, die in anderen EU-Mitgliedsstaaten leben, für das wirtschaftlichen Angebote/Dienstleistungen der Liegenschaft (z.B. durch entsprechende Werbung oder fremdsprachige Webseiten)?</t>
  </si>
  <si>
    <t>Wohngebäude Mitarbeitende Seestraße</t>
  </si>
  <si>
    <t>Vermietung von Wohnungen an Mitarbeitende</t>
  </si>
  <si>
    <t>Bitte auswählen</t>
  </si>
  <si>
    <t xml:space="preserve">Bitte planen Sie anhand der folgenden Empfehlungen in welchem zeitlichen Umfang das Klimaschutzmanagement die jeweiligen Aufgabenbereiche wahrnehmen soll. Es wird von 220 Arbeitstagen pro Jahr je Vollzeitäquivalent ausgegangen. Die Empfehlung berechnet sich anhand der beantragten Personalstellen. In der Regel können für die Konzepterstellung 2/3 der Arbeitszeit eingeplant werden  </t>
  </si>
  <si>
    <r>
      <rPr>
        <b/>
        <sz val="9"/>
        <color theme="1"/>
        <rFont val="Arial"/>
        <family val="2"/>
      </rPr>
      <t>Hinweis:</t>
    </r>
    <r>
      <rPr>
        <sz val="9"/>
        <color theme="1"/>
        <rFont val="Arial"/>
        <family val="2"/>
      </rPr>
      <t xml:space="preserve">
Sollte Ihre Organisation </t>
    </r>
    <r>
      <rPr>
        <u/>
        <sz val="9"/>
        <color theme="1"/>
        <rFont val="Arial"/>
        <family val="2"/>
      </rPr>
      <t>keine</t>
    </r>
    <r>
      <rPr>
        <sz val="9"/>
        <color theme="1"/>
        <rFont val="Arial"/>
        <family val="2"/>
      </rPr>
      <t xml:space="preserve"> hinreichend komplexe Wirtschafts- und Verwaltungsstruktur aufweisen, ist eine Förderung des Vorhabens nicht möglich. </t>
    </r>
  </si>
  <si>
    <t>• Tabellenblatt „Vorhabenbeschreibung“ ausfüllen
• Tabellenblatt „Inhalte und Handlungsfelder“ ausfüllen, beachten und bestätigen</t>
  </si>
  <si>
    <t>Wir nehmen zur Kenntnis, dass eine Jahreslizenz für eine Software zur Treibhausgasbilanzierung nur einmalig (entweder im Konzepterstellungs- oder im Umsetzungsvorhaben) im Bewilligungszeitraum gefördert wird.</t>
  </si>
  <si>
    <t xml:space="preserve">• Die nachfolgenden Tabellenblätter (Konzepterstellung; Akteursbeteiligung, Öffentlichkeitsarbeit und Endredaktion und Druck des Konzepts; Prozessunterstützung; Dienstreisen) ausfüllen und die Hinweise beachten
</t>
  </si>
  <si>
    <t>Wir bestätigen, dass in der Stellenausschreibung darauf hingewiesen wird, dass die Besetzung nur bei Bewilligung der beantragten Zuwendung erfolgt.</t>
  </si>
  <si>
    <r>
      <rPr>
        <b/>
        <sz val="9"/>
        <color theme="1"/>
        <rFont val="Arial"/>
        <family val="2"/>
      </rPr>
      <t>Hinweis:</t>
    </r>
    <r>
      <rPr>
        <sz val="9"/>
        <color theme="1"/>
        <rFont val="Arial"/>
        <family val="2"/>
      </rPr>
      <t xml:space="preserve">
An neu eingestelltes Klimaschutzmanagement in Kommunen/Institutionen werden sehr hohe Anforderungen gestellt. Um die Qualität der Prozesse zu erhöhen und damit die Klimaschutzziele innerhalb der Verwaltung und der gesamten Kommune/Institution zu erreichen, wird </t>
    </r>
    <r>
      <rPr>
        <b/>
        <sz val="9"/>
        <color theme="1"/>
        <rFont val="Arial"/>
        <family val="2"/>
      </rPr>
      <t>professionelle Prozessunterstützung für Klimaschutzmanager*innen</t>
    </r>
    <r>
      <rPr>
        <sz val="9"/>
        <color theme="1"/>
        <rFont val="Arial"/>
        <family val="2"/>
      </rPr>
      <t xml:space="preserve"> durch fachkundige externe Dienstleistende gefördert.
Zuwendungsfähige Leistungen sind z. B. 
• Unterstützung bei der Durchführung prozessrelevanter Aufgaben, z. B. Akteursanalysen (verwaltungsinterne und -externe), Netzwerkansprachen, Moderationen etc. gemeinsam vorbereiten, durchführen und auswerten. Hinweis: Diese Leistungen müssen dabei so konzipiert sein, dass sie dem/der Klimaschutzmanager*in zu einem späteren Zeitpunkt das eigenständige Bearbeiten ähnlicher Aufgaben ermöglichen ("</t>
    </r>
    <r>
      <rPr>
        <b/>
        <sz val="9"/>
        <color theme="1"/>
        <rFont val="Arial"/>
        <family val="2"/>
      </rPr>
      <t>Hilfe zur Selbsthilfe</t>
    </r>
    <r>
      <rPr>
        <sz val="9"/>
        <color theme="1"/>
        <rFont val="Arial"/>
        <family val="2"/>
      </rPr>
      <t>").
• Fachliche Unterstützung bei der Prozessgestaltung (Auswahl des Methodenmix und Anpassungen), Prozessdurchführung und Prozessmoderation z. B.
      • von Informationsprozessen 
      • zum Klimaschutz-Wissensmanagement 
      • zu Reflexionen laufender Transformationsprozesse 
      • zu Austausch und Dialog hinsichtlich der Verbreitung des Klimaschutzgedankens
      • zur Erarbeitung akteursspezifischer Strategien hinsichtlich der Kommunikation, der Mobilisierung und des Erwartungsmanagements
      • zur Erarbeitung von Ideen und Strategien zur Initiierung von Partnerschaften verschiedener Akteur*innen
      • zur Strategieentwicklung effizienter interkommunaler Vernetzung
      • zur Mobilisierung von Verwaltung und Akteur*innen wie z. B. Bürger*innen oder Unternehmen für den kommunalen Klimaschutz
• Verstetigungsberatung, z. B. 
      • der Verwaltung die ressortübergreifende Rolle von Klimaschutzmanagement zu verdeutlichen und damit dessen Position zu stärken
      • Empfehlung/Erläuterung möglicher Strategien zur dauerhaften Verankerung des Themas Klimaschutz in der Kommune/Organisation – auch für die          
        politische bzw. Verwaltungsspitze
Es wird dringend empfohlen, für das beantragte Klimaschutzmanagement Auftragsvergaben für einige Personentage zur Unterstützung bei Klimaschutzprozessen zu kalkulieren und die konkreten Auftragsinhalte später in Abhängigkeit von der dann aktuellen Situation und dem Unterstützungsbedarf zu konkretisieren und in Abstimmung mit der Projektträgerin auf Zuwendungsfähigkeit zu überprüfen.
Eine Spezifizierung der konkreten Ausgaben hat im laufenden Vorhaben und spätestens mit dem Verwendungsnachweis zu erfolgen. Im Rahmen des Zwischennachweises bzw. Verwendungsnachweises wird vertieft geprüft, ob die o.g. Vorgaben eingehalten werden. Nicht-zuwendungsfähige Ausgaben können nicht anerkannt werden und werden in Folge dessen gestrichen.</t>
    </r>
  </si>
  <si>
    <t>Ist-Analyse, sowie Energie- und THG-Bilanz (bei integrierten Klimaschutzkonzepten für Gebietskörperschaften nach BISKO-Standard), Indikatorenvergleich mit Bundesdurchschnitt</t>
  </si>
  <si>
    <t>Begleitende Öffentlichkeitsarbeit zur Information, Sensibilisierung und Mobilisierung</t>
  </si>
  <si>
    <r>
      <rPr>
        <b/>
        <sz val="9"/>
        <color theme="1"/>
        <rFont val="Arial"/>
        <family val="2"/>
      </rPr>
      <t>Hinweis:</t>
    </r>
    <r>
      <rPr>
        <sz val="9"/>
        <color theme="1"/>
        <rFont val="Arial"/>
        <family val="2"/>
      </rPr>
      <t xml:space="preserve">
Bitte nehmen Sie zunächst eine plausible Grobkalkulation der Personalausgaben nach Ihrem Ermessen vor und beachten die oben stehenden Hinweise.
Für eine detailllierte Kalkulation der Personalausgaben wird Ihnen im Zuge der administrativen Antragsprüfung ein entsprechendes Formular zur genauen Berechnung der Personalausgaben zugesendet, welches Sie dann separat ausfüllen müssen.</t>
    </r>
  </si>
  <si>
    <t>Die Ausgaben für diesen Gegenstand erscheinen ungewöhnlich hoch. Bitte beachten Sie, dass die Ausgaben für Öffentlichkeitsarbeit, Akteursbeteiligung und Endredaktion begrenzt sind. Wir bitten daher, dass Sie Ihre Ausgabenplanung im Tabellenblatt „Anmerkungen“ genauer erläutern. Im Rahmen der Antragsprüfung werden wir feststellen, ob der hier eingeplante Gegenstand inhaltlichen einen Mehrwert für das beantragte Klimaschutzprojekt bringt und ob die Grundsätze des wirtschaftlich und sparsamen Mitteleinsatz gewahrt werden.</t>
  </si>
  <si>
    <t>Träger von Kitas &amp; Schulen</t>
  </si>
  <si>
    <r>
      <t xml:space="preserve">• </t>
    </r>
    <r>
      <rPr>
        <b/>
        <u/>
        <sz val="9"/>
        <rFont val="Arial"/>
        <family val="2"/>
      </rPr>
      <t>zuerst</t>
    </r>
    <r>
      <rPr>
        <sz val="9"/>
        <rFont val="Arial"/>
        <family val="2"/>
      </rPr>
      <t xml:space="preserve"> Felder im Tabellenblatt „Basisdaten“ der Reihe nach vollständig befüllen
• geplanten Projektstart angeben (kann nachträglich bei Antragsprüfung angepasst werden)
• bitte beachten Sie die Hinweistexte (auch in allen anderen Tabellenblättern)
</t>
    </r>
  </si>
  <si>
    <r>
      <t xml:space="preserve">Im integrierten Klimaschutzkonzept sind alle für den Antragstellenden relevanten Handlungsfelder zu betrachten. Die antragstellende Organisation muss außerdem eine hinreichend komplexe Wirtschafts- und Verwaltungsstruktur aufweisen, welche mit den Potenzialen und Einflussmöglichkeiten einer, ggf. auch kleinen, Kommune vergleichbar ist. 
In Abhängigkeit von den für Sie relevanten Handlungsfeldern sind ggf. sonstige Handlungsfelder anzugeben, die sich beispielsweise auf die Tätigkeiten von Kirchengemeinden oder auf studentisches Leben beziehen. Dabei müssen mindestens zwei der Handlungsfelder </t>
    </r>
    <r>
      <rPr>
        <b/>
        <sz val="11"/>
        <color theme="1"/>
        <rFont val="Calibri"/>
        <family val="2"/>
        <scheme val="minor"/>
      </rPr>
      <t>eigene Liegenschaften</t>
    </r>
    <r>
      <rPr>
        <sz val="11"/>
        <color theme="1"/>
        <rFont val="Calibri"/>
        <family val="2"/>
        <scheme val="minor"/>
      </rPr>
      <t xml:space="preserve">, </t>
    </r>
    <r>
      <rPr>
        <b/>
        <sz val="11"/>
        <color theme="1"/>
        <rFont val="Calibri"/>
        <family val="2"/>
        <scheme val="minor"/>
      </rPr>
      <t>Mobilität</t>
    </r>
    <r>
      <rPr>
        <sz val="11"/>
        <color theme="1"/>
        <rFont val="Calibri"/>
        <family val="2"/>
        <scheme val="minor"/>
      </rPr>
      <t xml:space="preserve">, </t>
    </r>
    <r>
      <rPr>
        <b/>
        <sz val="11"/>
        <color theme="1"/>
        <rFont val="Calibri"/>
        <family val="2"/>
        <scheme val="minor"/>
      </rPr>
      <t>Beschaffung und Energieverbrauch</t>
    </r>
    <r>
      <rPr>
        <sz val="11"/>
        <color theme="1"/>
        <rFont val="Calibri"/>
        <family val="2"/>
        <scheme val="minor"/>
      </rPr>
      <t xml:space="preserve"> eine komplexe Verwaltungs- und Wirtschaftsstruktur aufweisen sowie erhebliche Energie- und Treibhausgaseinsparungspotenziale erwarten lassen.</t>
    </r>
  </si>
  <si>
    <t>Die in diesem Formular ausgesprochenen Bestätigungen und Erklärungen werden mit der Unterzeichnung des Easy-Online-Formulars rechtskräftig</t>
  </si>
  <si>
    <r>
      <t xml:space="preserve">Um nachvollziehen zu können, wo die Einflussmöglichkeiten und Zuständigkeiten Ihrer Organisation und damit des Klimaschutzmanagements liegen, benötigen wir Informationen über die Struktur und die Organisationseinheiten der antragstellenden Organisation.
</t>
    </r>
    <r>
      <rPr>
        <u/>
        <sz val="9"/>
        <rFont val="Arial"/>
        <family val="2"/>
      </rPr>
      <t>Reichen sie daher bitte ein Organigramm mit Ihrem Easy-Online Antrag ein</t>
    </r>
    <r>
      <rPr>
        <sz val="9"/>
        <rFont val="Arial"/>
        <family val="2"/>
      </rPr>
      <t xml:space="preserve"> und machen darauf die rechtlich nicht selbstständigen Organisationseinheiten kenntlich, die im Rahmen der Konzepterstellung mitbetrachtet werden sollen.
In der Regel sieht die Kommunalrichtlinie vor, dass Antragssteller die Erstellung eines Integrierten Klimaschutzkonzepts oder dessen Umsetzung ausschließlich für Ihre eigene rechtliche Einheit und ihre Zuständigkeiten verfolgen. Bei Antragstellergruppen, die keine Gebietskörperschaften sind - zum Beispiel Wohlfahrtsverbände oder Kultureinrichtungen - kann es vorkommen, dass Antragssteller Tochter- bzw. Schwestergesellschaften im beantragten Vorhaben mitbetrachten wollen.
Eine solche Einbeziehung ist möglich, wenn eine gemeinsame Unternehmenseinheit besteht.
Ob eine Unternehmenseinheit vorliegt, wird im Rahmen der Antragsprüfung in Abstimmung mit der Projektträgerin geklärt. 
</t>
    </r>
    <r>
      <rPr>
        <u/>
        <sz val="9"/>
        <rFont val="Arial"/>
        <family val="2"/>
      </rPr>
      <t>Bei Ergänzungen zur Organisationsstruktur oder zum Organigramm bitte Tabellenblatt "Anmerkungen" nutzen und als Thema "Vorhabenbeschreibung" wählen. Darüber hinaus weisen wir vorsorglich darauf hin, dass im Rahmen der Antragsprüfung gegebenenfalls auch eine beihilferechtliche Prüfung nach EU-Recht erfolgt.</t>
    </r>
  </si>
  <si>
    <t>Bitte beachten Sie: Zuwendungsfähig sind Sachausgaben zur Beteiligung der relevanten Akteur*innen, zur begleitenden Öffentlichkeitsarbeit sowie Endredaktion und Druck des Konzeptes (Konzeptfertigstellung) im Umfang vom maximal 20.000 €</t>
  </si>
  <si>
    <r>
      <rPr>
        <b/>
        <sz val="8"/>
        <color theme="1"/>
        <rFont val="Arial"/>
        <family val="2"/>
      </rPr>
      <t xml:space="preserve">Akteursbeteiligung </t>
    </r>
    <r>
      <rPr>
        <sz val="8"/>
        <color theme="1"/>
        <rFont val="Arial"/>
        <family val="2"/>
      </rPr>
      <t xml:space="preserve">
Beteiligungsprozesse haben das Ziel, die Bereitschaft und Akzeptanz für den Klimaschutzprozess und das Klimaschutzengagement aller Akteure zu steigern, um eine Verhaltensänderung zu bewirken, die zu THG-Einsparungen führt. Das Ziel ist eine starke Identifizierung der Bürger*innen und Unternehmen vor Ort mit den Klimaschutzzielen sowie ein größeres Engagement bei der Umsetzung von Maßnahmen und damit bei der Energieeinsparung und der Reduzierung von THG-Emissionen.
Das Klimaschutzmanagement bereitet in Absprache mit den externen Dienstleistern auf die Kommune/Institution zugeschnittene Beteiligungsverfahren vor. Ein wichtiger Baustein hierfür kann auch die Klärung von Beziehungsmanagement mit den Akteuren sein. Geeignete Beteiligungsverfahren sollen sowohl die Akteure und die Entscheidungsträger*innen im Rahmen von Workshops oder Arbeitskreisen/Beiräten als auch die Bürger*innen einbinden. Dies bedeutet, Maßnahmen werden gemeinsam entwickelt und umgesetzt. Die Unterstützung durch externe Dritte ist auch bei der Durchführung von Beteiligungsprozessen zielführend, wenn bekannte oder erwartete Konflikte zwischen Stakeholdern die Beteiligungsprozesse erschweren oder wenn Erfolge nur bei Moderation durch neutrale und sachkundige Dritte zu erwarten sind.
Bei der Planung von Beteiligung und Mitwirkung im kommunalen Klimaschutz ist der nachfolgende Link zum Prozess-Wegweiser für Kommunen hilfreich: https://www.klimaschutz.de/de/kommunaler-klimaschutz/beteiligung-vor-ort</t>
    </r>
  </si>
  <si>
    <r>
      <rPr>
        <sz val="9"/>
        <color theme="1"/>
        <rFont val="Arial"/>
        <family val="2"/>
      </rPr>
      <t>Ausgaben für begleitende Öffentlichkeitsarbeit sollen sowohl über die Inhalte, Maßnahmen und Umsetzung des Klimaschutzkonzepts informieren, als auch der Sensibilisierung und Mobilisierung der Bürger*innen dienen, sofern dadurch die Umsetzung der im Klimaschutzkonzept aufgeführten Maßnahmen unterstützt wird.</t>
    </r>
    <r>
      <rPr>
        <b/>
        <sz val="9"/>
        <color theme="1"/>
        <rFont val="Arial"/>
        <family val="2"/>
      </rPr>
      <t xml:space="preserve">
</t>
    </r>
  </si>
  <si>
    <t>Endredaktion und Druck des Konzepts</t>
  </si>
  <si>
    <t>Es gilt, dass eine Spezifizierung der konkreten Ausgaben im laufenden Vorhaben und spätestens mit dem Verwendungsnachweis zu erfolgen hat. Im Rahmen der Einreichung der Belegliste des Zwischennachweises bzw. Verwendungsnachweises wird geprüft, ob die o.g. Vorgaben eingehalten werden und nicht-zuwendungsfähige Ausgaben werden gestrichen.</t>
  </si>
  <si>
    <r>
      <rPr>
        <b/>
        <sz val="9"/>
        <color theme="1"/>
        <rFont val="Arial"/>
        <family val="2"/>
      </rPr>
      <t>'Hinweis zur Endredaktion und Druck des Konzeptes Pos F0835:</t>
    </r>
    <r>
      <rPr>
        <sz val="9"/>
        <color theme="1"/>
        <rFont val="Arial"/>
        <family val="2"/>
      </rPr>
      <t xml:space="preserve">
Zuwendungsfähig sind z.B. Ausgaben zur Konzeptfertigstellung, die sich auf die Überprüfung der stillistisch-formalen Endredaktion, die finalen Druckausgaben, die Bereitstellung eines barrierefreien Zugangs zum elektronischen Konzept oder auf eine aufgearbeitete Kurzfassung zum leichten Lesen beziehen. Die abschließende Gestaltung oder das Layout des Konzeptes durch ein Grafikbüro zählen zur Öffentlichkeitsarbeit und sind an dieser Stelle auch zuwendungsfähig. </t>
    </r>
  </si>
  <si>
    <t>'Gegenstände bis 800€ Einzelpreis</t>
  </si>
  <si>
    <t>(Position F0850):</t>
  </si>
  <si>
    <t>Gegenstand über 
800,00 € Einzelpreis 
(Position F0850):</t>
  </si>
  <si>
    <t>Vergabe von Aufträgen 
(Position F0835):</t>
  </si>
  <si>
    <r>
      <rPr>
        <b/>
        <sz val="9"/>
        <color theme="1"/>
        <rFont val="Arial"/>
        <family val="2"/>
      </rPr>
      <t xml:space="preserve">Anschaffung von Gegenständen im Bereich Öffentlichkeitsarbeit (&gt; 800 € Einzelpreis) 
Pos. F0850:
</t>
    </r>
    <r>
      <rPr>
        <sz val="9"/>
        <color theme="1"/>
        <rFont val="Arial"/>
        <family val="2"/>
      </rPr>
      <t xml:space="preserve">
- müssen im Tabellenblatt "Anmerkungen" genauer bezeichnet werden
- Nicht zuwendungsfähig sind z.B. Beamer, Software-Lizenzen, Messgeräte, Technikausstattung Kameras, Anschaffung von E-Bikes/Lastenfahrrädern usw.
Individuell gestaltete Gegenstände müssen in der Position Vergabe von Aufträgen (F0835) abgerechnet werden.</t>
    </r>
  </si>
  <si>
    <r>
      <rPr>
        <b/>
        <sz val="9"/>
        <rFont val="Arial"/>
        <family val="2"/>
      </rPr>
      <t xml:space="preserve">Anschaffung von Gegenständen im Bereich Öffentlichkeitsarbeit (&lt; 800 € Einzelpreis) 
Pos. F0831:
</t>
    </r>
    <r>
      <rPr>
        <sz val="9"/>
        <rFont val="Arial"/>
        <family val="2"/>
      </rPr>
      <t xml:space="preserve">
- Zuwendungsfähig sind z.B. Ausgaben für Ausstattung für Veranstaltungen z.B. im geringen Umfang Stehtische für Messestand, Messestand/-wand, Barhocker, Broschürenständer, Stellwand, sowie zu Demonstrationszwecken einzelne preiswerte Geräte z.B. Strommessgerät, Thermografiekamera, Stromzange o.ä.
- Nicht zuwendungsfähig sind z.B. Ausgaben für PC, Telefon, Büromöbel, Laptop sowie Beamer, externe Festplatten, mobile Endgeräte (Smartphone, Tablet), I-Pad, Digitalkamera, Messgeräte, Drucker, Bildschirme (auch TV-Geräte), Licht- Bühnentechnik, Soundanlagen, sowie übliche Arbeitsplatz-Software usw.</t>
    </r>
  </si>
  <si>
    <r>
      <rPr>
        <b/>
        <sz val="9"/>
        <rFont val="Arial"/>
        <family val="2"/>
      </rPr>
      <t xml:space="preserve">Auftragsvergaben im Bereich Öffentlichkeitsarbeit 
Pos. F0835:
</t>
    </r>
    <r>
      <rPr>
        <sz val="9"/>
        <rFont val="Arial"/>
        <family val="2"/>
      </rPr>
      <t xml:space="preserve">
- Zuwendungsfähig sind z.B. Individuelle Gestaltung (z.B. Druck von Plakaten, Postern, Flyern, Rollups, Werbebannern, Kundenstopper, barrierefreie Broschüren zur Bewerbung von Kampagnen, Aktionstagen, Anzeigenschaltung und ressourcenschonende Produktion in lokalen Medien/ Pressearbeit (z.B. Pressefotos, Zeitungsanzeige, Radio-Spot, Videoclips, Audio-Podcasts, social-media, Reklame im Kino, Radio, etc.), Entwicklung der Klimaschutzhomepage inkl. in geringfügigen Umfang Hosting der Klimaschutzseite, Entwicklung Klimaschutz-Logo und Coporate-Design, Unterstützung eines externen Dienstleisters bei der Entwicklung einer Kommunikations- oder Klimaschutzkampagne, usw.
- Nicht zuwendungsfähig sind z.B. Ausgaben für Gutachten, Studien, Software-Lizenzen, Backwaren, Getränke, Catering, Busexkursionen, Eintrittsgebühren, Teilnahmegebühren, Preise, Preisgelder, Pokale, Geschenke.
Give-aways werden nur in geringem Umfang und nur dann als zuwendungsfähig anerkannt, wenn sie die folgenden Kriterien erfüllen: Sie sollen öffentlichkeitswirksam im Sinne des Klimaschutzmanagements sein, d.h. es muss auf jeden Fall das Logo der NKI aufgedruckt sein und ein Slogan mit Bezug zum Klimaschutz, zur mehrfachen Anwendung sein und dadurch eine langanhaltende Wirksamkeit der Öffentlichkeitsarbeit generieren (keine Einmal-/Wegwerfprodukte), nachhaltig und ressourcenschonend hergestellt sein und idealerweise zu einer THG-Minderung beitragen.</t>
    </r>
  </si>
  <si>
    <r>
      <rPr>
        <b/>
        <sz val="9"/>
        <color theme="1"/>
        <rFont val="Arial"/>
        <family val="2"/>
      </rPr>
      <t>Auftragsvergaben im Bereich Akteursbeteiligung Pos. F0835:</t>
    </r>
    <r>
      <rPr>
        <sz val="9"/>
        <color theme="1"/>
        <rFont val="Arial"/>
        <family val="2"/>
      </rPr>
      <t xml:space="preserve">
- Zuwendungsfähig sind z.B. Aufträge an externe Dienstleister oder Referenten zur Unterstützung bei Moderation, Auftakt- und Abschlussveranstaltung, Workshops, Zukunftswerkstatt, Impulsvorträgen, sowie Moderationskarten, Nachfüllset für Moderationskoffer o.ä.
- Sollten Sie Ausgaben zur Anmietung eines Raums/Saals im Rahmen der Akteursbeteiligung (z.B. Workshop für Auftaktveranstaltung, o.ä.) einplanen, beachten Sie bitte, dass in begründeten Ausnahmefällen Ausgaben für Raummiete nur dann anerkannt werden, wenn dafür keine eigenen Räumlichkeiten zur Verfügung stehen und ein Zahlungsfluss nach extern mittels Rechnung belegt werden kann.
- Nicht zuwendungsfähig sind z.B. Ausgaben für Gutachten, Machbarkeitsstudien, Software-Lizenz für Beteiligungsplattform.</t>
    </r>
  </si>
  <si>
    <r>
      <rPr>
        <b/>
        <sz val="9"/>
        <color theme="1"/>
        <rFont val="Arial"/>
        <family val="2"/>
      </rPr>
      <t xml:space="preserve">Anschaffung von Gegenständen im Bereich Akteursbeteiligung (&lt; 800 € Einzelpreis) 
Pos. F0831:
</t>
    </r>
    <r>
      <rPr>
        <sz val="9"/>
        <color theme="1"/>
        <rFont val="Arial"/>
        <family val="2"/>
      </rPr>
      <t xml:space="preserve">
- Zuwendungsfähig sind z.B. Ausgaben für Stellwände (für Workshops), Pinnwände, Moderationskoffer, Flipcharts, Whiteboard.
- Nicht zuwendungsfähig sind z.B. Ausgaben für PC, Telefon, Büromöbel, Laptop sowie Beamer, externe Festplatten, mobile Endgeräte (Smartphone, Tablet), I-Pad, Digitalkamera, Messgeräte, Drucker, Bildschirme (auch TV-Geräte), Licht- Bühnentechnik, Soundanlagen, sowie übliche Arbeitsplatz-Software usw.</t>
    </r>
  </si>
  <si>
    <t>Bitte beachten Sie, dass je nach Konzept- und Vorhabenart bestimmte Tabellenblätter ein- oder ausgeblendet werden. Ausgeblendete und nicht befüllte Tabellenblätter müssen nicht eingereicht werden.</t>
  </si>
  <si>
    <r>
      <rPr>
        <b/>
        <sz val="9"/>
        <color theme="1"/>
        <rFont val="Arial"/>
        <family val="2"/>
      </rPr>
      <t>Easy-Online-Antrag</t>
    </r>
    <r>
      <rPr>
        <sz val="9"/>
        <color theme="1"/>
        <rFont val="Arial"/>
        <family val="2"/>
      </rPr>
      <t xml:space="preserve"> mit übereinstimmenden Ausgaben. Zusätzlich muss diese Vorhabenbeschreibung bei der Antragstellung bei easy-Online </t>
    </r>
    <r>
      <rPr>
        <b/>
        <sz val="9"/>
        <color theme="1"/>
        <rFont val="Arial"/>
        <family val="2"/>
      </rPr>
      <t>hochgeladen</t>
    </r>
    <r>
      <rPr>
        <sz val="9"/>
        <color theme="1"/>
        <rFont val="Arial"/>
        <family val="2"/>
      </rPr>
      <t xml:space="preserve"> werden (pdf).
</t>
    </r>
    <r>
      <rPr>
        <b/>
        <sz val="9"/>
        <color theme="1"/>
        <rFont val="Arial"/>
        <family val="2"/>
      </rPr>
      <t>Bitte halten Sie dieses Dokument bereit, wenn Sie den Antrag in Easy-Online ausfüllen!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</si>
</sst>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44" formatCode="_-* #,##0.00\ &quot;€&quot;_-;\-* #,##0.00\ &quot;€&quot;_-;_-* &quot;-&quot;??\ &quot;€&quot;_-;_-@_-"/>
    <numFmt numFmtId="164" formatCode="#,##0.00\ &quot;€&quot;"/>
    <numFmt numFmtId="165" formatCode="0.0"/>
    <numFmt numFmtId="166" formatCode="[$-407]mmmm\ yy;@"/>
    <numFmt numFmtId="167" formatCode="[$-407]d/\ mmmm\ yyyy;@"/>
  </numFmts>
  <fonts count="75"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u/>
      <sz val="11"/>
      <color theme="10"/>
      <name val="Calibri"/>
      <family val="2"/>
      <scheme val="minor"/>
    </font>
    <font>
      <sz val="9"/>
      <color theme="1"/>
      <name val="Arial"/>
      <family val="2"/>
    </font>
    <font>
      <sz val="10"/>
      <color theme="1"/>
      <name val="Arial"/>
      <family val="2"/>
    </font>
    <font>
      <sz val="9"/>
      <color theme="0" tint="-0.499984740745262"/>
      <name val="Arial"/>
      <family val="2"/>
    </font>
    <font>
      <b/>
      <sz val="9"/>
      <color theme="1"/>
      <name val="Arial"/>
      <family val="2"/>
    </font>
    <font>
      <sz val="9"/>
      <name val="Arial"/>
      <family val="2"/>
    </font>
    <font>
      <sz val="9"/>
      <color rgb="FFFF0000"/>
      <name val="Arial"/>
      <family val="2"/>
    </font>
    <font>
      <b/>
      <sz val="10"/>
      <color rgb="FFFF0000"/>
      <name val="Arial"/>
      <family val="2"/>
    </font>
    <font>
      <sz val="12"/>
      <color rgb="FFFF0000"/>
      <name val="Arial"/>
      <family val="2"/>
    </font>
    <font>
      <i/>
      <sz val="9"/>
      <color theme="1"/>
      <name val="Arial"/>
      <family val="2"/>
    </font>
    <font>
      <b/>
      <sz val="9"/>
      <color theme="0" tint="-0.34998626667073579"/>
      <name val="Arial"/>
      <family val="2"/>
    </font>
    <font>
      <b/>
      <sz val="9"/>
      <name val="Arial"/>
      <family val="2"/>
    </font>
    <font>
      <sz val="8"/>
      <color theme="0" tint="-0.499984740745262"/>
      <name val="Arial"/>
      <family val="2"/>
    </font>
    <font>
      <sz val="10"/>
      <name val="Arial"/>
      <family val="2"/>
    </font>
    <font>
      <b/>
      <sz val="12"/>
      <color rgb="FF00589C"/>
      <name val="Arial"/>
      <family val="2"/>
    </font>
    <font>
      <b/>
      <sz val="16"/>
      <color rgb="FF00589C"/>
      <name val="Arial"/>
      <family val="2"/>
    </font>
    <font>
      <sz val="9"/>
      <color rgb="FF000000"/>
      <name val="Arial"/>
      <family val="2"/>
    </font>
    <font>
      <b/>
      <sz val="9"/>
      <color rgb="FFFF0000"/>
      <name val="Arial"/>
      <family val="2"/>
    </font>
    <font>
      <b/>
      <sz val="9"/>
      <color theme="4"/>
      <name val="Arial"/>
      <family val="2"/>
    </font>
    <font>
      <sz val="8"/>
      <color rgb="FF000000"/>
      <name val="Tahoma"/>
      <family val="2"/>
    </font>
    <font>
      <sz val="10"/>
      <color theme="1"/>
      <name val="Calibri"/>
      <family val="2"/>
      <scheme val="minor"/>
    </font>
    <font>
      <sz val="8"/>
      <color rgb="FFFF0000"/>
      <name val="Arial"/>
      <family val="2"/>
    </font>
    <font>
      <sz val="8"/>
      <color theme="0" tint="-0.34998626667073579"/>
      <name val="Arial"/>
      <family val="2"/>
    </font>
    <font>
      <sz val="9"/>
      <color theme="1" tint="0.34998626667073579"/>
      <name val="Arial"/>
      <family val="2"/>
    </font>
    <font>
      <sz val="9"/>
      <color theme="0" tint="-0.34998626667073579"/>
      <name val="Arial"/>
      <family val="2"/>
    </font>
    <font>
      <sz val="8"/>
      <color theme="1"/>
      <name val="Arial"/>
      <family val="2"/>
    </font>
    <font>
      <b/>
      <sz val="11"/>
      <color theme="1"/>
      <name val="Arial"/>
      <family val="2"/>
    </font>
    <font>
      <b/>
      <sz val="11"/>
      <color theme="1"/>
      <name val="Calibri"/>
      <family val="2"/>
      <scheme val="minor"/>
    </font>
    <font>
      <sz val="11"/>
      <name val="Arial"/>
      <family val="2"/>
    </font>
    <font>
      <sz val="11"/>
      <color rgb="FFFF0000"/>
      <name val="Calibri"/>
      <family val="2"/>
      <scheme val="minor"/>
    </font>
    <font>
      <b/>
      <sz val="14"/>
      <color rgb="FF00589C"/>
      <name val="Arial"/>
      <family val="2"/>
    </font>
    <font>
      <u/>
      <sz val="11"/>
      <color theme="1"/>
      <name val="Calibri"/>
      <family val="2"/>
      <scheme val="minor"/>
    </font>
    <font>
      <sz val="11"/>
      <name val="Calibri"/>
      <family val="2"/>
      <scheme val="minor"/>
    </font>
    <font>
      <b/>
      <sz val="9"/>
      <color rgb="FF00589C"/>
      <name val="Arial"/>
      <family val="2"/>
    </font>
    <font>
      <b/>
      <sz val="10"/>
      <color theme="1"/>
      <name val="Arial"/>
      <family val="2"/>
    </font>
    <font>
      <i/>
      <sz val="11"/>
      <color theme="1"/>
      <name val="Calibri"/>
      <family val="2"/>
      <scheme val="minor"/>
    </font>
    <font>
      <sz val="14"/>
      <color theme="0" tint="-0.34998626667073579"/>
      <name val="Arial"/>
      <family val="2"/>
    </font>
    <font>
      <b/>
      <sz val="11"/>
      <name val="Calibri"/>
      <family val="2"/>
      <scheme val="minor"/>
    </font>
    <font>
      <b/>
      <sz val="10"/>
      <color theme="6"/>
      <name val="Arial"/>
      <family val="2"/>
    </font>
    <font>
      <b/>
      <sz val="11"/>
      <color rgb="FF00589C"/>
      <name val="Arial"/>
      <family val="2"/>
    </font>
    <font>
      <b/>
      <sz val="10"/>
      <name val="Arial"/>
      <family val="2"/>
    </font>
    <font>
      <sz val="12"/>
      <color theme="1"/>
      <name val="Arial"/>
      <family val="2"/>
    </font>
    <font>
      <u/>
      <sz val="11"/>
      <color theme="10"/>
      <name val="Arial"/>
      <family val="2"/>
    </font>
    <font>
      <sz val="14"/>
      <color theme="1"/>
      <name val="Arial"/>
      <family val="2"/>
    </font>
    <font>
      <b/>
      <sz val="11"/>
      <color theme="1" tint="0.34998626667073579"/>
      <name val="Calibri"/>
      <family val="2"/>
      <scheme val="minor"/>
    </font>
    <font>
      <sz val="11"/>
      <color theme="1" tint="0.34998626667073579"/>
      <name val="Calibri"/>
      <family val="2"/>
      <scheme val="minor"/>
    </font>
    <font>
      <sz val="11"/>
      <color theme="0"/>
      <name val="Calibri"/>
      <family val="2"/>
      <scheme val="minor"/>
    </font>
    <font>
      <sz val="28"/>
      <name val="Calibri"/>
      <family val="2"/>
      <scheme val="minor"/>
    </font>
    <font>
      <sz val="9"/>
      <color theme="0"/>
      <name val="Arial"/>
      <family val="2"/>
    </font>
    <font>
      <b/>
      <u/>
      <sz val="9"/>
      <name val="Arial"/>
      <family val="2"/>
    </font>
    <font>
      <b/>
      <sz val="14"/>
      <color rgb="FF008540"/>
      <name val="Arial"/>
      <family val="2"/>
    </font>
    <font>
      <b/>
      <sz val="9"/>
      <color rgb="FF008540"/>
      <name val="Arial"/>
      <family val="2"/>
    </font>
    <font>
      <b/>
      <sz val="16"/>
      <color rgb="FF008540"/>
      <name val="Arial"/>
      <family val="2"/>
    </font>
    <font>
      <b/>
      <sz val="11"/>
      <color rgb="FF008540"/>
      <name val="Arial"/>
      <family val="2"/>
    </font>
    <font>
      <b/>
      <sz val="12"/>
      <color rgb="FF008540"/>
      <name val="Arial"/>
      <family val="2"/>
    </font>
    <font>
      <b/>
      <sz val="12"/>
      <name val="Arial"/>
      <family val="2"/>
    </font>
    <font>
      <b/>
      <sz val="9"/>
      <color rgb="FF000000"/>
      <name val="Arial"/>
      <family val="2"/>
    </font>
    <font>
      <sz val="9"/>
      <color indexed="81"/>
      <name val="Segoe UI"/>
      <family val="2"/>
    </font>
    <font>
      <b/>
      <sz val="9"/>
      <color indexed="81"/>
      <name val="Segoe UI"/>
      <family val="2"/>
    </font>
    <font>
      <u/>
      <sz val="9"/>
      <color theme="1"/>
      <name val="Arial"/>
      <family val="2"/>
    </font>
    <font>
      <u/>
      <sz val="9"/>
      <name val="Arial"/>
      <family val="2"/>
    </font>
    <font>
      <b/>
      <sz val="18"/>
      <color theme="1"/>
      <name val="Arial"/>
      <family val="2"/>
    </font>
    <font>
      <u/>
      <sz val="9"/>
      <color rgb="FF000000"/>
      <name val="Arial"/>
      <family val="2"/>
    </font>
    <font>
      <b/>
      <u/>
      <sz val="9"/>
      <color rgb="FF000000"/>
      <name val="Arial"/>
      <family val="2"/>
    </font>
    <font>
      <sz val="9"/>
      <color rgb="FFBFBFBF"/>
      <name val="Arial"/>
      <family val="2"/>
    </font>
    <font>
      <b/>
      <u/>
      <sz val="9"/>
      <color rgb="FFFF0000"/>
      <name val="Arial"/>
      <family val="2"/>
    </font>
    <font>
      <b/>
      <sz val="9"/>
      <color rgb="FF806000"/>
      <name val="Arial"/>
      <family val="2"/>
    </font>
    <font>
      <b/>
      <sz val="9"/>
      <color rgb="FF833C0C"/>
      <name val="Arial"/>
      <family val="2"/>
    </font>
    <font>
      <u/>
      <sz val="9"/>
      <color indexed="81"/>
      <name val="Segoe UI"/>
      <family val="2"/>
    </font>
    <font>
      <b/>
      <sz val="8"/>
      <color theme="1"/>
      <name val="Arial"/>
      <family val="2"/>
    </font>
    <font>
      <b/>
      <sz val="9"/>
      <color theme="0"/>
      <name val="Arial"/>
      <family val="2"/>
    </font>
  </fonts>
  <fills count="26">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rgb="FFFCF2F7"/>
        <bgColor indexed="64"/>
      </patternFill>
    </fill>
    <fill>
      <patternFill patternType="lightUp"/>
    </fill>
    <fill>
      <patternFill patternType="solid">
        <fgColor rgb="FFE3B5A2"/>
        <bgColor indexed="64"/>
      </patternFill>
    </fill>
    <fill>
      <patternFill patternType="solid">
        <fgColor theme="0"/>
        <bgColor indexed="64"/>
      </patternFill>
    </fill>
    <fill>
      <patternFill patternType="solid">
        <fgColor theme="0" tint="-4.9989318521683403E-2"/>
        <bgColor indexed="64"/>
      </patternFill>
    </fill>
    <fill>
      <patternFill patternType="solid">
        <fgColor rgb="FF9CB7D6"/>
        <bgColor indexed="64"/>
      </patternFill>
    </fill>
    <fill>
      <patternFill patternType="solid">
        <fgColor rgb="FFFF0000"/>
        <bgColor indexed="64"/>
      </patternFill>
    </fill>
    <fill>
      <patternFill patternType="solid">
        <fgColor rgb="FFFFFF00"/>
        <bgColor indexed="64"/>
      </patternFill>
    </fill>
    <fill>
      <patternFill patternType="solid">
        <fgColor rgb="FFDCE6F0"/>
        <bgColor indexed="64"/>
      </patternFill>
    </fill>
    <fill>
      <patternFill patternType="solid">
        <fgColor rgb="FFEBF1DE"/>
        <bgColor indexed="64"/>
      </patternFill>
    </fill>
    <fill>
      <patternFill patternType="solid">
        <fgColor theme="6" tint="0.39997558519241921"/>
        <bgColor indexed="64"/>
      </patternFill>
    </fill>
    <fill>
      <patternFill patternType="solid">
        <fgColor rgb="FFA0A0A0"/>
        <bgColor indexed="64"/>
      </patternFill>
    </fill>
    <fill>
      <patternFill patternType="solid">
        <fgColor rgb="FFDCE6F0"/>
        <bgColor rgb="FF000000"/>
      </patternFill>
    </fill>
    <fill>
      <patternFill patternType="solid">
        <fgColor rgb="FFE3FFFF"/>
        <bgColor indexed="64"/>
      </patternFill>
    </fill>
    <fill>
      <patternFill patternType="solid">
        <fgColor rgb="FFE2EFDA"/>
        <bgColor rgb="FF000000"/>
      </patternFill>
    </fill>
    <fill>
      <patternFill patternType="solid">
        <fgColor rgb="FFFFFFFF"/>
        <bgColor rgb="FF000000"/>
      </patternFill>
    </fill>
    <fill>
      <patternFill patternType="solid">
        <fgColor rgb="FFFCE4D6"/>
        <bgColor rgb="FF000000"/>
      </patternFill>
    </fill>
    <fill>
      <patternFill patternType="solid">
        <fgColor rgb="FFFFE699"/>
        <bgColor rgb="FF000000"/>
      </patternFill>
    </fill>
    <fill>
      <patternFill patternType="solid">
        <fgColor rgb="FFC6E0B4"/>
        <bgColor rgb="FF000000"/>
      </patternFill>
    </fill>
    <fill>
      <patternFill patternType="solid">
        <fgColor rgb="FFA6A6A6"/>
        <bgColor rgb="FF000000"/>
      </patternFill>
    </fill>
    <fill>
      <patternFill patternType="solid">
        <fgColor theme="4" tint="0.79998168889431442"/>
        <bgColor indexed="64"/>
      </patternFill>
    </fill>
    <fill>
      <patternFill patternType="solid">
        <fgColor theme="0" tint="-0.149998474074526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077">
    <xf numFmtId="0" fontId="0" fillId="0" borderId="0" xfId="0"/>
    <xf numFmtId="0" fontId="5" fillId="0" borderId="0" xfId="0" applyFont="1"/>
    <xf numFmtId="164" fontId="0" fillId="0" borderId="0" xfId="0" applyNumberFormat="1"/>
    <xf numFmtId="0" fontId="5" fillId="0" borderId="0" xfId="0" applyFont="1" applyAlignment="1">
      <alignment vertical="top" wrapText="1"/>
    </xf>
    <xf numFmtId="0" fontId="5" fillId="0" borderId="0" xfId="0" applyFont="1" applyAlignment="1">
      <alignment vertical="top"/>
    </xf>
    <xf numFmtId="0" fontId="11" fillId="0" borderId="0" xfId="0" applyFont="1"/>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0" fillId="0" borderId="1" xfId="0" applyBorder="1"/>
    <xf numFmtId="0" fontId="17" fillId="0" borderId="1" xfId="0" applyFont="1" applyBorder="1" applyAlignment="1">
      <alignment vertical="center"/>
    </xf>
    <xf numFmtId="0" fontId="17" fillId="3" borderId="0" xfId="0" applyFont="1" applyFill="1" applyAlignment="1">
      <alignment horizontal="left" vertical="top"/>
    </xf>
    <xf numFmtId="44" fontId="17" fillId="2" borderId="1" xfId="1" applyFont="1" applyFill="1" applyBorder="1" applyAlignment="1" applyProtection="1">
      <alignment vertical="center" wrapText="1" shrinkToFit="1"/>
    </xf>
    <xf numFmtId="44" fontId="17" fillId="4" borderId="1" xfId="1" applyFont="1" applyFill="1" applyBorder="1" applyAlignment="1" applyProtection="1">
      <alignment vertical="center" wrapText="1" shrinkToFit="1"/>
    </xf>
    <xf numFmtId="0" fontId="5" fillId="5" borderId="1" xfId="0" applyFont="1" applyFill="1" applyBorder="1" applyAlignment="1">
      <alignment horizontal="center" wrapText="1"/>
    </xf>
    <xf numFmtId="0" fontId="17" fillId="6" borderId="1" xfId="0" applyFont="1" applyFill="1" applyBorder="1" applyAlignment="1">
      <alignment vertical="top" wrapText="1"/>
    </xf>
    <xf numFmtId="0" fontId="8" fillId="9" borderId="1" xfId="0" applyFont="1" applyFill="1" applyBorder="1" applyAlignment="1">
      <alignment horizontal="center" vertical="center"/>
    </xf>
    <xf numFmtId="0" fontId="5" fillId="8" borderId="12" xfId="0" applyFont="1" applyFill="1" applyBorder="1" applyAlignment="1">
      <alignment horizontal="center" vertical="center"/>
    </xf>
    <xf numFmtId="39" fontId="5" fillId="7" borderId="1" xfId="1" applyNumberFormat="1" applyFont="1" applyFill="1" applyBorder="1" applyAlignment="1">
      <alignment horizontal="center" vertical="center"/>
    </xf>
    <xf numFmtId="7" fontId="5" fillId="7" borderId="0" xfId="1" applyNumberFormat="1" applyFont="1" applyFill="1" applyBorder="1" applyAlignment="1">
      <alignment horizontal="center" vertical="center"/>
    </xf>
    <xf numFmtId="0" fontId="9" fillId="0" borderId="0" xfId="0" applyFont="1" applyAlignment="1">
      <alignment vertical="center"/>
    </xf>
    <xf numFmtId="0" fontId="22" fillId="3" borderId="0" xfId="0" applyFont="1" applyFill="1" applyAlignment="1">
      <alignment horizontal="left" vertical="top" wrapText="1"/>
    </xf>
    <xf numFmtId="0" fontId="5" fillId="4" borderId="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7" fontId="21" fillId="7" borderId="0" xfId="1" applyNumberFormat="1" applyFont="1" applyFill="1" applyBorder="1" applyAlignment="1" applyProtection="1">
      <alignment horizontal="center" vertical="center" wrapText="1"/>
      <protection hidden="1"/>
    </xf>
    <xf numFmtId="0" fontId="5" fillId="7" borderId="0" xfId="0" applyFont="1" applyFill="1"/>
    <xf numFmtId="7" fontId="21" fillId="7" borderId="0" xfId="1" applyNumberFormat="1" applyFont="1" applyFill="1" applyBorder="1" applyAlignment="1" applyProtection="1">
      <alignment vertical="center" wrapText="1"/>
      <protection hidden="1"/>
    </xf>
    <xf numFmtId="0" fontId="5" fillId="8" borderId="23" xfId="0" applyFont="1" applyFill="1" applyBorder="1" applyAlignment="1">
      <alignment horizontal="center" vertical="center"/>
    </xf>
    <xf numFmtId="0" fontId="5" fillId="0" borderId="31" xfId="0" applyFont="1" applyBorder="1"/>
    <xf numFmtId="39" fontId="5" fillId="7" borderId="13" xfId="1" applyNumberFormat="1" applyFont="1" applyFill="1" applyBorder="1" applyAlignment="1">
      <alignment horizontal="center" vertical="center"/>
    </xf>
    <xf numFmtId="0" fontId="5" fillId="0" borderId="33" xfId="0" applyFont="1" applyBorder="1"/>
    <xf numFmtId="0" fontId="9" fillId="3" borderId="0" xfId="0" applyFont="1" applyFill="1" applyAlignment="1">
      <alignment horizontal="left" vertical="center"/>
    </xf>
    <xf numFmtId="0" fontId="8" fillId="0" borderId="33" xfId="0" applyFont="1" applyBorder="1"/>
    <xf numFmtId="14" fontId="5" fillId="7" borderId="18" xfId="0" applyNumberFormat="1" applyFont="1" applyFill="1" applyBorder="1" applyAlignment="1">
      <alignment horizontal="center" vertical="center"/>
    </xf>
    <xf numFmtId="7" fontId="9" fillId="0" borderId="1" xfId="1" applyNumberFormat="1" applyFont="1" applyFill="1" applyBorder="1" applyAlignment="1" applyProtection="1">
      <alignment horizontal="center" vertical="center"/>
    </xf>
    <xf numFmtId="7" fontId="9" fillId="0" borderId="13" xfId="1" applyNumberFormat="1" applyFont="1" applyFill="1" applyBorder="1" applyAlignment="1" applyProtection="1">
      <alignment horizontal="center" vertical="center"/>
    </xf>
    <xf numFmtId="39" fontId="5" fillId="7" borderId="0" xfId="1" applyNumberFormat="1" applyFont="1" applyFill="1" applyBorder="1" applyAlignment="1" applyProtection="1">
      <alignment horizontal="center" vertical="center"/>
      <protection hidden="1"/>
    </xf>
    <xf numFmtId="7" fontId="9" fillId="7" borderId="0" xfId="1" applyNumberFormat="1" applyFont="1" applyFill="1" applyBorder="1" applyAlignment="1" applyProtection="1">
      <alignment horizontal="center" vertical="center"/>
      <protection hidden="1"/>
    </xf>
    <xf numFmtId="39" fontId="5" fillId="0" borderId="0" xfId="0" applyNumberFormat="1" applyFont="1" applyAlignment="1" applyProtection="1">
      <alignment horizontal="center" vertical="center"/>
      <protection hidden="1"/>
    </xf>
    <xf numFmtId="0" fontId="8" fillId="0" borderId="0" xfId="0" applyFont="1" applyAlignment="1">
      <alignment horizontal="left"/>
    </xf>
    <xf numFmtId="0" fontId="17" fillId="0" borderId="0" xfId="0" applyFont="1" applyAlignment="1">
      <alignment vertical="top" wrapText="1"/>
    </xf>
    <xf numFmtId="164" fontId="5" fillId="0" borderId="0" xfId="0" applyNumberFormat="1" applyFont="1" applyAlignment="1">
      <alignment horizontal="center"/>
    </xf>
    <xf numFmtId="0" fontId="0" fillId="6" borderId="0" xfId="0" applyFill="1"/>
    <xf numFmtId="0" fontId="7"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5" fillId="0" borderId="0" xfId="0" applyFont="1" applyAlignment="1">
      <alignment horizontal="center" vertical="center" wrapText="1"/>
    </xf>
    <xf numFmtId="0" fontId="6" fillId="0" borderId="0" xfId="0" applyFont="1"/>
    <xf numFmtId="0" fontId="24" fillId="0" borderId="0" xfId="0" applyFont="1"/>
    <xf numFmtId="164" fontId="5" fillId="0" borderId="0" xfId="0" applyNumberFormat="1" applyFont="1" applyAlignment="1" applyProtection="1">
      <alignment horizontal="center" vertical="center" wrapText="1"/>
      <protection hidden="1"/>
    </xf>
    <xf numFmtId="2" fontId="0" fillId="0" borderId="0" xfId="0" applyNumberFormat="1"/>
    <xf numFmtId="164" fontId="10" fillId="7" borderId="0" xfId="1" applyNumberFormat="1" applyFont="1" applyFill="1" applyBorder="1" applyAlignment="1" applyProtection="1">
      <alignment horizontal="center" vertical="center" wrapText="1"/>
      <protection hidden="1"/>
    </xf>
    <xf numFmtId="0" fontId="20" fillId="7" borderId="0" xfId="0" applyFont="1" applyFill="1" applyAlignment="1">
      <alignment vertical="center"/>
    </xf>
    <xf numFmtId="7" fontId="5" fillId="0" borderId="0" xfId="0" applyNumberFormat="1" applyFont="1" applyAlignment="1">
      <alignment vertical="center"/>
    </xf>
    <xf numFmtId="0" fontId="5" fillId="8" borderId="12" xfId="0" applyFont="1" applyFill="1" applyBorder="1" applyAlignment="1">
      <alignment horizontal="center" vertical="center" wrapText="1"/>
    </xf>
    <xf numFmtId="0" fontId="5" fillId="8" borderId="21" xfId="0" applyFont="1" applyFill="1" applyBorder="1" applyAlignment="1">
      <alignment vertical="center"/>
    </xf>
    <xf numFmtId="0" fontId="5" fillId="8" borderId="22" xfId="0" applyFont="1" applyFill="1" applyBorder="1" applyAlignment="1">
      <alignment vertical="center"/>
    </xf>
    <xf numFmtId="14" fontId="0" fillId="0" borderId="0" xfId="0" applyNumberFormat="1"/>
    <xf numFmtId="0" fontId="5" fillId="0" borderId="0" xfId="0" applyFont="1" applyAlignment="1" applyProtection="1">
      <alignment horizontal="center" vertical="center"/>
      <protection hidden="1"/>
    </xf>
    <xf numFmtId="0" fontId="5" fillId="0" borderId="0" xfId="0" applyFont="1" applyProtection="1">
      <protection hidden="1"/>
    </xf>
    <xf numFmtId="0" fontId="17" fillId="0" borderId="1" xfId="0" applyFont="1" applyBorder="1" applyAlignment="1" applyProtection="1">
      <alignment vertical="center"/>
      <protection hidden="1"/>
    </xf>
    <xf numFmtId="0" fontId="9" fillId="0" borderId="0" xfId="0" applyFont="1" applyAlignment="1" applyProtection="1">
      <alignment vertical="center"/>
      <protection hidden="1"/>
    </xf>
    <xf numFmtId="0" fontId="9" fillId="3" borderId="0" xfId="0" applyFont="1" applyFill="1" applyAlignment="1" applyProtection="1">
      <alignment horizontal="left" vertical="center"/>
      <protection hidden="1"/>
    </xf>
    <xf numFmtId="44" fontId="17" fillId="2" borderId="1" xfId="1" applyFont="1" applyFill="1" applyBorder="1" applyAlignment="1" applyProtection="1">
      <alignment vertical="center" wrapText="1" shrinkToFit="1"/>
      <protection hidden="1"/>
    </xf>
    <xf numFmtId="44" fontId="17" fillId="4" borderId="1" xfId="1" applyFont="1" applyFill="1" applyBorder="1" applyAlignment="1" applyProtection="1">
      <alignment vertical="center" wrapText="1" shrinkToFit="1"/>
      <protection hidden="1"/>
    </xf>
    <xf numFmtId="0" fontId="17" fillId="6" borderId="1" xfId="0" applyFont="1" applyFill="1" applyBorder="1" applyAlignment="1" applyProtection="1">
      <alignment vertical="top" wrapText="1"/>
      <protection hidden="1"/>
    </xf>
    <xf numFmtId="0" fontId="5" fillId="0" borderId="31" xfId="0" applyFont="1" applyBorder="1" applyProtection="1">
      <protection hidden="1"/>
    </xf>
    <xf numFmtId="0" fontId="5" fillId="8" borderId="52" xfId="0" applyFont="1" applyFill="1" applyBorder="1" applyAlignment="1" applyProtection="1">
      <alignment horizontal="center" vertical="center" wrapText="1"/>
      <protection hidden="1"/>
    </xf>
    <xf numFmtId="0" fontId="9" fillId="0" borderId="34" xfId="0" applyFont="1" applyBorder="1" applyAlignment="1" applyProtection="1">
      <alignment vertical="top" wrapText="1"/>
      <protection hidden="1"/>
    </xf>
    <xf numFmtId="0" fontId="9" fillId="0" borderId="35" xfId="0" applyFont="1" applyBorder="1" applyAlignment="1" applyProtection="1">
      <alignment vertical="top" wrapText="1"/>
      <protection hidden="1"/>
    </xf>
    <xf numFmtId="0" fontId="9" fillId="0" borderId="51" xfId="0" applyFont="1" applyBorder="1" applyAlignment="1" applyProtection="1">
      <alignment vertical="top" wrapText="1"/>
      <protection hidden="1"/>
    </xf>
    <xf numFmtId="164" fontId="9" fillId="0" borderId="45" xfId="0" applyNumberFormat="1" applyFont="1" applyBorder="1" applyAlignment="1" applyProtection="1">
      <alignment vertical="top"/>
      <protection hidden="1"/>
    </xf>
    <xf numFmtId="0" fontId="5" fillId="0" borderId="0" xfId="0" applyFont="1" applyAlignment="1" applyProtection="1">
      <alignment horizontal="left" vertical="top" wrapText="1"/>
      <protection hidden="1"/>
    </xf>
    <xf numFmtId="164" fontId="10" fillId="0" borderId="0" xfId="0" applyNumberFormat="1" applyFont="1" applyAlignment="1" applyProtection="1">
      <alignment horizontal="right" vertical="top"/>
      <protection hidden="1"/>
    </xf>
    <xf numFmtId="0" fontId="5" fillId="0" borderId="0" xfId="0" applyFont="1" applyAlignment="1" applyProtection="1">
      <alignment vertical="top" wrapText="1"/>
      <protection hidden="1"/>
    </xf>
    <xf numFmtId="0" fontId="5" fillId="0" borderId="0" xfId="0" applyFont="1" applyAlignment="1" applyProtection="1">
      <alignment vertical="center" wrapText="1"/>
      <protection hidden="1"/>
    </xf>
    <xf numFmtId="0" fontId="19" fillId="0" borderId="0" xfId="0" applyFont="1" applyAlignment="1" applyProtection="1">
      <alignment horizontal="left" vertical="center"/>
      <protection hidden="1"/>
    </xf>
    <xf numFmtId="0" fontId="19" fillId="0" borderId="0" xfId="0" applyFont="1" applyAlignment="1" applyProtection="1">
      <alignment vertical="center"/>
      <protection hidden="1"/>
    </xf>
    <xf numFmtId="164" fontId="9" fillId="0" borderId="45" xfId="0" applyNumberFormat="1" applyFont="1" applyBorder="1" applyAlignment="1" applyProtection="1">
      <alignment horizontal="center" vertical="center" wrapText="1"/>
      <protection hidden="1"/>
    </xf>
    <xf numFmtId="164" fontId="9" fillId="0" borderId="45" xfId="0" applyNumberFormat="1" applyFont="1" applyBorder="1" applyAlignment="1" applyProtection="1">
      <alignment horizontal="center" vertical="top" wrapText="1"/>
      <protection hidden="1"/>
    </xf>
    <xf numFmtId="0" fontId="5" fillId="8" borderId="3" xfId="0" applyFont="1" applyFill="1" applyBorder="1" applyAlignment="1" applyProtection="1">
      <alignment horizontal="left" vertical="center" wrapText="1"/>
      <protection hidden="1"/>
    </xf>
    <xf numFmtId="0" fontId="5" fillId="8" borderId="44" xfId="0" applyFont="1" applyFill="1" applyBorder="1" applyAlignment="1" applyProtection="1">
      <alignment horizontal="left" vertical="center"/>
      <protection hidden="1"/>
    </xf>
    <xf numFmtId="0" fontId="5" fillId="0" borderId="0" xfId="0" applyFont="1" applyAlignment="1" applyProtection="1">
      <alignment vertical="center"/>
      <protection hidden="1"/>
    </xf>
    <xf numFmtId="0" fontId="9" fillId="0" borderId="34" xfId="0" applyFont="1" applyBorder="1" applyProtection="1">
      <protection hidden="1"/>
    </xf>
    <xf numFmtId="0" fontId="9" fillId="0" borderId="22" xfId="0" applyFont="1" applyBorder="1" applyAlignment="1" applyProtection="1">
      <alignment vertical="top"/>
      <protection hidden="1"/>
    </xf>
    <xf numFmtId="0" fontId="5" fillId="0" borderId="0" xfId="0" applyFont="1" applyAlignment="1" applyProtection="1">
      <alignment vertical="top"/>
      <protection hidden="1"/>
    </xf>
    <xf numFmtId="164" fontId="10" fillId="0" borderId="0" xfId="0" applyNumberFormat="1" applyFont="1" applyAlignment="1" applyProtection="1">
      <alignment horizontal="right" vertical="top" wrapText="1"/>
      <protection hidden="1"/>
    </xf>
    <xf numFmtId="0" fontId="5" fillId="0" borderId="9" xfId="0" applyFont="1" applyBorder="1" applyProtection="1">
      <protection hidden="1"/>
    </xf>
    <xf numFmtId="0" fontId="5" fillId="4" borderId="40" xfId="0" applyFont="1" applyFill="1" applyBorder="1" applyAlignment="1" applyProtection="1">
      <alignment vertical="center" wrapText="1"/>
      <protection hidden="1"/>
    </xf>
    <xf numFmtId="164" fontId="9" fillId="4" borderId="1" xfId="0" applyNumberFormat="1" applyFont="1" applyFill="1" applyBorder="1" applyAlignment="1" applyProtection="1">
      <alignment horizontal="center" vertical="center" wrapText="1"/>
      <protection locked="0"/>
    </xf>
    <xf numFmtId="164" fontId="9" fillId="0" borderId="28" xfId="0" applyNumberFormat="1" applyFont="1" applyBorder="1" applyAlignment="1" applyProtection="1">
      <alignment horizontal="center" vertical="center" wrapText="1"/>
      <protection hidden="1"/>
    </xf>
    <xf numFmtId="0" fontId="5" fillId="0" borderId="33" xfId="0" applyFont="1" applyBorder="1" applyProtection="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wrapText="1"/>
      <protection hidden="1"/>
    </xf>
    <xf numFmtId="164" fontId="10" fillId="0" borderId="0" xfId="1" applyNumberFormat="1" applyFont="1" applyFill="1" applyBorder="1" applyAlignment="1" applyProtection="1">
      <alignment horizontal="center" vertical="center"/>
      <protection hidden="1"/>
    </xf>
    <xf numFmtId="0" fontId="9" fillId="8" borderId="43" xfId="0" applyFont="1" applyFill="1" applyBorder="1" applyAlignment="1">
      <alignment horizontal="center" vertical="center" wrapText="1"/>
    </xf>
    <xf numFmtId="7" fontId="8" fillId="0" borderId="44" xfId="0" applyNumberFormat="1" applyFont="1" applyBorder="1" applyAlignment="1" applyProtection="1">
      <alignment horizontal="right" wrapText="1"/>
      <protection hidden="1"/>
    </xf>
    <xf numFmtId="7" fontId="27" fillId="0" borderId="44" xfId="0" applyNumberFormat="1" applyFont="1" applyBorder="1" applyAlignment="1" applyProtection="1">
      <alignment horizontal="right" wrapText="1"/>
      <protection hidden="1"/>
    </xf>
    <xf numFmtId="0" fontId="5" fillId="0" borderId="41" xfId="0" applyFont="1" applyBorder="1" applyAlignment="1">
      <alignment horizontal="left" vertical="center"/>
    </xf>
    <xf numFmtId="7" fontId="8" fillId="0" borderId="44" xfId="0" applyNumberFormat="1" applyFont="1" applyBorder="1" applyAlignment="1" applyProtection="1">
      <alignment horizontal="right" vertical="center"/>
      <protection hidden="1"/>
    </xf>
    <xf numFmtId="0" fontId="5" fillId="0" borderId="41" xfId="0" applyFont="1" applyBorder="1" applyAlignment="1">
      <alignment vertical="center"/>
    </xf>
    <xf numFmtId="7" fontId="8" fillId="0" borderId="45" xfId="0" applyNumberFormat="1" applyFont="1" applyBorder="1" applyAlignment="1" applyProtection="1">
      <alignment horizontal="right" vertical="center" wrapText="1"/>
      <protection hidden="1"/>
    </xf>
    <xf numFmtId="0" fontId="0" fillId="0" borderId="6" xfId="0" applyBorder="1"/>
    <xf numFmtId="0" fontId="0" fillId="0" borderId="8" xfId="0" applyBorder="1"/>
    <xf numFmtId="0" fontId="0" fillId="0" borderId="9" xfId="0" applyBorder="1"/>
    <xf numFmtId="0" fontId="0" fillId="0" borderId="10" xfId="0" applyBorder="1"/>
    <xf numFmtId="0" fontId="0" fillId="0" borderId="14" xfId="0" applyBorder="1"/>
    <xf numFmtId="0" fontId="0" fillId="0" borderId="11" xfId="0" applyBorder="1"/>
    <xf numFmtId="0" fontId="19" fillId="0" borderId="9" xfId="0" applyFont="1" applyBorder="1" applyAlignment="1" applyProtection="1">
      <alignment vertical="center"/>
      <protection hidden="1"/>
    </xf>
    <xf numFmtId="14" fontId="5" fillId="7" borderId="0" xfId="0" applyNumberFormat="1" applyFont="1" applyFill="1" applyAlignment="1">
      <alignment horizontal="center" vertical="center"/>
    </xf>
    <xf numFmtId="0" fontId="0" fillId="0" borderId="20" xfId="0" applyBorder="1"/>
    <xf numFmtId="0" fontId="0" fillId="0" borderId="27" xfId="0" applyBorder="1"/>
    <xf numFmtId="0" fontId="0" fillId="0" borderId="25" xfId="0" applyBorder="1"/>
    <xf numFmtId="9" fontId="0" fillId="11" borderId="0" xfId="0" applyNumberFormat="1" applyFill="1"/>
    <xf numFmtId="14" fontId="5" fillId="0" borderId="0" xfId="0" applyNumberFormat="1" applyFont="1" applyAlignment="1" applyProtection="1">
      <alignment horizontal="center" vertical="center"/>
      <protection hidden="1"/>
    </xf>
    <xf numFmtId="0" fontId="0" fillId="10" borderId="0" xfId="0" applyFill="1"/>
    <xf numFmtId="0" fontId="5" fillId="0" borderId="41" xfId="0" applyFont="1" applyBorder="1" applyAlignment="1">
      <alignment horizontal="center" vertical="center"/>
    </xf>
    <xf numFmtId="0" fontId="26" fillId="0" borderId="31" xfId="0" applyFont="1" applyBorder="1" applyAlignment="1">
      <alignment vertical="center" wrapText="1"/>
    </xf>
    <xf numFmtId="0" fontId="28" fillId="0" borderId="0" xfId="0" applyFont="1" applyAlignment="1">
      <alignment vertical="top"/>
    </xf>
    <xf numFmtId="0" fontId="5" fillId="12" borderId="14" xfId="0" applyFont="1" applyFill="1" applyBorder="1"/>
    <xf numFmtId="0" fontId="5" fillId="12" borderId="11" xfId="0" applyFont="1" applyFill="1" applyBorder="1"/>
    <xf numFmtId="44" fontId="17" fillId="12" borderId="1" xfId="1" applyFont="1" applyFill="1" applyBorder="1" applyAlignment="1" applyProtection="1">
      <alignment vertical="center" wrapText="1" shrinkToFit="1"/>
    </xf>
    <xf numFmtId="44" fontId="17" fillId="12" borderId="1" xfId="1" applyFont="1" applyFill="1" applyBorder="1" applyAlignment="1" applyProtection="1">
      <alignment vertical="center" wrapText="1" shrinkToFit="1"/>
      <protection hidden="1"/>
    </xf>
    <xf numFmtId="164" fontId="9" fillId="0" borderId="0" xfId="0" applyNumberFormat="1" applyFont="1" applyAlignment="1" applyProtection="1">
      <alignment horizontal="center" vertical="center" wrapText="1"/>
      <protection hidden="1"/>
    </xf>
    <xf numFmtId="164" fontId="9" fillId="0" borderId="0" xfId="0" applyNumberFormat="1" applyFont="1" applyAlignment="1" applyProtection="1">
      <alignment horizontal="center" vertical="top" wrapText="1"/>
      <protection hidden="1"/>
    </xf>
    <xf numFmtId="0" fontId="8" fillId="0" borderId="0" xfId="0" applyFont="1" applyAlignment="1" applyProtection="1">
      <alignment vertical="center"/>
      <protection hidden="1"/>
    </xf>
    <xf numFmtId="164" fontId="5" fillId="0" borderId="1" xfId="0" applyNumberFormat="1" applyFont="1" applyBorder="1" applyAlignment="1" applyProtection="1">
      <alignment vertical="center"/>
      <protection hidden="1"/>
    </xf>
    <xf numFmtId="0" fontId="21" fillId="0" borderId="0" xfId="0" applyFont="1" applyProtection="1">
      <protection hidden="1"/>
    </xf>
    <xf numFmtId="0" fontId="17" fillId="0" borderId="0" xfId="0" applyFont="1" applyAlignment="1" applyProtection="1">
      <alignment vertical="top" wrapText="1"/>
      <protection hidden="1"/>
    </xf>
    <xf numFmtId="0" fontId="5" fillId="4" borderId="56" xfId="0" applyFont="1" applyFill="1" applyBorder="1" applyAlignment="1" applyProtection="1">
      <alignment vertical="center" wrapText="1"/>
      <protection hidden="1"/>
    </xf>
    <xf numFmtId="0" fontId="30" fillId="0" borderId="0" xfId="0" applyFont="1"/>
    <xf numFmtId="0" fontId="2" fillId="0" borderId="0" xfId="0" applyFont="1"/>
    <xf numFmtId="0" fontId="31" fillId="11" borderId="0" xfId="0" applyFont="1" applyFill="1"/>
    <xf numFmtId="0" fontId="9" fillId="0" borderId="0" xfId="0" applyFont="1" applyProtection="1">
      <protection hidden="1"/>
    </xf>
    <xf numFmtId="0" fontId="9" fillId="0" borderId="0" xfId="0" applyFont="1" applyAlignment="1" applyProtection="1">
      <alignment horizontal="left" vertical="top" wrapText="1"/>
      <protection hidden="1"/>
    </xf>
    <xf numFmtId="0" fontId="9" fillId="0" borderId="0" xfId="0" applyFont="1" applyAlignment="1" applyProtection="1">
      <alignment vertical="top"/>
      <protection hidden="1"/>
    </xf>
    <xf numFmtId="0" fontId="1" fillId="0" borderId="0" xfId="0" applyFont="1"/>
    <xf numFmtId="0" fontId="32" fillId="0" borderId="0" xfId="0" applyFont="1" applyAlignment="1">
      <alignment vertical="center" wrapText="1"/>
    </xf>
    <xf numFmtId="0" fontId="32" fillId="0" borderId="57" xfId="0" applyFont="1" applyBorder="1" applyAlignment="1">
      <alignment vertical="center" wrapText="1"/>
    </xf>
    <xf numFmtId="0" fontId="32" fillId="0" borderId="57" xfId="0" applyFont="1" applyBorder="1" applyAlignment="1">
      <alignment vertical="center"/>
    </xf>
    <xf numFmtId="0" fontId="32" fillId="0" borderId="0" xfId="0" applyFont="1" applyAlignment="1">
      <alignment vertical="center"/>
    </xf>
    <xf numFmtId="164" fontId="9" fillId="0" borderId="0" xfId="1" applyNumberFormat="1" applyFont="1" applyFill="1" applyBorder="1" applyAlignment="1" applyProtection="1">
      <alignment horizontal="center" vertical="center"/>
      <protection hidden="1"/>
    </xf>
    <xf numFmtId="0" fontId="11" fillId="0" borderId="0" xfId="0" applyFont="1" applyAlignment="1">
      <alignment vertical="center"/>
    </xf>
    <xf numFmtId="0" fontId="0" fillId="0" borderId="58" xfId="0" applyBorder="1"/>
    <xf numFmtId="0" fontId="0" fillId="11" borderId="59" xfId="0" applyFill="1" applyBorder="1"/>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5" fillId="8" borderId="12" xfId="0" applyFont="1" applyFill="1" applyBorder="1" applyAlignment="1" applyProtection="1">
      <alignment horizontal="center" vertical="center" wrapText="1"/>
      <protection hidden="1"/>
    </xf>
    <xf numFmtId="0" fontId="5" fillId="6" borderId="39" xfId="0" applyFont="1" applyFill="1" applyBorder="1" applyAlignment="1">
      <alignment vertical="center" wrapText="1"/>
    </xf>
    <xf numFmtId="0" fontId="5" fillId="6" borderId="40" xfId="0" applyFont="1" applyFill="1" applyBorder="1" applyAlignment="1">
      <alignment vertical="center" wrapText="1"/>
    </xf>
    <xf numFmtId="164" fontId="9" fillId="0" borderId="44" xfId="0" applyNumberFormat="1" applyFont="1" applyBorder="1" applyAlignment="1">
      <alignment horizontal="center" vertical="center" wrapText="1"/>
    </xf>
    <xf numFmtId="0" fontId="33" fillId="0" borderId="0" xfId="0" applyFont="1"/>
    <xf numFmtId="0" fontId="31" fillId="0" borderId="0" xfId="0" applyFont="1"/>
    <xf numFmtId="0" fontId="0" fillId="0" borderId="0" xfId="0" applyAlignment="1">
      <alignment horizontal="right"/>
    </xf>
    <xf numFmtId="0" fontId="0" fillId="0" borderId="61" xfId="0" applyBorder="1"/>
    <xf numFmtId="0" fontId="0" fillId="0" borderId="3" xfId="0" applyBorder="1"/>
    <xf numFmtId="165" fontId="9" fillId="0" borderId="0" xfId="0" applyNumberFormat="1" applyFont="1" applyProtection="1">
      <protection hidden="1"/>
    </xf>
    <xf numFmtId="0" fontId="5" fillId="7" borderId="0" xfId="0" applyFont="1" applyFill="1" applyAlignment="1" applyProtection="1">
      <alignment vertical="center" wrapText="1"/>
      <protection hidden="1"/>
    </xf>
    <xf numFmtId="0" fontId="5" fillId="7" borderId="0" xfId="0" applyFont="1" applyFill="1" applyAlignment="1" applyProtection="1">
      <alignment horizontal="left" vertical="center" wrapText="1"/>
      <protection hidden="1"/>
    </xf>
    <xf numFmtId="0" fontId="5" fillId="7" borderId="0" xfId="0" applyFont="1" applyFill="1" applyAlignment="1" applyProtection="1">
      <alignment horizontal="left" vertical="center"/>
      <protection hidden="1"/>
    </xf>
    <xf numFmtId="0" fontId="31" fillId="11" borderId="9" xfId="0" applyFont="1" applyFill="1" applyBorder="1"/>
    <xf numFmtId="0" fontId="0" fillId="11" borderId="0" xfId="0" applyFill="1"/>
    <xf numFmtId="0" fontId="28" fillId="0" borderId="0" xfId="0" applyFont="1"/>
    <xf numFmtId="0" fontId="9" fillId="0" borderId="0" xfId="0" applyFont="1" applyAlignment="1" applyProtection="1">
      <alignment horizontal="left" vertical="center"/>
      <protection hidden="1"/>
    </xf>
    <xf numFmtId="0" fontId="19" fillId="0" borderId="0" xfId="0" applyFont="1" applyAlignment="1">
      <alignment vertical="center"/>
    </xf>
    <xf numFmtId="0" fontId="5" fillId="0" borderId="0" xfId="0" applyFont="1" applyAlignment="1">
      <alignment horizontal="center"/>
    </xf>
    <xf numFmtId="0" fontId="8"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top" wrapText="1"/>
    </xf>
    <xf numFmtId="0" fontId="5" fillId="0" borderId="0" xfId="0" applyFont="1" applyAlignment="1">
      <alignment horizontal="left" vertical="top" wrapText="1"/>
    </xf>
    <xf numFmtId="164" fontId="5" fillId="0" borderId="0" xfId="0" applyNumberFormat="1" applyFont="1" applyAlignment="1">
      <alignment horizontal="center" vertical="center" wrapText="1"/>
    </xf>
    <xf numFmtId="0" fontId="7" fillId="0" borderId="0" xfId="0" applyFont="1"/>
    <xf numFmtId="0" fontId="7" fillId="0" borderId="34" xfId="0" applyFont="1" applyBorder="1" applyAlignment="1">
      <alignment horizontal="center" vertical="center" wrapText="1"/>
    </xf>
    <xf numFmtId="0" fontId="7" fillId="0" borderId="34" xfId="0" applyFont="1" applyBorder="1" applyAlignment="1">
      <alignment horizontal="center" vertical="center"/>
    </xf>
    <xf numFmtId="0" fontId="5" fillId="0" borderId="34" xfId="0" applyFont="1" applyBorder="1" applyAlignment="1">
      <alignment horizontal="center" vertical="center"/>
    </xf>
    <xf numFmtId="164" fontId="5" fillId="0" borderId="34" xfId="0" applyNumberFormat="1" applyFont="1" applyBorder="1" applyAlignment="1">
      <alignment horizontal="center" vertical="center"/>
    </xf>
    <xf numFmtId="164" fontId="5" fillId="0" borderId="0" xfId="0" applyNumberFormat="1" applyFont="1" applyAlignment="1">
      <alignment horizontal="center" vertical="center"/>
    </xf>
    <xf numFmtId="0" fontId="7" fillId="0" borderId="40" xfId="0" applyFont="1" applyBorder="1" applyAlignment="1">
      <alignment horizontal="center" vertical="center" wrapText="1"/>
    </xf>
    <xf numFmtId="0" fontId="7" fillId="0" borderId="33" xfId="0" applyFont="1" applyBorder="1" applyAlignment="1">
      <alignment horizontal="center" vertical="center" wrapText="1"/>
    </xf>
    <xf numFmtId="164" fontId="5" fillId="0" borderId="33" xfId="0"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31" fillId="0" borderId="0" xfId="0" applyFont="1" applyAlignment="1">
      <alignment horizontal="center" wrapText="1"/>
    </xf>
    <xf numFmtId="0" fontId="9" fillId="4" borderId="56" xfId="0" applyFont="1" applyFill="1" applyBorder="1" applyAlignment="1" applyProtection="1">
      <alignment vertical="center"/>
      <protection hidden="1"/>
    </xf>
    <xf numFmtId="0" fontId="0" fillId="11" borderId="60" xfId="0" applyFill="1" applyBorder="1"/>
    <xf numFmtId="0" fontId="15" fillId="0" borderId="0" xfId="0" applyFont="1" applyAlignment="1">
      <alignment horizontal="left" vertical="center"/>
    </xf>
    <xf numFmtId="0" fontId="18" fillId="0" borderId="0" xfId="0" applyFont="1" applyAlignment="1">
      <alignment horizontal="left" vertical="top" wrapText="1"/>
    </xf>
    <xf numFmtId="0" fontId="26" fillId="0" borderId="0" xfId="0" applyFont="1" applyAlignment="1">
      <alignment vertical="center" wrapText="1"/>
    </xf>
    <xf numFmtId="3" fontId="0" fillId="11" borderId="62" xfId="0" applyNumberFormat="1" applyFill="1" applyBorder="1"/>
    <xf numFmtId="0" fontId="0" fillId="0" borderId="43" xfId="0" applyBorder="1"/>
    <xf numFmtId="3" fontId="0" fillId="11" borderId="21" xfId="0" applyNumberFormat="1" applyFill="1" applyBorder="1"/>
    <xf numFmtId="0" fontId="0" fillId="0" borderId="44" xfId="0" applyBorder="1"/>
    <xf numFmtId="3" fontId="0" fillId="11" borderId="22" xfId="0" applyNumberFormat="1" applyFill="1" applyBorder="1"/>
    <xf numFmtId="0" fontId="0" fillId="0" borderId="45" xfId="0" applyBorder="1"/>
    <xf numFmtId="14" fontId="31" fillId="0" borderId="0" xfId="0" applyNumberFormat="1" applyFont="1"/>
    <xf numFmtId="0" fontId="0" fillId="14" borderId="0" xfId="0" applyFill="1"/>
    <xf numFmtId="0" fontId="0" fillId="0" borderId="39" xfId="0" applyBorder="1"/>
    <xf numFmtId="0" fontId="0" fillId="0" borderId="34" xfId="0" applyBorder="1"/>
    <xf numFmtId="0" fontId="0" fillId="0" borderId="35" xfId="0" applyBorder="1"/>
    <xf numFmtId="0" fontId="31" fillId="0" borderId="40" xfId="0" applyFont="1" applyBorder="1"/>
    <xf numFmtId="0" fontId="31" fillId="0" borderId="33" xfId="0" applyFont="1" applyBorder="1"/>
    <xf numFmtId="0" fontId="31" fillId="0" borderId="38" xfId="0" applyFont="1" applyBorder="1"/>
    <xf numFmtId="0" fontId="0" fillId="0" borderId="33" xfId="0" applyBorder="1"/>
    <xf numFmtId="0" fontId="9" fillId="0" borderId="0" xfId="0" applyFont="1" applyAlignment="1" applyProtection="1">
      <alignment vertical="top" wrapText="1"/>
      <protection hidden="1"/>
    </xf>
    <xf numFmtId="0" fontId="31" fillId="0" borderId="39" xfId="0" applyFont="1" applyBorder="1"/>
    <xf numFmtId="0" fontId="31" fillId="0" borderId="34" xfId="0" applyFont="1" applyBorder="1" applyAlignment="1">
      <alignment horizontal="center"/>
    </xf>
    <xf numFmtId="0" fontId="31" fillId="0" borderId="35" xfId="0" applyFont="1" applyBorder="1" applyAlignment="1">
      <alignment horizontal="center"/>
    </xf>
    <xf numFmtId="0" fontId="0" fillId="8" borderId="41" xfId="0" applyFill="1" applyBorder="1"/>
    <xf numFmtId="0" fontId="0" fillId="8" borderId="0" xfId="0" applyFill="1"/>
    <xf numFmtId="0" fontId="0" fillId="8" borderId="31" xfId="0" applyFill="1" applyBorder="1"/>
    <xf numFmtId="0" fontId="0" fillId="7" borderId="41" xfId="0" applyFill="1" applyBorder="1"/>
    <xf numFmtId="0" fontId="0" fillId="7" borderId="0" xfId="0" applyFill="1"/>
    <xf numFmtId="0" fontId="0" fillId="0" borderId="41" xfId="0" applyBorder="1"/>
    <xf numFmtId="0" fontId="0" fillId="0" borderId="31" xfId="0" applyBorder="1"/>
    <xf numFmtId="0" fontId="31" fillId="0" borderId="41" xfId="0" applyFont="1" applyBorder="1"/>
    <xf numFmtId="0" fontId="0" fillId="0" borderId="38" xfId="0" applyBorder="1"/>
    <xf numFmtId="2" fontId="0" fillId="8" borderId="0" xfId="0" applyNumberFormat="1" applyFill="1"/>
    <xf numFmtId="0" fontId="0" fillId="8" borderId="40" xfId="0" applyFill="1" applyBorder="1"/>
    <xf numFmtId="0" fontId="0" fillId="8" borderId="33" xfId="0" applyFill="1" applyBorder="1"/>
    <xf numFmtId="0" fontId="0" fillId="8" borderId="0" xfId="0" applyFill="1" applyAlignment="1">
      <alignment horizontal="center"/>
    </xf>
    <xf numFmtId="2" fontId="0" fillId="0" borderId="31" xfId="0" applyNumberFormat="1" applyBorder="1"/>
    <xf numFmtId="1" fontId="0" fillId="0" borderId="0" xfId="0" applyNumberFormat="1"/>
    <xf numFmtId="0" fontId="0" fillId="0" borderId="40" xfId="0" applyBorder="1"/>
    <xf numFmtId="1" fontId="0" fillId="0" borderId="33" xfId="0" applyNumberFormat="1" applyBorder="1"/>
    <xf numFmtId="0" fontId="32" fillId="0" borderId="33" xfId="0" applyFont="1" applyBorder="1" applyAlignment="1">
      <alignment vertical="center"/>
    </xf>
    <xf numFmtId="0" fontId="34" fillId="0" borderId="0" xfId="0" applyFont="1" applyAlignment="1">
      <alignment horizontal="left" vertical="top" wrapText="1"/>
    </xf>
    <xf numFmtId="0" fontId="0" fillId="0" borderId="15" xfId="0" applyBorder="1"/>
    <xf numFmtId="0" fontId="0" fillId="0" borderId="7" xfId="0" applyBorder="1"/>
    <xf numFmtId="0" fontId="5" fillId="0" borderId="9" xfId="0" applyFont="1" applyBorder="1"/>
    <xf numFmtId="0" fontId="9" fillId="0" borderId="9" xfId="0" applyFont="1" applyBorder="1" applyAlignment="1">
      <alignment vertical="center" wrapText="1"/>
    </xf>
    <xf numFmtId="0" fontId="5" fillId="6" borderId="56" xfId="0" applyFont="1" applyFill="1" applyBorder="1" applyAlignment="1">
      <alignment vertical="center" wrapText="1"/>
    </xf>
    <xf numFmtId="0" fontId="9" fillId="0" borderId="0" xfId="0" applyFont="1" applyAlignment="1" applyProtection="1">
      <alignment vertical="center" wrapText="1"/>
      <protection hidden="1"/>
    </xf>
    <xf numFmtId="0" fontId="15" fillId="0" borderId="0" xfId="0" applyFont="1" applyAlignment="1" applyProtection="1">
      <alignment vertical="center"/>
      <protection hidden="1"/>
    </xf>
    <xf numFmtId="0" fontId="9" fillId="0" borderId="40" xfId="0" applyFont="1" applyBorder="1" applyAlignment="1" applyProtection="1">
      <alignment horizontal="right" vertical="center"/>
      <protection hidden="1"/>
    </xf>
    <xf numFmtId="0" fontId="9" fillId="0" borderId="21" xfId="0" applyFont="1" applyBorder="1" applyAlignment="1" applyProtection="1">
      <alignment horizontal="right" vertical="center"/>
      <protection hidden="1"/>
    </xf>
    <xf numFmtId="0" fontId="40" fillId="0" borderId="0" xfId="0" applyFont="1" applyAlignment="1" applyProtection="1">
      <alignment vertical="center"/>
      <protection hidden="1"/>
    </xf>
    <xf numFmtId="0" fontId="9" fillId="0" borderId="5" xfId="0" applyFont="1" applyBorder="1" applyProtection="1">
      <protection hidden="1"/>
    </xf>
    <xf numFmtId="0" fontId="9" fillId="0" borderId="25" xfId="0" applyFont="1" applyBorder="1" applyProtection="1">
      <protection hidden="1"/>
    </xf>
    <xf numFmtId="14" fontId="5" fillId="0" borderId="32" xfId="0" applyNumberFormat="1" applyFont="1" applyBorder="1" applyAlignment="1">
      <alignment horizontal="center" vertical="center"/>
    </xf>
    <xf numFmtId="0" fontId="41" fillId="0" borderId="0" xfId="0" applyFont="1"/>
    <xf numFmtId="0" fontId="31" fillId="0" borderId="0" xfId="0" applyFont="1" applyAlignment="1">
      <alignment horizontal="center"/>
    </xf>
    <xf numFmtId="0" fontId="28" fillId="0" borderId="0" xfId="0" applyFont="1" applyAlignment="1" applyProtection="1">
      <alignment vertical="center"/>
      <protection hidden="1"/>
    </xf>
    <xf numFmtId="0" fontId="28" fillId="0" borderId="0" xfId="0" applyFont="1" applyAlignment="1" applyProtection="1">
      <alignment horizontal="right" vertical="center" wrapText="1"/>
      <protection hidden="1"/>
    </xf>
    <xf numFmtId="0" fontId="9" fillId="0" borderId="14" xfId="0" applyFont="1" applyBorder="1" applyProtection="1">
      <protection hidden="1"/>
    </xf>
    <xf numFmtId="0" fontId="9" fillId="0" borderId="14" xfId="0" applyFont="1" applyBorder="1" applyAlignment="1" applyProtection="1">
      <alignment horizontal="left" vertical="top" wrapText="1"/>
      <protection hidden="1"/>
    </xf>
    <xf numFmtId="0" fontId="9" fillId="0" borderId="14" xfId="0" applyFont="1" applyBorder="1" applyAlignment="1" applyProtection="1">
      <alignment vertical="top"/>
      <protection hidden="1"/>
    </xf>
    <xf numFmtId="164" fontId="9" fillId="0" borderId="14" xfId="0" applyNumberFormat="1" applyFont="1" applyBorder="1" applyAlignment="1" applyProtection="1">
      <alignment horizontal="center" vertical="top" wrapText="1"/>
      <protection hidden="1"/>
    </xf>
    <xf numFmtId="0" fontId="15" fillId="0" borderId="0" xfId="0" applyFont="1" applyAlignment="1">
      <alignment vertical="top"/>
    </xf>
    <xf numFmtId="0" fontId="15" fillId="0" borderId="0" xfId="0" applyFont="1" applyAlignment="1">
      <alignment horizontal="left" vertical="top"/>
    </xf>
    <xf numFmtId="0" fontId="15" fillId="0" borderId="0" xfId="0" applyFont="1"/>
    <xf numFmtId="0" fontId="44" fillId="0" borderId="0" xfId="0" applyFont="1" applyAlignment="1">
      <alignment horizontal="left" vertical="top"/>
    </xf>
    <xf numFmtId="0" fontId="37" fillId="0" borderId="0" xfId="0" applyFont="1" applyAlignment="1">
      <alignment horizontal="left" vertical="top"/>
    </xf>
    <xf numFmtId="0" fontId="37" fillId="0" borderId="0" xfId="0" applyFont="1" applyAlignment="1">
      <alignment horizontal="left" vertical="top" wrapText="1"/>
    </xf>
    <xf numFmtId="0" fontId="4" fillId="0" borderId="0" xfId="2" applyAlignment="1"/>
    <xf numFmtId="0" fontId="15" fillId="0" borderId="33" xfId="0" applyFont="1" applyBorder="1" applyAlignment="1">
      <alignment horizontal="left" vertical="center"/>
    </xf>
    <xf numFmtId="0" fontId="9" fillId="0" borderId="33" xfId="0" applyFont="1" applyBorder="1" applyAlignment="1">
      <alignment horizontal="center" vertical="center"/>
    </xf>
    <xf numFmtId="0" fontId="5" fillId="0" borderId="0" xfId="0" applyFont="1" applyAlignment="1">
      <alignment horizontal="right" vertical="center"/>
    </xf>
    <xf numFmtId="0" fontId="5" fillId="0" borderId="40" xfId="0" applyFont="1" applyBorder="1" applyAlignment="1">
      <alignment horizontal="right" vertical="center"/>
    </xf>
    <xf numFmtId="0" fontId="5" fillId="0" borderId="33" xfId="0" applyFont="1" applyBorder="1" applyAlignment="1">
      <alignment vertical="top"/>
    </xf>
    <xf numFmtId="0" fontId="5" fillId="0" borderId="0" xfId="0" applyFont="1" applyAlignment="1">
      <alignment horizontal="right" vertical="top"/>
    </xf>
    <xf numFmtId="0" fontId="8" fillId="12" borderId="6" xfId="0" applyFont="1" applyFill="1" applyBorder="1" applyAlignment="1">
      <alignment vertical="top"/>
    </xf>
    <xf numFmtId="0" fontId="5" fillId="12" borderId="15" xfId="0" applyFont="1" applyFill="1" applyBorder="1" applyAlignment="1">
      <alignment vertical="top"/>
    </xf>
    <xf numFmtId="0" fontId="5" fillId="12" borderId="7" xfId="0" applyFont="1" applyFill="1" applyBorder="1" applyAlignment="1">
      <alignment vertical="top"/>
    </xf>
    <xf numFmtId="0" fontId="5" fillId="6" borderId="1" xfId="0" applyFont="1" applyFill="1" applyBorder="1" applyAlignment="1" applyProtection="1">
      <alignment vertical="center"/>
      <protection locked="0"/>
    </xf>
    <xf numFmtId="0" fontId="5" fillId="6" borderId="44" xfId="0" applyFont="1" applyFill="1" applyBorder="1" applyAlignment="1" applyProtection="1">
      <alignment vertical="center"/>
      <protection locked="0"/>
    </xf>
    <xf numFmtId="0" fontId="5" fillId="0" borderId="0" xfId="0" applyFont="1" applyAlignment="1">
      <alignment horizontal="right"/>
    </xf>
    <xf numFmtId="0" fontId="8" fillId="0" borderId="0" xfId="0" applyFont="1" applyProtection="1">
      <protection hidden="1"/>
    </xf>
    <xf numFmtId="0" fontId="5" fillId="0" borderId="1" xfId="0" applyFont="1" applyBorder="1" applyProtection="1">
      <protection hidden="1"/>
    </xf>
    <xf numFmtId="3" fontId="5" fillId="0" borderId="1" xfId="0" applyNumberFormat="1" applyFont="1" applyBorder="1" applyProtection="1">
      <protection hidden="1"/>
    </xf>
    <xf numFmtId="0" fontId="10" fillId="0" borderId="34" xfId="0" applyFont="1" applyBorder="1" applyAlignment="1" applyProtection="1">
      <alignment vertical="center"/>
      <protection hidden="1"/>
    </xf>
    <xf numFmtId="0" fontId="5" fillId="6"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47" fillId="12" borderId="8" xfId="0" applyFont="1" applyFill="1" applyBorder="1" applyAlignment="1">
      <alignment horizontal="center" vertical="center"/>
    </xf>
    <xf numFmtId="0" fontId="5" fillId="12" borderId="0" xfId="0" applyFont="1" applyFill="1"/>
    <xf numFmtId="0" fontId="5" fillId="12" borderId="9" xfId="0" applyFont="1" applyFill="1" applyBorder="1"/>
    <xf numFmtId="14" fontId="0" fillId="0" borderId="15" xfId="0" applyNumberFormat="1" applyBorder="1"/>
    <xf numFmtId="165" fontId="0" fillId="0" borderId="0" xfId="0" applyNumberFormat="1"/>
    <xf numFmtId="166" fontId="0" fillId="0" borderId="0" xfId="0" applyNumberFormat="1"/>
    <xf numFmtId="167" fontId="0" fillId="0" borderId="0" xfId="0" applyNumberFormat="1"/>
    <xf numFmtId="166" fontId="31" fillId="0" borderId="0" xfId="0" applyNumberFormat="1" applyFont="1"/>
    <xf numFmtId="44" fontId="0" fillId="0" borderId="0" xfId="0" applyNumberFormat="1"/>
    <xf numFmtId="164" fontId="31" fillId="0" borderId="0" xfId="0" applyNumberFormat="1" applyFont="1"/>
    <xf numFmtId="166" fontId="0" fillId="0" borderId="15" xfId="0" applyNumberFormat="1" applyBorder="1"/>
    <xf numFmtId="44" fontId="0" fillId="0" borderId="15" xfId="0" applyNumberFormat="1" applyBorder="1"/>
    <xf numFmtId="44" fontId="49" fillId="0" borderId="15" xfId="0" applyNumberFormat="1" applyFont="1" applyBorder="1"/>
    <xf numFmtId="0" fontId="48" fillId="0" borderId="15" xfId="0" applyFont="1" applyBorder="1"/>
    <xf numFmtId="166" fontId="49" fillId="0" borderId="15" xfId="0" applyNumberFormat="1" applyFont="1" applyBorder="1"/>
    <xf numFmtId="0" fontId="31" fillId="0" borderId="1" xfId="0" applyFont="1" applyBorder="1"/>
    <xf numFmtId="0" fontId="5" fillId="8" borderId="24" xfId="0" applyFont="1" applyFill="1" applyBorder="1" applyAlignment="1" applyProtection="1">
      <alignment horizontal="center" vertical="center" wrapText="1"/>
      <protection hidden="1"/>
    </xf>
    <xf numFmtId="164" fontId="31" fillId="11" borderId="0" xfId="0" applyNumberFormat="1" applyFont="1" applyFill="1"/>
    <xf numFmtId="0" fontId="50" fillId="0" borderId="0" xfId="0" applyFont="1"/>
    <xf numFmtId="0" fontId="9" fillId="4" borderId="1" xfId="0" applyFont="1" applyFill="1" applyBorder="1" applyAlignment="1" applyProtection="1">
      <alignment horizontal="center" vertical="center" wrapText="1"/>
      <protection locked="0"/>
    </xf>
    <xf numFmtId="0" fontId="46" fillId="7" borderId="0" xfId="2" applyFont="1" applyFill="1" applyBorder="1" applyAlignment="1" applyProtection="1">
      <alignment vertical="center"/>
    </xf>
    <xf numFmtId="0" fontId="0" fillId="0" borderId="43" xfId="0" applyBorder="1" applyAlignment="1">
      <alignment horizontal="right" vertical="center"/>
    </xf>
    <xf numFmtId="0" fontId="0" fillId="0" borderId="44" xfId="0" applyBorder="1" applyAlignment="1">
      <alignment horizontal="right" vertical="center"/>
    </xf>
    <xf numFmtId="0" fontId="0" fillId="0" borderId="45" xfId="0" applyBorder="1" applyAlignment="1">
      <alignment horizontal="right" vertical="center"/>
    </xf>
    <xf numFmtId="17" fontId="0" fillId="0" borderId="0" xfId="0" applyNumberFormat="1"/>
    <xf numFmtId="0" fontId="10" fillId="0" borderId="0" xfId="0" applyFont="1" applyAlignment="1" applyProtection="1">
      <alignment horizontal="left" vertical="center"/>
      <protection hidden="1"/>
    </xf>
    <xf numFmtId="0" fontId="5" fillId="0" borderId="1" xfId="0" applyFont="1" applyBorder="1" applyAlignment="1">
      <alignment horizontal="center" vertical="center" wrapText="1"/>
    </xf>
    <xf numFmtId="0" fontId="4" fillId="0" borderId="0" xfId="2" applyBorder="1" applyAlignment="1" applyProtection="1">
      <alignment horizontal="left" vertical="center"/>
      <protection hidden="1"/>
    </xf>
    <xf numFmtId="0" fontId="51" fillId="0" borderId="0" xfId="0" applyFont="1" applyAlignment="1">
      <alignment vertical="center"/>
    </xf>
    <xf numFmtId="0" fontId="36" fillId="0" borderId="0" xfId="0" applyFont="1"/>
    <xf numFmtId="0" fontId="36" fillId="0" borderId="0" xfId="0" applyFont="1" applyAlignment="1">
      <alignment vertical="center"/>
    </xf>
    <xf numFmtId="2" fontId="0" fillId="0" borderId="33" xfId="0" applyNumberFormat="1" applyBorder="1"/>
    <xf numFmtId="2" fontId="0" fillId="0" borderId="38" xfId="0" applyNumberFormat="1" applyBorder="1"/>
    <xf numFmtId="0" fontId="39" fillId="0" borderId="34" xfId="0" applyFont="1" applyBorder="1"/>
    <xf numFmtId="0" fontId="39" fillId="0" borderId="35" xfId="0" applyFont="1" applyBorder="1"/>
    <xf numFmtId="0" fontId="0" fillId="8" borderId="38" xfId="0" applyFill="1" applyBorder="1"/>
    <xf numFmtId="2" fontId="0" fillId="8" borderId="33" xfId="0" applyNumberFormat="1" applyFill="1" applyBorder="1"/>
    <xf numFmtId="0" fontId="36" fillId="0" borderId="31" xfId="0" applyFont="1" applyBorder="1"/>
    <xf numFmtId="3" fontId="0" fillId="0" borderId="0" xfId="0" applyNumberFormat="1"/>
    <xf numFmtId="0" fontId="5" fillId="0" borderId="33" xfId="0" applyFont="1" applyBorder="1" applyAlignment="1" applyProtection="1">
      <alignment horizontal="left" vertical="top" wrapText="1"/>
      <protection hidden="1"/>
    </xf>
    <xf numFmtId="0" fontId="9" fillId="0" borderId="22" xfId="0" applyFont="1" applyBorder="1" applyAlignment="1" applyProtection="1">
      <alignment horizontal="left" vertical="center"/>
      <protection hidden="1"/>
    </xf>
    <xf numFmtId="0" fontId="10" fillId="0" borderId="0" xfId="0" applyFont="1" applyAlignment="1" applyProtection="1">
      <alignment vertical="center" wrapText="1"/>
      <protection hidden="1"/>
    </xf>
    <xf numFmtId="0" fontId="52" fillId="0" borderId="0" xfId="0" applyFont="1"/>
    <xf numFmtId="165" fontId="21" fillId="0" borderId="0" xfId="0" applyNumberFormat="1" applyFont="1" applyProtection="1">
      <protection hidden="1"/>
    </xf>
    <xf numFmtId="0" fontId="43" fillId="0" borderId="0" xfId="0" applyFont="1" applyAlignment="1">
      <alignment vertical="center" wrapText="1"/>
    </xf>
    <xf numFmtId="0" fontId="18" fillId="0" borderId="15" xfId="0" applyFont="1" applyBorder="1" applyAlignment="1">
      <alignment horizontal="left" vertical="top" wrapText="1"/>
    </xf>
    <xf numFmtId="164" fontId="5" fillId="0" borderId="0" xfId="0" applyNumberFormat="1" applyFont="1" applyAlignment="1" applyProtection="1">
      <alignment vertical="center"/>
      <protection hidden="1"/>
    </xf>
    <xf numFmtId="164" fontId="9" fillId="0" borderId="1" xfId="0" applyNumberFormat="1" applyFont="1" applyBorder="1" applyAlignment="1" applyProtection="1">
      <alignment vertical="center"/>
      <protection hidden="1"/>
    </xf>
    <xf numFmtId="0" fontId="59" fillId="6" borderId="56" xfId="0" applyFont="1" applyFill="1" applyBorder="1" applyAlignment="1">
      <alignment horizontal="left" vertical="top" wrapText="1"/>
    </xf>
    <xf numFmtId="0" fontId="59" fillId="6" borderId="57" xfId="0" applyFont="1" applyFill="1" applyBorder="1" applyAlignment="1">
      <alignment horizontal="left" vertical="top" wrapText="1"/>
    </xf>
    <xf numFmtId="0" fontId="5" fillId="15" borderId="0" xfId="0" applyFont="1" applyFill="1"/>
    <xf numFmtId="0" fontId="5" fillId="15" borderId="0" xfId="0" applyFont="1" applyFill="1" applyAlignment="1">
      <alignment vertical="top"/>
    </xf>
    <xf numFmtId="0" fontId="15" fillId="15" borderId="0" xfId="0" applyFont="1" applyFill="1" applyAlignment="1">
      <alignment vertical="top"/>
    </xf>
    <xf numFmtId="0" fontId="5" fillId="15" borderId="0" xfId="0" applyFont="1" applyFill="1" applyAlignment="1">
      <alignment vertical="center"/>
    </xf>
    <xf numFmtId="0" fontId="5" fillId="15" borderId="0" xfId="0" applyFont="1" applyFill="1" applyAlignment="1">
      <alignment vertical="center" wrapText="1"/>
    </xf>
    <xf numFmtId="0" fontId="5" fillId="15" borderId="0" xfId="0" applyFont="1" applyFill="1" applyAlignment="1">
      <alignment horizontal="right" vertical="center"/>
    </xf>
    <xf numFmtId="0" fontId="5" fillId="15" borderId="0" xfId="0" applyFont="1" applyFill="1" applyAlignment="1">
      <alignment vertical="top" wrapText="1"/>
    </xf>
    <xf numFmtId="0" fontId="9" fillId="15" borderId="0" xfId="0" applyFont="1" applyFill="1" applyAlignment="1">
      <alignment vertical="center" wrapText="1"/>
    </xf>
    <xf numFmtId="0" fontId="4" fillId="15" borderId="0" xfId="2" applyFill="1" applyBorder="1" applyAlignment="1">
      <alignment horizontal="left" vertical="center"/>
    </xf>
    <xf numFmtId="14" fontId="5" fillId="15" borderId="0" xfId="0" applyNumberFormat="1" applyFont="1" applyFill="1"/>
    <xf numFmtId="0" fontId="45" fillId="15" borderId="0" xfId="0" applyFont="1" applyFill="1"/>
    <xf numFmtId="0" fontId="5" fillId="15" borderId="0" xfId="0" applyFont="1" applyFill="1" applyAlignment="1">
      <alignment horizontal="center"/>
    </xf>
    <xf numFmtId="39" fontId="5" fillId="15" borderId="0" xfId="1" applyNumberFormat="1" applyFont="1" applyFill="1" applyBorder="1" applyAlignment="1">
      <alignment horizontal="center" vertical="center"/>
    </xf>
    <xf numFmtId="0" fontId="12" fillId="15" borderId="0" xfId="0" applyFont="1" applyFill="1" applyAlignment="1">
      <alignment vertical="top" wrapText="1"/>
    </xf>
    <xf numFmtId="0" fontId="10" fillId="15" borderId="0" xfId="0" applyFont="1" applyFill="1" applyAlignment="1">
      <alignment vertical="top" wrapText="1"/>
    </xf>
    <xf numFmtId="0" fontId="5" fillId="15" borderId="0" xfId="0" applyFont="1" applyFill="1" applyProtection="1">
      <protection hidden="1"/>
    </xf>
    <xf numFmtId="0" fontId="5" fillId="15" borderId="0" xfId="0" applyFont="1" applyFill="1" applyAlignment="1" applyProtection="1">
      <alignment vertical="center"/>
      <protection hidden="1"/>
    </xf>
    <xf numFmtId="0" fontId="8" fillId="15" borderId="0" xfId="0" applyFont="1" applyFill="1" applyAlignment="1" applyProtection="1">
      <alignment vertical="center"/>
      <protection hidden="1"/>
    </xf>
    <xf numFmtId="0" fontId="9" fillId="15" borderId="0" xfId="0" applyFont="1" applyFill="1" applyAlignment="1">
      <alignment vertical="center"/>
    </xf>
    <xf numFmtId="0" fontId="5" fillId="15" borderId="0" xfId="0" applyFont="1" applyFill="1" applyAlignment="1">
      <alignment horizontal="center" vertical="center"/>
    </xf>
    <xf numFmtId="0" fontId="8" fillId="15" borderId="0" xfId="0" applyFont="1" applyFill="1" applyAlignment="1">
      <alignment vertical="top"/>
    </xf>
    <xf numFmtId="0" fontId="11" fillId="15" borderId="0" xfId="0" applyFont="1" applyFill="1" applyAlignment="1">
      <alignment vertical="center"/>
    </xf>
    <xf numFmtId="0" fontId="5" fillId="15" borderId="0" xfId="0" applyFont="1" applyFill="1" applyAlignment="1" applyProtection="1">
      <alignment vertical="center" wrapText="1"/>
      <protection hidden="1"/>
    </xf>
    <xf numFmtId="0" fontId="4" fillId="15" borderId="0" xfId="2" applyFill="1" applyAlignment="1">
      <alignment vertical="top"/>
    </xf>
    <xf numFmtId="0" fontId="46" fillId="15" borderId="0" xfId="2" applyFont="1" applyFill="1" applyBorder="1" applyAlignment="1" applyProtection="1">
      <alignment vertical="center"/>
    </xf>
    <xf numFmtId="0" fontId="17" fillId="15" borderId="0" xfId="0" applyFont="1" applyFill="1" applyAlignment="1">
      <alignment vertical="top"/>
    </xf>
    <xf numFmtId="0" fontId="0" fillId="15" borderId="0" xfId="0" applyFill="1"/>
    <xf numFmtId="0" fontId="19" fillId="15" borderId="0" xfId="0" applyFont="1" applyFill="1" applyAlignment="1" applyProtection="1">
      <alignment vertical="center"/>
      <protection hidden="1"/>
    </xf>
    <xf numFmtId="0" fontId="5" fillId="15" borderId="0" xfId="0" applyFont="1" applyFill="1" applyAlignment="1" applyProtection="1">
      <alignment horizontal="center" vertical="center" wrapText="1"/>
      <protection hidden="1"/>
    </xf>
    <xf numFmtId="164" fontId="9" fillId="15" borderId="0" xfId="0" applyNumberFormat="1" applyFont="1" applyFill="1" applyAlignment="1">
      <alignment horizontal="center" vertical="center" wrapText="1"/>
    </xf>
    <xf numFmtId="164" fontId="9" fillId="15" borderId="0" xfId="0" applyNumberFormat="1" applyFont="1" applyFill="1" applyAlignment="1" applyProtection="1">
      <alignment vertical="top"/>
      <protection hidden="1"/>
    </xf>
    <xf numFmtId="0" fontId="5" fillId="15" borderId="0" xfId="0" applyFont="1" applyFill="1" applyAlignment="1" applyProtection="1">
      <alignment horizontal="center" vertical="center"/>
      <protection hidden="1"/>
    </xf>
    <xf numFmtId="164" fontId="10" fillId="15" borderId="0" xfId="0" applyNumberFormat="1" applyFont="1" applyFill="1" applyAlignment="1" applyProtection="1">
      <alignment horizontal="right" vertical="top"/>
      <protection hidden="1"/>
    </xf>
    <xf numFmtId="164" fontId="9" fillId="15" borderId="0" xfId="0" applyNumberFormat="1" applyFont="1" applyFill="1" applyAlignment="1" applyProtection="1">
      <alignment horizontal="center" vertical="center"/>
      <protection hidden="1"/>
    </xf>
    <xf numFmtId="0" fontId="7" fillId="15" borderId="0" xfId="0" applyFont="1" applyFill="1" applyProtection="1">
      <protection hidden="1"/>
    </xf>
    <xf numFmtId="7" fontId="27" fillId="0" borderId="2" xfId="0" applyNumberFormat="1" applyFont="1" applyBorder="1" applyAlignment="1" applyProtection="1">
      <alignment horizontal="right" vertical="center"/>
      <protection hidden="1"/>
    </xf>
    <xf numFmtId="7" fontId="8" fillId="0" borderId="2" xfId="0" applyNumberFormat="1" applyFont="1" applyBorder="1" applyAlignment="1" applyProtection="1">
      <alignment horizontal="right" vertical="center" wrapText="1"/>
      <protection hidden="1"/>
    </xf>
    <xf numFmtId="0" fontId="9" fillId="8" borderId="19" xfId="0" applyFont="1" applyFill="1" applyBorder="1" applyAlignment="1">
      <alignment horizontal="center" vertical="center" wrapText="1"/>
    </xf>
    <xf numFmtId="0" fontId="52" fillId="0" borderId="0" xfId="0" applyFont="1" applyAlignment="1">
      <alignment vertical="center"/>
    </xf>
    <xf numFmtId="0" fontId="5" fillId="8" borderId="57" xfId="0" applyFont="1" applyFill="1" applyBorder="1" applyAlignment="1">
      <alignment horizontal="center" vertical="center" wrapText="1"/>
    </xf>
    <xf numFmtId="0" fontId="9" fillId="15" borderId="0" xfId="0" applyFont="1" applyFill="1" applyAlignment="1">
      <alignment horizontal="left" vertical="center"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5" fillId="0" borderId="0" xfId="0" applyFont="1" applyAlignment="1">
      <alignment horizontal="left"/>
    </xf>
    <xf numFmtId="0" fontId="7" fillId="0" borderId="0" xfId="0" applyFont="1" applyAlignment="1">
      <alignment horizontal="center" wrapText="1"/>
    </xf>
    <xf numFmtId="0" fontId="21" fillId="0" borderId="0" xfId="0" applyFont="1" applyAlignment="1" applyProtection="1">
      <alignment horizontal="left" vertical="center"/>
      <protection hidden="1"/>
    </xf>
    <xf numFmtId="0" fontId="25" fillId="0" borderId="0" xfId="0" applyFont="1" applyAlignment="1">
      <alignment horizontal="left" vertical="top" wrapText="1"/>
    </xf>
    <xf numFmtId="0" fontId="5" fillId="15" borderId="0" xfId="0" applyFont="1" applyFill="1" applyAlignment="1">
      <alignment wrapText="1"/>
    </xf>
    <xf numFmtId="0" fontId="5" fillId="6" borderId="13" xfId="0" applyFont="1" applyFill="1" applyBorder="1" applyAlignment="1" applyProtection="1">
      <alignment vertical="center"/>
      <protection locked="0"/>
    </xf>
    <xf numFmtId="0" fontId="5" fillId="0" borderId="38" xfId="0" applyFont="1" applyBorder="1"/>
    <xf numFmtId="0" fontId="8" fillId="8" borderId="24"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43" xfId="0" applyFont="1" applyFill="1" applyBorder="1" applyAlignment="1">
      <alignment horizontal="center" vertical="center"/>
    </xf>
    <xf numFmtId="0" fontId="9" fillId="4" borderId="1" xfId="0" applyFont="1" applyFill="1" applyBorder="1" applyAlignment="1" applyProtection="1">
      <alignment horizontal="center" vertical="center"/>
      <protection locked="0"/>
    </xf>
    <xf numFmtId="0" fontId="9" fillId="4" borderId="44"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45" xfId="0" applyFont="1" applyFill="1" applyBorder="1" applyAlignment="1" applyProtection="1">
      <alignment horizontal="center" vertical="center"/>
      <protection locked="0"/>
    </xf>
    <xf numFmtId="0" fontId="15" fillId="0" borderId="33" xfId="0" applyFont="1" applyBorder="1" applyAlignment="1" applyProtection="1">
      <alignment horizontal="left" vertical="center"/>
      <protection hidden="1"/>
    </xf>
    <xf numFmtId="0" fontId="15" fillId="0" borderId="38" xfId="0" applyFont="1" applyBorder="1" applyAlignment="1" applyProtection="1">
      <alignment horizontal="left" vertical="center"/>
      <protection hidden="1"/>
    </xf>
    <xf numFmtId="0" fontId="8" fillId="8" borderId="62" xfId="0" applyFont="1" applyFill="1" applyBorder="1" applyAlignment="1">
      <alignment vertical="center"/>
    </xf>
    <xf numFmtId="0" fontId="8" fillId="8" borderId="43" xfId="0" applyFont="1" applyFill="1" applyBorder="1" applyAlignment="1">
      <alignment vertical="center"/>
    </xf>
    <xf numFmtId="0" fontId="15" fillId="0" borderId="0" xfId="0" applyFont="1" applyAlignment="1" applyProtection="1">
      <alignment horizontal="left" vertical="center"/>
      <protection hidden="1"/>
    </xf>
    <xf numFmtId="164" fontId="9" fillId="4" borderId="1" xfId="0" applyNumberFormat="1" applyFont="1" applyFill="1" applyBorder="1" applyAlignment="1" applyProtection="1">
      <alignment horizontal="center" vertical="center"/>
      <protection locked="0" hidden="1"/>
    </xf>
    <xf numFmtId="164" fontId="9" fillId="4" borderId="44" xfId="0" applyNumberFormat="1" applyFont="1" applyFill="1" applyBorder="1" applyAlignment="1" applyProtection="1">
      <alignment horizontal="center" vertical="center"/>
      <protection locked="0" hidden="1"/>
    </xf>
    <xf numFmtId="164" fontId="9" fillId="4" borderId="13" xfId="0" applyNumberFormat="1" applyFont="1" applyFill="1" applyBorder="1" applyAlignment="1" applyProtection="1">
      <alignment horizontal="center" vertical="center"/>
      <protection locked="0" hidden="1"/>
    </xf>
    <xf numFmtId="164" fontId="9" fillId="4" borderId="45" xfId="0" applyNumberFormat="1" applyFont="1" applyFill="1" applyBorder="1" applyAlignment="1" applyProtection="1">
      <alignment horizontal="center" vertical="center"/>
      <protection locked="0" hidden="1"/>
    </xf>
    <xf numFmtId="44" fontId="5" fillId="15" borderId="0" xfId="0" applyNumberFormat="1" applyFont="1" applyFill="1"/>
    <xf numFmtId="166" fontId="5" fillId="15" borderId="0" xfId="0" applyNumberFormat="1" applyFont="1" applyFill="1"/>
    <xf numFmtId="0" fontId="5" fillId="0" borderId="0" xfId="0" applyFont="1" applyAlignment="1" applyProtection="1">
      <alignment horizontal="left" vertical="center"/>
      <protection hidden="1"/>
    </xf>
    <xf numFmtId="0" fontId="5" fillId="15" borderId="0" xfId="0" applyFont="1" applyFill="1" applyAlignment="1" applyProtection="1">
      <alignment wrapText="1"/>
      <protection hidden="1"/>
    </xf>
    <xf numFmtId="2" fontId="9" fillId="0" borderId="0" xfId="0" applyNumberFormat="1" applyFont="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164" fontId="9" fillId="4" borderId="18" xfId="0" applyNumberFormat="1" applyFont="1" applyFill="1" applyBorder="1" applyAlignment="1" applyProtection="1">
      <alignment horizontal="center" vertical="center" wrapText="1"/>
      <protection locked="0" hidden="1"/>
    </xf>
    <xf numFmtId="0" fontId="15" fillId="0" borderId="56" xfId="0" applyFont="1" applyBorder="1" applyAlignment="1" applyProtection="1">
      <alignment horizontal="center" vertical="center" wrapText="1"/>
      <protection hidden="1"/>
    </xf>
    <xf numFmtId="0" fontId="5" fillId="8" borderId="43" xfId="0" applyFont="1" applyFill="1" applyBorder="1" applyAlignment="1" applyProtection="1">
      <alignment vertical="center"/>
      <protection hidden="1"/>
    </xf>
    <xf numFmtId="164" fontId="9" fillId="4" borderId="5" xfId="0" applyNumberFormat="1" applyFont="1" applyFill="1" applyBorder="1" applyAlignment="1" applyProtection="1">
      <alignment horizontal="center" vertical="center" wrapText="1"/>
      <protection locked="0" hidden="1"/>
    </xf>
    <xf numFmtId="164" fontId="9" fillId="0" borderId="44" xfId="0" applyNumberFormat="1" applyFont="1" applyBorder="1" applyAlignment="1" applyProtection="1">
      <alignment horizontal="center" vertical="center" wrapText="1"/>
      <protection hidden="1"/>
    </xf>
    <xf numFmtId="0" fontId="5" fillId="0" borderId="41" xfId="0" applyFont="1" applyBorder="1" applyAlignment="1" applyProtection="1">
      <alignment horizontal="center" vertical="center"/>
      <protection hidden="1"/>
    </xf>
    <xf numFmtId="0" fontId="21" fillId="0" borderId="0" xfId="0" applyFont="1" applyAlignment="1" applyProtection="1">
      <alignment vertical="center"/>
      <protection hidden="1"/>
    </xf>
    <xf numFmtId="0" fontId="58" fillId="0" borderId="0" xfId="0" applyFont="1" applyAlignment="1">
      <alignment vertical="top" wrapText="1"/>
    </xf>
    <xf numFmtId="0" fontId="25" fillId="0" borderId="0" xfId="0" applyFont="1" applyAlignment="1">
      <alignment horizontal="left" vertical="top"/>
    </xf>
    <xf numFmtId="0" fontId="5" fillId="0" borderId="7" xfId="0" applyFont="1" applyBorder="1" applyAlignment="1">
      <alignment horizontal="right"/>
    </xf>
    <xf numFmtId="0" fontId="5" fillId="0" borderId="11" xfId="0" applyFont="1" applyBorder="1" applyAlignment="1">
      <alignment horizontal="right"/>
    </xf>
    <xf numFmtId="7" fontId="15" fillId="0" borderId="2" xfId="0" applyNumberFormat="1" applyFont="1" applyBorder="1" applyAlignment="1" applyProtection="1">
      <alignment horizontal="right" vertical="center"/>
      <protection hidden="1"/>
    </xf>
    <xf numFmtId="0" fontId="5" fillId="0" borderId="7" xfId="0" applyFont="1" applyBorder="1" applyAlignment="1">
      <alignment horizontal="right" vertical="center"/>
    </xf>
    <xf numFmtId="0" fontId="5" fillId="0" borderId="9" xfId="0" applyFont="1" applyBorder="1" applyAlignment="1">
      <alignment horizontal="right" vertical="center"/>
    </xf>
    <xf numFmtId="0" fontId="5" fillId="0" borderId="11" xfId="0" applyFont="1" applyBorder="1" applyAlignment="1">
      <alignment horizontal="right" vertical="center"/>
    </xf>
    <xf numFmtId="7" fontId="15" fillId="0" borderId="20" xfId="0" applyNumberFormat="1" applyFont="1" applyBorder="1" applyAlignment="1" applyProtection="1">
      <alignment horizontal="right" vertical="center"/>
      <protection hidden="1"/>
    </xf>
    <xf numFmtId="0" fontId="38" fillId="0" borderId="0" xfId="0" applyFont="1" applyAlignment="1">
      <alignment vertical="center" wrapText="1"/>
    </xf>
    <xf numFmtId="0" fontId="5" fillId="0" borderId="0" xfId="0" applyFont="1" applyAlignment="1">
      <alignment wrapText="1"/>
    </xf>
    <xf numFmtId="14" fontId="16" fillId="0" borderId="0" xfId="0" applyNumberFormat="1" applyFont="1"/>
    <xf numFmtId="164" fontId="9" fillId="0" borderId="16" xfId="0" applyNumberFormat="1" applyFont="1" applyBorder="1" applyAlignment="1" applyProtection="1">
      <alignment horizontal="center" vertical="center"/>
      <protection locked="0" hidden="1"/>
    </xf>
    <xf numFmtId="0" fontId="11" fillId="0" borderId="0" xfId="0" applyFont="1" applyAlignment="1" applyProtection="1">
      <alignment vertical="center"/>
      <protection hidden="1"/>
    </xf>
    <xf numFmtId="1" fontId="5" fillId="6" borderId="43" xfId="0" applyNumberFormat="1" applyFont="1" applyFill="1" applyBorder="1" applyAlignment="1" applyProtection="1">
      <alignment horizontal="center" vertical="center"/>
      <protection locked="0"/>
    </xf>
    <xf numFmtId="1" fontId="5" fillId="6" borderId="44" xfId="0" applyNumberFormat="1" applyFont="1" applyFill="1" applyBorder="1" applyAlignment="1" applyProtection="1">
      <alignment horizontal="center" vertical="center"/>
      <protection locked="0"/>
    </xf>
    <xf numFmtId="1" fontId="5" fillId="6" borderId="45" xfId="0" applyNumberFormat="1" applyFont="1" applyFill="1" applyBorder="1" applyAlignment="1" applyProtection="1">
      <alignment horizontal="center" vertical="center"/>
      <protection locked="0"/>
    </xf>
    <xf numFmtId="0" fontId="8" fillId="15" borderId="0" xfId="0" applyFont="1" applyFill="1" applyAlignment="1">
      <alignment vertical="top" wrapText="1"/>
    </xf>
    <xf numFmtId="0" fontId="56" fillId="0" borderId="0" xfId="0" applyFont="1" applyAlignment="1" applyProtection="1">
      <alignment vertical="center"/>
      <protection hidden="1"/>
    </xf>
    <xf numFmtId="0" fontId="5" fillId="0" borderId="41" xfId="0" applyFont="1" applyBorder="1" applyProtection="1">
      <protection hidden="1"/>
    </xf>
    <xf numFmtId="0" fontId="5" fillId="0" borderId="40" xfId="0" applyFont="1" applyBorder="1" applyProtection="1">
      <protection hidden="1"/>
    </xf>
    <xf numFmtId="0" fontId="5" fillId="0" borderId="38" xfId="0" applyFont="1" applyBorder="1" applyAlignment="1">
      <alignment horizontal="left" vertical="center"/>
    </xf>
    <xf numFmtId="164" fontId="5" fillId="0" borderId="33" xfId="0" applyNumberFormat="1" applyFont="1" applyBorder="1" applyAlignment="1" applyProtection="1">
      <alignment vertical="center"/>
      <protection hidden="1"/>
    </xf>
    <xf numFmtId="0" fontId="5" fillId="15" borderId="64" xfId="0" applyFont="1" applyFill="1" applyBorder="1" applyProtection="1">
      <protection hidden="1"/>
    </xf>
    <xf numFmtId="0" fontId="5" fillId="4" borderId="62" xfId="0" applyFont="1" applyFill="1" applyBorder="1" applyAlignment="1" applyProtection="1">
      <alignment vertical="center" wrapText="1"/>
      <protection hidden="1"/>
    </xf>
    <xf numFmtId="0" fontId="5" fillId="4" borderId="21" xfId="0" applyFont="1" applyFill="1" applyBorder="1" applyAlignment="1" applyProtection="1">
      <alignment vertical="center" wrapText="1"/>
      <protection hidden="1"/>
    </xf>
    <xf numFmtId="0" fontId="5" fillId="4" borderId="22" xfId="0" applyFont="1" applyFill="1" applyBorder="1" applyAlignment="1" applyProtection="1">
      <alignment vertical="center" wrapText="1"/>
      <protection hidden="1"/>
    </xf>
    <xf numFmtId="0" fontId="5" fillId="4" borderId="39" xfId="0" applyFont="1" applyFill="1" applyBorder="1" applyAlignment="1">
      <alignment vertical="center" wrapText="1"/>
    </xf>
    <xf numFmtId="0" fontId="5" fillId="4" borderId="41" xfId="0" applyFont="1" applyFill="1" applyBorder="1" applyAlignment="1">
      <alignment vertical="center" wrapText="1"/>
    </xf>
    <xf numFmtId="0" fontId="5" fillId="4" borderId="40" xfId="0" applyFont="1" applyFill="1" applyBorder="1" applyAlignment="1">
      <alignment vertical="center" wrapText="1"/>
    </xf>
    <xf numFmtId="0" fontId="5" fillId="0" borderId="41" xfId="0" applyFont="1" applyBorder="1" applyAlignment="1">
      <alignment vertical="center" wrapText="1"/>
    </xf>
    <xf numFmtId="0" fontId="5" fillId="0" borderId="54" xfId="0" applyFont="1" applyBorder="1" applyAlignment="1">
      <alignment vertical="center" wrapText="1"/>
    </xf>
    <xf numFmtId="0" fontId="5" fillId="0" borderId="14" xfId="0" applyFont="1" applyBorder="1" applyAlignment="1">
      <alignment vertical="center" wrapText="1"/>
    </xf>
    <xf numFmtId="7" fontId="27" fillId="0" borderId="44" xfId="0" applyNumberFormat="1" applyFont="1" applyBorder="1" applyAlignment="1" applyProtection="1">
      <alignment horizontal="right" vertical="center" wrapText="1"/>
      <protection hidden="1"/>
    </xf>
    <xf numFmtId="0" fontId="29" fillId="0" borderId="0" xfId="0" applyFont="1" applyAlignment="1">
      <alignment vertical="top"/>
    </xf>
    <xf numFmtId="0" fontId="5" fillId="8" borderId="56" xfId="0" applyFont="1" applyFill="1" applyBorder="1" applyAlignment="1" applyProtection="1">
      <alignment vertical="center" wrapText="1"/>
      <protection hidden="1"/>
    </xf>
    <xf numFmtId="0" fontId="5" fillId="8" borderId="57" xfId="0" applyFont="1" applyFill="1" applyBorder="1" applyAlignment="1" applyProtection="1">
      <alignment vertical="center" wrapText="1"/>
      <protection hidden="1"/>
    </xf>
    <xf numFmtId="0" fontId="5" fillId="8" borderId="32" xfId="0" applyFont="1" applyFill="1" applyBorder="1" applyAlignment="1" applyProtection="1">
      <alignment vertical="center" wrapText="1"/>
      <protection hidden="1"/>
    </xf>
    <xf numFmtId="0" fontId="5" fillId="6" borderId="48" xfId="0" applyFont="1" applyFill="1" applyBorder="1" applyAlignment="1" applyProtection="1">
      <alignment vertical="center"/>
      <protection locked="0" hidden="1"/>
    </xf>
    <xf numFmtId="0" fontId="5" fillId="6" borderId="57" xfId="0" applyFont="1" applyFill="1" applyBorder="1" applyAlignment="1" applyProtection="1">
      <alignment vertical="center"/>
      <protection locked="0" hidden="1"/>
    </xf>
    <xf numFmtId="0" fontId="5" fillId="6" borderId="16" xfId="0" applyFont="1" applyFill="1" applyBorder="1" applyAlignment="1" applyProtection="1">
      <alignment vertical="center"/>
      <protection locked="0" hidden="1"/>
    </xf>
    <xf numFmtId="44" fontId="17" fillId="4" borderId="5" xfId="1" applyFont="1" applyFill="1" applyBorder="1" applyAlignment="1" applyProtection="1">
      <alignment vertical="center" wrapText="1" shrinkToFit="1"/>
    </xf>
    <xf numFmtId="0" fontId="5" fillId="0" borderId="61" xfId="0" applyFont="1" applyBorder="1" applyAlignment="1">
      <alignment horizontal="left" vertical="center"/>
    </xf>
    <xf numFmtId="164" fontId="5" fillId="0" borderId="34" xfId="0" applyNumberFormat="1" applyFont="1" applyBorder="1" applyAlignment="1">
      <alignment horizontal="center"/>
    </xf>
    <xf numFmtId="0" fontId="5" fillId="0" borderId="41" xfId="0" applyFont="1" applyBorder="1" applyAlignment="1">
      <alignment horizontal="right" vertical="center"/>
    </xf>
    <xf numFmtId="164" fontId="5" fillId="0" borderId="33" xfId="0" applyNumberFormat="1" applyFont="1" applyBorder="1" applyAlignment="1">
      <alignment horizontal="center"/>
    </xf>
    <xf numFmtId="0" fontId="5" fillId="6" borderId="56" xfId="0" applyFont="1" applyFill="1" applyBorder="1" applyAlignment="1">
      <alignment horizontal="center" vertical="center" wrapText="1"/>
    </xf>
    <xf numFmtId="0" fontId="4" fillId="15" borderId="0" xfId="2" applyFill="1" applyBorder="1" applyAlignment="1" applyProtection="1">
      <alignment horizontal="left" vertical="center"/>
    </xf>
    <xf numFmtId="0" fontId="5" fillId="8" borderId="21" xfId="0" applyFont="1" applyFill="1" applyBorder="1" applyAlignment="1">
      <alignment horizontal="center" vertical="center" wrapText="1"/>
    </xf>
    <xf numFmtId="0" fontId="65" fillId="0" borderId="0" xfId="0" applyFont="1"/>
    <xf numFmtId="0" fontId="5" fillId="19" borderId="8" xfId="0" applyFont="1" applyFill="1" applyBorder="1" applyAlignment="1">
      <alignment vertical="top" wrapText="1"/>
    </xf>
    <xf numFmtId="0" fontId="20" fillId="19" borderId="0" xfId="0" applyFont="1" applyFill="1" applyAlignment="1">
      <alignment horizontal="left" vertical="top" wrapText="1"/>
    </xf>
    <xf numFmtId="0" fontId="5" fillId="19" borderId="0" xfId="0" applyFont="1" applyFill="1" applyAlignment="1">
      <alignment horizontal="center" vertical="top" wrapText="1"/>
    </xf>
    <xf numFmtId="0" fontId="5" fillId="19" borderId="9" xfId="0" applyFont="1" applyFill="1" applyBorder="1" applyAlignment="1">
      <alignment horizontal="center" vertical="top" wrapText="1"/>
    </xf>
    <xf numFmtId="0" fontId="10" fillId="19" borderId="0" xfId="0" applyFont="1" applyFill="1" applyAlignment="1">
      <alignment horizontal="left" vertical="top" wrapText="1"/>
    </xf>
    <xf numFmtId="0" fontId="5" fillId="21" borderId="56" xfId="0" applyFont="1" applyFill="1" applyBorder="1" applyAlignment="1">
      <alignment vertical="top"/>
    </xf>
    <xf numFmtId="0" fontId="20" fillId="21" borderId="16" xfId="0" applyFont="1" applyFill="1" applyBorder="1" applyAlignment="1">
      <alignment horizontal="center" vertical="center"/>
    </xf>
    <xf numFmtId="0" fontId="10" fillId="19" borderId="0" xfId="0" applyFont="1" applyFill="1" applyAlignment="1">
      <alignment vertical="top" wrapText="1"/>
    </xf>
    <xf numFmtId="0" fontId="68" fillId="19" borderId="0" xfId="0" applyFont="1" applyFill="1"/>
    <xf numFmtId="0" fontId="21" fillId="19" borderId="0" xfId="0" applyFont="1" applyFill="1" applyAlignment="1">
      <alignment horizontal="left" vertical="top" wrapText="1"/>
    </xf>
    <xf numFmtId="0" fontId="60" fillId="19" borderId="0" xfId="0" applyFont="1" applyFill="1" applyAlignment="1">
      <alignment horizontal="right" vertical="top" wrapText="1"/>
    </xf>
    <xf numFmtId="0" fontId="20" fillId="21" borderId="2" xfId="0" applyFont="1" applyFill="1" applyBorder="1" applyAlignment="1">
      <alignment horizontal="left" vertical="top" wrapText="1"/>
    </xf>
    <xf numFmtId="0" fontId="20" fillId="21" borderId="4" xfId="0" applyFont="1" applyFill="1" applyBorder="1" applyAlignment="1">
      <alignment horizontal="left" vertical="top" wrapText="1"/>
    </xf>
    <xf numFmtId="0" fontId="20" fillId="21" borderId="5" xfId="0" applyFont="1" applyFill="1" applyBorder="1" applyAlignment="1">
      <alignment horizontal="left" vertical="top" wrapText="1"/>
    </xf>
    <xf numFmtId="0" fontId="5" fillId="19" borderId="0" xfId="0" applyFont="1" applyFill="1" applyAlignment="1">
      <alignment vertical="top" wrapText="1"/>
    </xf>
    <xf numFmtId="0" fontId="20" fillId="0" borderId="0" xfId="0" applyFont="1" applyAlignment="1">
      <alignment horizontal="left" vertical="top" wrapText="1"/>
    </xf>
    <xf numFmtId="0" fontId="20" fillId="0" borderId="9" xfId="0" applyFont="1" applyBorder="1" applyAlignment="1">
      <alignment horizontal="left" vertical="top" wrapText="1"/>
    </xf>
    <xf numFmtId="0" fontId="20" fillId="21" borderId="1" xfId="0" applyFont="1" applyFill="1" applyBorder="1" applyAlignment="1">
      <alignment horizontal="left" vertical="top" wrapText="1"/>
    </xf>
    <xf numFmtId="0" fontId="5" fillId="19" borderId="8" xfId="0" applyFont="1" applyFill="1" applyBorder="1"/>
    <xf numFmtId="0" fontId="5" fillId="19" borderId="0" xfId="0" applyFont="1" applyFill="1"/>
    <xf numFmtId="0" fontId="5" fillId="19" borderId="9" xfId="0" applyFont="1" applyFill="1" applyBorder="1"/>
    <xf numFmtId="0" fontId="60" fillId="20" borderId="23" xfId="0" applyFont="1" applyFill="1" applyBorder="1" applyAlignment="1">
      <alignment horizontal="center" vertical="center"/>
    </xf>
    <xf numFmtId="0" fontId="60" fillId="20" borderId="23" xfId="0" applyFont="1" applyFill="1" applyBorder="1" applyAlignment="1">
      <alignment horizontal="left" vertical="center" wrapText="1"/>
    </xf>
    <xf numFmtId="0" fontId="70" fillId="20" borderId="23" xfId="0" applyFont="1" applyFill="1" applyBorder="1" applyAlignment="1">
      <alignment horizontal="left" vertical="center" wrapText="1"/>
    </xf>
    <xf numFmtId="0" fontId="71" fillId="20" borderId="23" xfId="0" applyFont="1" applyFill="1" applyBorder="1" applyAlignment="1">
      <alignment horizontal="left" vertical="center" wrapText="1"/>
    </xf>
    <xf numFmtId="0" fontId="5" fillId="20" borderId="3" xfId="0" applyFont="1" applyFill="1" applyBorder="1" applyAlignment="1" applyProtection="1">
      <alignment horizontal="left" vertical="center"/>
      <protection locked="0"/>
    </xf>
    <xf numFmtId="0" fontId="20" fillId="21" borderId="3" xfId="0" applyFont="1" applyFill="1" applyBorder="1" applyAlignment="1" applyProtection="1">
      <alignment vertical="top" wrapText="1"/>
      <protection locked="0"/>
    </xf>
    <xf numFmtId="0" fontId="20" fillId="21" borderId="12" xfId="0" applyFont="1" applyFill="1" applyBorder="1" applyAlignment="1" applyProtection="1">
      <alignment vertical="top" wrapText="1"/>
      <protection locked="0"/>
    </xf>
    <xf numFmtId="0" fontId="5" fillId="20" borderId="1" xfId="0" applyFont="1" applyFill="1" applyBorder="1" applyAlignment="1" applyProtection="1">
      <alignment horizontal="left" vertical="center"/>
      <protection locked="0"/>
    </xf>
    <xf numFmtId="0" fontId="20" fillId="21" borderId="1" xfId="0" applyFont="1" applyFill="1" applyBorder="1" applyAlignment="1" applyProtection="1">
      <alignment vertical="top" wrapText="1"/>
      <protection locked="0"/>
    </xf>
    <xf numFmtId="0" fontId="5" fillId="23" borderId="0" xfId="0" applyFont="1" applyFill="1"/>
    <xf numFmtId="0" fontId="5" fillId="7" borderId="0" xfId="0" applyFont="1" applyFill="1" applyProtection="1">
      <protection hidden="1"/>
    </xf>
    <xf numFmtId="0" fontId="8" fillId="7" borderId="0" xfId="0" applyFont="1" applyFill="1" applyAlignment="1" applyProtection="1">
      <alignment horizontal="center" vertical="center" wrapText="1"/>
      <protection hidden="1"/>
    </xf>
    <xf numFmtId="0" fontId="5" fillId="7" borderId="0" xfId="0" applyFont="1" applyFill="1" applyAlignment="1" applyProtection="1">
      <alignment vertical="center"/>
      <protection hidden="1"/>
    </xf>
    <xf numFmtId="0" fontId="9" fillId="7" borderId="1" xfId="0" applyFont="1" applyFill="1" applyBorder="1" applyAlignment="1" applyProtection="1">
      <alignment horizontal="center" vertical="center" wrapText="1"/>
      <protection hidden="1"/>
    </xf>
    <xf numFmtId="0" fontId="21" fillId="12" borderId="0" xfId="0" applyFont="1" applyFill="1" applyAlignment="1" applyProtection="1">
      <alignment horizontal="center" vertical="center" wrapText="1"/>
      <protection hidden="1"/>
    </xf>
    <xf numFmtId="0" fontId="5" fillId="12" borderId="0" xfId="0" applyFont="1" applyFill="1" applyAlignment="1" applyProtection="1">
      <alignment horizontal="center" vertical="top" wrapText="1"/>
      <protection hidden="1"/>
    </xf>
    <xf numFmtId="0" fontId="5" fillId="12" borderId="0" xfId="0" applyFont="1" applyFill="1" applyAlignment="1" applyProtection="1">
      <alignment horizontal="center" vertical="center" wrapText="1"/>
      <protection hidden="1"/>
    </xf>
    <xf numFmtId="0" fontId="8" fillId="12" borderId="38" xfId="0" applyFont="1" applyFill="1" applyBorder="1" applyAlignment="1" applyProtection="1">
      <alignment horizontal="center" vertical="top" wrapText="1"/>
      <protection hidden="1"/>
    </xf>
    <xf numFmtId="164" fontId="9" fillId="7" borderId="1" xfId="0" applyNumberFormat="1" applyFont="1" applyFill="1" applyBorder="1" applyAlignment="1" applyProtection="1">
      <alignment horizontal="center" vertical="center" wrapText="1"/>
      <protection hidden="1"/>
    </xf>
    <xf numFmtId="0" fontId="52" fillId="0" borderId="0" xfId="0" applyFont="1" applyAlignment="1" applyProtection="1">
      <alignment horizontal="center" vertical="center"/>
      <protection hidden="1"/>
    </xf>
    <xf numFmtId="0" fontId="74" fillId="7" borderId="0" xfId="0" applyFont="1" applyFill="1" applyAlignment="1" applyProtection="1">
      <alignment horizontal="left" vertical="center" wrapText="1"/>
      <protection hidden="1"/>
    </xf>
    <xf numFmtId="164" fontId="5" fillId="4" borderId="16" xfId="0" applyNumberFormat="1" applyFont="1" applyFill="1" applyBorder="1" applyAlignment="1" applyProtection="1">
      <alignment horizontal="center" vertical="center" wrapText="1"/>
      <protection locked="0" hidden="1"/>
    </xf>
    <xf numFmtId="0" fontId="9" fillId="7" borderId="0" xfId="0" applyFont="1" applyFill="1" applyAlignment="1" applyProtection="1">
      <alignment horizontal="center" vertical="center" wrapText="1"/>
      <protection hidden="1"/>
    </xf>
    <xf numFmtId="164" fontId="9" fillId="7" borderId="0" xfId="0" applyNumberFormat="1" applyFont="1" applyFill="1" applyAlignment="1" applyProtection="1">
      <alignment horizontal="center" vertical="center" wrapText="1"/>
      <protection hidden="1"/>
    </xf>
    <xf numFmtId="0" fontId="54" fillId="0" borderId="0" xfId="0" applyFont="1" applyAlignment="1">
      <alignment horizontal="left" vertical="top" wrapText="1"/>
    </xf>
    <xf numFmtId="0" fontId="4" fillId="15" borderId="0" xfId="2" applyFill="1" applyBorder="1" applyAlignment="1" applyProtection="1">
      <alignment horizontal="left" vertical="center"/>
    </xf>
    <xf numFmtId="0" fontId="17" fillId="0" borderId="0" xfId="0" applyFont="1" applyAlignment="1">
      <alignment horizontal="left" vertical="top" wrapText="1"/>
    </xf>
    <xf numFmtId="0" fontId="9" fillId="0" borderId="0" xfId="0" applyFont="1" applyAlignment="1">
      <alignment horizontal="left" vertical="top" wrapText="1"/>
    </xf>
    <xf numFmtId="0" fontId="55" fillId="0" borderId="0" xfId="0" applyFont="1" applyAlignment="1">
      <alignment horizontal="left" vertical="center" wrapText="1"/>
    </xf>
    <xf numFmtId="0" fontId="9" fillId="0" borderId="0" xfId="0" applyFont="1" applyAlignment="1">
      <alignment horizontal="left" vertical="top"/>
    </xf>
    <xf numFmtId="0" fontId="5" fillId="0" borderId="0" xfId="0" applyFont="1" applyAlignment="1">
      <alignment horizontal="center"/>
    </xf>
    <xf numFmtId="0" fontId="9" fillId="8" borderId="56" xfId="0" applyFont="1" applyFill="1" applyBorder="1" applyAlignment="1">
      <alignment horizontal="left" vertical="center" wrapText="1"/>
    </xf>
    <xf numFmtId="0" fontId="9" fillId="8" borderId="57" xfId="0" applyFont="1" applyFill="1" applyBorder="1" applyAlignment="1">
      <alignment horizontal="left" vertical="center" wrapText="1"/>
    </xf>
    <xf numFmtId="0" fontId="9" fillId="8" borderId="32" xfId="0" applyFont="1" applyFill="1" applyBorder="1" applyAlignment="1">
      <alignment horizontal="left" vertical="center" wrapText="1"/>
    </xf>
    <xf numFmtId="0" fontId="9" fillId="13" borderId="57" xfId="0" applyFont="1" applyFill="1" applyBorder="1" applyAlignment="1" applyProtection="1">
      <alignment vertical="center"/>
      <protection locked="0"/>
    </xf>
    <xf numFmtId="0" fontId="9" fillId="13" borderId="16" xfId="0" applyFont="1" applyFill="1" applyBorder="1" applyAlignment="1" applyProtection="1">
      <alignment vertical="center"/>
      <protection locked="0"/>
    </xf>
    <xf numFmtId="0" fontId="9" fillId="13" borderId="48" xfId="0" applyFont="1" applyFill="1" applyBorder="1" applyAlignment="1" applyProtection="1">
      <alignment horizontal="left" vertical="center"/>
      <protection locked="0"/>
    </xf>
    <xf numFmtId="0" fontId="9" fillId="13" borderId="57" xfId="0" applyFont="1" applyFill="1" applyBorder="1" applyAlignment="1" applyProtection="1">
      <alignment horizontal="left" vertical="center"/>
      <protection locked="0"/>
    </xf>
    <xf numFmtId="0" fontId="9" fillId="13" borderId="16" xfId="0" applyFont="1" applyFill="1" applyBorder="1" applyAlignment="1" applyProtection="1">
      <alignment horizontal="left" vertical="center"/>
      <protection locked="0"/>
    </xf>
    <xf numFmtId="0" fontId="15" fillId="0" borderId="0" xfId="0" applyFont="1" applyAlignment="1">
      <alignment horizontal="left" vertical="top" wrapText="1"/>
    </xf>
    <xf numFmtId="0" fontId="15" fillId="0" borderId="33" xfId="0" applyFont="1" applyBorder="1" applyAlignment="1">
      <alignment horizontal="left" vertical="center" wrapText="1"/>
    </xf>
    <xf numFmtId="0" fontId="8" fillId="15" borderId="0" xfId="0" applyFont="1" applyFill="1" applyAlignment="1">
      <alignment horizontal="left" vertical="top" wrapText="1"/>
    </xf>
    <xf numFmtId="0" fontId="9" fillId="13" borderId="48" xfId="0" applyFont="1" applyFill="1" applyBorder="1" applyAlignment="1" applyProtection="1">
      <alignment vertical="center" wrapText="1"/>
      <protection locked="0"/>
    </xf>
    <xf numFmtId="0" fontId="9" fillId="13" borderId="57" xfId="0" applyFont="1" applyFill="1" applyBorder="1" applyAlignment="1" applyProtection="1">
      <alignment vertical="center" wrapText="1"/>
      <protection locked="0"/>
    </xf>
    <xf numFmtId="0" fontId="9" fillId="13" borderId="16" xfId="0" applyFont="1" applyFill="1" applyBorder="1" applyAlignment="1" applyProtection="1">
      <alignment vertical="center" wrapText="1"/>
      <protection locked="0"/>
    </xf>
    <xf numFmtId="0" fontId="8" fillId="12" borderId="60" xfId="0" applyFont="1" applyFill="1" applyBorder="1" applyAlignment="1" applyProtection="1">
      <alignment horizontal="left" vertical="center" wrapText="1"/>
      <protection hidden="1"/>
    </xf>
    <xf numFmtId="0" fontId="9" fillId="12" borderId="3" xfId="0" applyFont="1" applyFill="1" applyBorder="1" applyAlignment="1">
      <alignment horizontal="left" vertical="top" wrapText="1"/>
    </xf>
    <xf numFmtId="0" fontId="18" fillId="0" borderId="34" xfId="0" applyFont="1" applyBorder="1" applyAlignment="1">
      <alignment horizontal="left" vertical="top" wrapText="1"/>
    </xf>
    <xf numFmtId="0" fontId="9" fillId="6" borderId="57"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15" fillId="0" borderId="0" xfId="0" applyFont="1" applyAlignment="1">
      <alignment horizontal="left" vertical="center" wrapText="1"/>
    </xf>
    <xf numFmtId="14" fontId="9" fillId="8" borderId="56" xfId="0" applyNumberFormat="1" applyFont="1" applyFill="1" applyBorder="1" applyAlignment="1">
      <alignment horizontal="left" vertical="center"/>
    </xf>
    <xf numFmtId="14" fontId="9" fillId="8" borderId="57" xfId="0" applyNumberFormat="1" applyFont="1" applyFill="1" applyBorder="1" applyAlignment="1">
      <alignment horizontal="left" vertical="center"/>
    </xf>
    <xf numFmtId="14" fontId="5" fillId="6" borderId="48" xfId="0" applyNumberFormat="1" applyFont="1" applyFill="1" applyBorder="1" applyAlignment="1" applyProtection="1">
      <alignment horizontal="center" vertical="center"/>
      <protection locked="0"/>
    </xf>
    <xf numFmtId="0" fontId="5" fillId="6" borderId="32" xfId="0" applyFont="1" applyFill="1" applyBorder="1" applyAlignment="1" applyProtection="1">
      <alignment horizontal="center" vertical="center"/>
      <protection locked="0"/>
    </xf>
    <xf numFmtId="14" fontId="5" fillId="0" borderId="48" xfId="0" applyNumberFormat="1" applyFont="1" applyBorder="1" applyAlignment="1">
      <alignment horizontal="center" vertical="center"/>
    </xf>
    <xf numFmtId="14" fontId="5" fillId="0" borderId="16" xfId="0" applyNumberFormat="1" applyFont="1" applyBorder="1" applyAlignment="1">
      <alignment horizontal="center" vertical="center"/>
    </xf>
    <xf numFmtId="0" fontId="46" fillId="15" borderId="0" xfId="2" applyFont="1" applyFill="1" applyAlignment="1" applyProtection="1">
      <alignment horizontal="left" vertical="center"/>
      <protection locked="0"/>
    </xf>
    <xf numFmtId="0" fontId="8" fillId="12" borderId="6" xfId="0" applyFont="1" applyFill="1" applyBorder="1" applyAlignment="1" applyProtection="1">
      <alignment horizontal="left" vertical="center" wrapText="1"/>
      <protection hidden="1"/>
    </xf>
    <xf numFmtId="0" fontId="8" fillId="12" borderId="15" xfId="0" applyFont="1" applyFill="1" applyBorder="1" applyAlignment="1" applyProtection="1">
      <alignment horizontal="left" vertical="center" wrapText="1"/>
      <protection hidden="1"/>
    </xf>
    <xf numFmtId="0" fontId="8" fillId="12" borderId="7" xfId="0" applyFont="1" applyFill="1" applyBorder="1" applyAlignment="1" applyProtection="1">
      <alignment horizontal="left" vertical="center" wrapText="1"/>
      <protection hidden="1"/>
    </xf>
    <xf numFmtId="0" fontId="5" fillId="12" borderId="10" xfId="0" applyFont="1" applyFill="1" applyBorder="1" applyAlignment="1" applyProtection="1">
      <alignment horizontal="left" vertical="top" wrapText="1"/>
      <protection hidden="1"/>
    </xf>
    <xf numFmtId="0" fontId="5" fillId="12" borderId="14" xfId="0" applyFont="1" applyFill="1" applyBorder="1" applyAlignment="1" applyProtection="1">
      <alignment horizontal="left" vertical="top" wrapText="1"/>
      <protection hidden="1"/>
    </xf>
    <xf numFmtId="0" fontId="5" fillId="12" borderId="11" xfId="0" applyFont="1" applyFill="1" applyBorder="1" applyAlignment="1" applyProtection="1">
      <alignment horizontal="left" vertical="top" wrapText="1"/>
      <protection hidden="1"/>
    </xf>
    <xf numFmtId="14" fontId="16" fillId="0" borderId="0" xfId="0" applyNumberFormat="1" applyFont="1" applyAlignment="1">
      <alignment horizontal="center"/>
    </xf>
    <xf numFmtId="0" fontId="5" fillId="0" borderId="41" xfId="0" applyFont="1" applyBorder="1" applyAlignment="1">
      <alignment horizontal="left" vertical="top" wrapText="1"/>
    </xf>
    <xf numFmtId="0" fontId="5" fillId="0" borderId="0" xfId="0" applyFont="1" applyAlignment="1">
      <alignment horizontal="left" vertical="top" wrapText="1"/>
    </xf>
    <xf numFmtId="0" fontId="5" fillId="0" borderId="31" xfId="0" applyFont="1" applyBorder="1" applyAlignment="1">
      <alignment horizontal="left" vertical="top" wrapText="1"/>
    </xf>
    <xf numFmtId="0" fontId="5" fillId="0" borderId="40" xfId="0" applyFont="1" applyBorder="1" applyAlignment="1">
      <alignment horizontal="left" vertical="top" wrapText="1"/>
    </xf>
    <xf numFmtId="0" fontId="5" fillId="0" borderId="33" xfId="0" applyFont="1" applyBorder="1" applyAlignment="1">
      <alignment horizontal="left" vertical="top" wrapText="1"/>
    </xf>
    <xf numFmtId="0" fontId="5" fillId="0" borderId="38" xfId="0" applyFont="1" applyBorder="1" applyAlignment="1">
      <alignment horizontal="left" vertical="top" wrapText="1"/>
    </xf>
    <xf numFmtId="0" fontId="9" fillId="15" borderId="0" xfId="0" applyFont="1" applyFill="1" applyAlignment="1">
      <alignment horizontal="left" vertical="center" wrapText="1"/>
    </xf>
    <xf numFmtId="0" fontId="56" fillId="0" borderId="0" xfId="0" applyFont="1" applyAlignment="1">
      <alignment horizontal="left" vertical="top" wrapText="1"/>
    </xf>
    <xf numFmtId="0" fontId="15" fillId="12" borderId="6" xfId="0" applyFont="1" applyFill="1" applyBorder="1" applyAlignment="1">
      <alignment horizontal="left" vertical="top"/>
    </xf>
    <xf numFmtId="0" fontId="15" fillId="12" borderId="15" xfId="0" applyFont="1" applyFill="1" applyBorder="1" applyAlignment="1">
      <alignment horizontal="left" vertical="top"/>
    </xf>
    <xf numFmtId="0" fontId="15" fillId="12" borderId="7" xfId="0" applyFont="1" applyFill="1" applyBorder="1" applyAlignment="1">
      <alignment horizontal="left" vertical="top"/>
    </xf>
    <xf numFmtId="0" fontId="9" fillId="12" borderId="10" xfId="0" applyFont="1" applyFill="1" applyBorder="1" applyAlignment="1">
      <alignment horizontal="left" vertical="top"/>
    </xf>
    <xf numFmtId="0" fontId="9" fillId="12" borderId="14" xfId="0" applyFont="1" applyFill="1" applyBorder="1" applyAlignment="1">
      <alignment horizontal="left" vertical="top"/>
    </xf>
    <xf numFmtId="0" fontId="9" fillId="12" borderId="11" xfId="0" applyFont="1" applyFill="1" applyBorder="1" applyAlignment="1">
      <alignment horizontal="left" vertical="top"/>
    </xf>
    <xf numFmtId="0" fontId="9" fillId="8" borderId="16" xfId="0" applyFont="1" applyFill="1" applyBorder="1" applyAlignment="1">
      <alignment horizontal="left" vertical="center" wrapText="1"/>
    </xf>
    <xf numFmtId="0" fontId="9" fillId="8" borderId="46" xfId="0" applyFont="1" applyFill="1" applyBorder="1" applyAlignment="1">
      <alignment horizontal="left" vertical="center" wrapText="1"/>
    </xf>
    <xf numFmtId="0" fontId="9" fillId="8" borderId="26" xfId="0" applyFont="1" applyFill="1" applyBorder="1" applyAlignment="1">
      <alignment horizontal="left" vertical="center" wrapText="1"/>
    </xf>
    <xf numFmtId="0" fontId="9" fillId="8" borderId="30" xfId="0" applyFont="1" applyFill="1" applyBorder="1" applyAlignment="1">
      <alignment horizontal="left" vertical="center" wrapText="1"/>
    </xf>
    <xf numFmtId="0" fontId="5" fillId="8" borderId="46" xfId="0" applyFont="1" applyFill="1" applyBorder="1" applyAlignment="1">
      <alignment horizontal="left" vertical="center"/>
    </xf>
    <xf numFmtId="0" fontId="5" fillId="8" borderId="26" xfId="0" applyFont="1" applyFill="1" applyBorder="1" applyAlignment="1">
      <alignment horizontal="left" vertical="center"/>
    </xf>
    <xf numFmtId="0" fontId="5" fillId="8" borderId="30" xfId="0" applyFont="1" applyFill="1" applyBorder="1" applyAlignment="1">
      <alignment horizontal="left" vertical="center"/>
    </xf>
    <xf numFmtId="0" fontId="8" fillId="0" borderId="15" xfId="0" applyFont="1" applyBorder="1" applyAlignment="1">
      <alignment horizontal="left" vertical="center" wrapText="1"/>
    </xf>
    <xf numFmtId="0" fontId="8" fillId="0" borderId="36" xfId="0" applyFont="1" applyBorder="1" applyAlignment="1">
      <alignment horizontal="left" vertical="center" wrapText="1"/>
    </xf>
    <xf numFmtId="0" fontId="8" fillId="0" borderId="0" xfId="0" applyFont="1" applyAlignment="1">
      <alignment horizontal="left" vertical="center"/>
    </xf>
    <xf numFmtId="0" fontId="8" fillId="0" borderId="31" xfId="0" applyFont="1" applyBorder="1" applyAlignment="1">
      <alignment horizontal="left" vertical="center"/>
    </xf>
    <xf numFmtId="0" fontId="15" fillId="0" borderId="0" xfId="0" applyFont="1" applyAlignment="1">
      <alignment horizontal="left" vertical="center"/>
    </xf>
    <xf numFmtId="0" fontId="15" fillId="0" borderId="31" xfId="0" applyFont="1" applyBorder="1" applyAlignment="1">
      <alignment horizontal="left" vertical="center"/>
    </xf>
    <xf numFmtId="0" fontId="8" fillId="0" borderId="33" xfId="0" applyFont="1" applyBorder="1" applyAlignment="1">
      <alignment horizontal="left" vertical="center"/>
    </xf>
    <xf numFmtId="0" fontId="8" fillId="0" borderId="38" xfId="0" applyFont="1" applyBorder="1" applyAlignment="1">
      <alignment horizontal="left" vertical="center"/>
    </xf>
    <xf numFmtId="0" fontId="5" fillId="6" borderId="2" xfId="0" applyFont="1" applyFill="1" applyBorder="1" applyAlignment="1">
      <alignment horizontal="left" vertical="center" indent="4"/>
    </xf>
    <xf numFmtId="0" fontId="5" fillId="6" borderId="4" xfId="0" applyFont="1" applyFill="1" applyBorder="1" applyAlignment="1">
      <alignment horizontal="left" vertical="center" indent="4"/>
    </xf>
    <xf numFmtId="0" fontId="5" fillId="6" borderId="5" xfId="0" applyFont="1" applyFill="1" applyBorder="1" applyAlignment="1">
      <alignment horizontal="left" vertical="center" indent="4"/>
    </xf>
    <xf numFmtId="0" fontId="8" fillId="0" borderId="42" xfId="0" applyFont="1" applyBorder="1" applyAlignment="1">
      <alignment horizontal="left" vertical="center"/>
    </xf>
    <xf numFmtId="0" fontId="8" fillId="0" borderId="15" xfId="0" applyFont="1" applyBorder="1" applyAlignment="1">
      <alignment horizontal="left" vertical="center"/>
    </xf>
    <xf numFmtId="0" fontId="8" fillId="0" borderId="7" xfId="0" applyFont="1" applyBorder="1" applyAlignment="1">
      <alignment horizontal="left" vertical="center"/>
    </xf>
    <xf numFmtId="0" fontId="8" fillId="0" borderId="41" xfId="0" applyFont="1" applyBorder="1" applyAlignment="1">
      <alignment horizontal="left" vertical="center"/>
    </xf>
    <xf numFmtId="0" fontId="8" fillId="0" borderId="9" xfId="0" applyFont="1" applyBorder="1" applyAlignment="1">
      <alignment horizontal="left" vertical="center"/>
    </xf>
    <xf numFmtId="0" fontId="15" fillId="0" borderId="41" xfId="0" applyFont="1" applyBorder="1" applyAlignment="1">
      <alignment horizontal="left" vertical="center"/>
    </xf>
    <xf numFmtId="0" fontId="15" fillId="0" borderId="9" xfId="0" applyFont="1" applyBorder="1" applyAlignment="1">
      <alignment horizontal="left" vertical="center"/>
    </xf>
    <xf numFmtId="0" fontId="8" fillId="0" borderId="40" xfId="0" applyFont="1" applyBorder="1" applyAlignment="1">
      <alignment horizontal="left" vertical="center"/>
    </xf>
    <xf numFmtId="0" fontId="8" fillId="0" borderId="53" xfId="0" applyFont="1" applyBorder="1" applyAlignment="1">
      <alignment horizontal="left" vertical="center"/>
    </xf>
    <xf numFmtId="0" fontId="5" fillId="0" borderId="33" xfId="0" applyFont="1" applyBorder="1" applyAlignment="1">
      <alignment horizontal="left" vertical="center"/>
    </xf>
    <xf numFmtId="0" fontId="5" fillId="4" borderId="20"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8" borderId="4" xfId="0" applyFont="1" applyFill="1" applyBorder="1" applyAlignment="1">
      <alignment horizontal="left" vertical="center" wrapText="1"/>
    </xf>
    <xf numFmtId="0" fontId="5" fillId="8" borderId="5" xfId="0" applyFont="1" applyFill="1" applyBorder="1" applyAlignment="1">
      <alignment horizontal="left" vertical="center" wrapText="1"/>
    </xf>
    <xf numFmtId="0" fontId="5" fillId="12" borderId="6" xfId="0" applyFont="1" applyFill="1" applyBorder="1" applyAlignment="1">
      <alignment horizontal="left" vertical="top" wrapText="1"/>
    </xf>
    <xf numFmtId="0" fontId="5" fillId="12" borderId="15" xfId="0" applyFont="1" applyFill="1" applyBorder="1" applyAlignment="1">
      <alignment horizontal="left"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0" xfId="0" applyFont="1" applyFill="1" applyAlignment="1">
      <alignment horizontal="left" vertical="top" wrapText="1"/>
    </xf>
    <xf numFmtId="0" fontId="5" fillId="12" borderId="9" xfId="0" applyFont="1" applyFill="1" applyBorder="1" applyAlignment="1">
      <alignment horizontal="left" vertical="top" wrapText="1"/>
    </xf>
    <xf numFmtId="0" fontId="5" fillId="12" borderId="10" xfId="0" applyFont="1" applyFill="1" applyBorder="1" applyAlignment="1">
      <alignment horizontal="left" vertical="top" wrapText="1"/>
    </xf>
    <xf numFmtId="0" fontId="5" fillId="12" borderId="14" xfId="0" applyFont="1" applyFill="1" applyBorder="1" applyAlignment="1">
      <alignment horizontal="left" vertical="top" wrapText="1"/>
    </xf>
    <xf numFmtId="0" fontId="5" fillId="12" borderId="11" xfId="0" applyFont="1" applyFill="1" applyBorder="1" applyAlignment="1">
      <alignment horizontal="left" vertical="top" wrapText="1"/>
    </xf>
    <xf numFmtId="0" fontId="8" fillId="0" borderId="39"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5" fillId="0" borderId="40"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5" fillId="0" borderId="38" xfId="0" applyFont="1" applyBorder="1" applyAlignment="1" applyProtection="1">
      <alignment horizontal="left" vertical="top"/>
      <protection locked="0"/>
    </xf>
    <xf numFmtId="0" fontId="5" fillId="0" borderId="0" xfId="0" applyFont="1" applyAlignment="1">
      <alignment horizontal="center" vertical="center"/>
    </xf>
    <xf numFmtId="0" fontId="5" fillId="8" borderId="70" xfId="0" applyFont="1" applyFill="1" applyBorder="1" applyAlignment="1">
      <alignment horizontal="center" vertical="center" wrapText="1"/>
    </xf>
    <xf numFmtId="0" fontId="5" fillId="8" borderId="63" xfId="0" applyFont="1" applyFill="1" applyBorder="1" applyAlignment="1">
      <alignment horizontal="center" vertical="center" wrapText="1"/>
    </xf>
    <xf numFmtId="0" fontId="5" fillId="8" borderId="26" xfId="0" applyFont="1" applyFill="1" applyBorder="1" applyAlignment="1">
      <alignment horizontal="left" vertical="center" wrapText="1"/>
    </xf>
    <xf numFmtId="0" fontId="5" fillId="8" borderId="24" xfId="0" applyFont="1" applyFill="1" applyBorder="1" applyAlignment="1">
      <alignment horizontal="left" vertical="center" wrapText="1"/>
    </xf>
    <xf numFmtId="0" fontId="5" fillId="8" borderId="71" xfId="0" applyFont="1" applyFill="1" applyBorder="1" applyAlignment="1">
      <alignment horizontal="center" vertical="center" wrapText="1"/>
    </xf>
    <xf numFmtId="0" fontId="5" fillId="8" borderId="65" xfId="0" applyFont="1" applyFill="1" applyBorder="1" applyAlignment="1">
      <alignment horizontal="center" vertical="center" wrapText="1"/>
    </xf>
    <xf numFmtId="0" fontId="5" fillId="8" borderId="27" xfId="0" applyFont="1" applyFill="1" applyBorder="1" applyAlignment="1">
      <alignment horizontal="left" vertical="center" wrapText="1"/>
    </xf>
    <xf numFmtId="0" fontId="5" fillId="8" borderId="25" xfId="0" applyFont="1" applyFill="1" applyBorder="1" applyAlignment="1">
      <alignment horizontal="left" vertical="center" wrapText="1"/>
    </xf>
    <xf numFmtId="0" fontId="63" fillId="8" borderId="56" xfId="0" applyFont="1" applyFill="1" applyBorder="1" applyAlignment="1">
      <alignment horizontal="center" vertical="center" wrapText="1"/>
    </xf>
    <xf numFmtId="0" fontId="5" fillId="8" borderId="57"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60" fillId="19" borderId="0" xfId="0" applyFont="1" applyFill="1" applyAlignment="1">
      <alignment horizontal="right" vertical="top" wrapText="1"/>
    </xf>
    <xf numFmtId="0" fontId="60" fillId="19" borderId="31" xfId="0" applyFont="1" applyFill="1" applyBorder="1" applyAlignment="1">
      <alignment horizontal="right" vertical="top" wrapText="1"/>
    </xf>
    <xf numFmtId="0" fontId="20" fillId="21" borderId="39" xfId="0" applyFont="1" applyFill="1" applyBorder="1" applyAlignment="1">
      <alignment horizontal="left" vertical="top" wrapText="1"/>
    </xf>
    <xf numFmtId="0" fontId="20" fillId="21" borderId="34" xfId="0" applyFont="1" applyFill="1" applyBorder="1" applyAlignment="1">
      <alignment horizontal="left" vertical="top" wrapText="1"/>
    </xf>
    <xf numFmtId="0" fontId="20" fillId="21" borderId="50" xfId="0" applyFont="1" applyFill="1" applyBorder="1" applyAlignment="1">
      <alignment horizontal="left" vertical="top" wrapText="1"/>
    </xf>
    <xf numFmtId="0" fontId="21" fillId="20" borderId="0" xfId="0" applyFont="1" applyFill="1" applyAlignment="1">
      <alignment horizontal="left" vertical="top" wrapText="1"/>
    </xf>
    <xf numFmtId="0" fontId="60" fillId="22" borderId="72" xfId="0" applyFont="1" applyFill="1" applyBorder="1" applyAlignment="1">
      <alignment horizontal="center" vertical="center"/>
    </xf>
    <xf numFmtId="0" fontId="20" fillId="18" borderId="8" xfId="0" applyFont="1" applyFill="1" applyBorder="1" applyAlignment="1">
      <alignment horizontal="left" vertical="top" wrapText="1"/>
    </xf>
    <xf numFmtId="0" fontId="20" fillId="18" borderId="0" xfId="0" applyFont="1" applyFill="1" applyAlignment="1">
      <alignment horizontal="left" vertical="top" wrapText="1"/>
    </xf>
    <xf numFmtId="0" fontId="20" fillId="18" borderId="9" xfId="0" applyFont="1" applyFill="1" applyBorder="1" applyAlignment="1">
      <alignment horizontal="left" vertical="top" wrapText="1"/>
    </xf>
    <xf numFmtId="0" fontId="21" fillId="20" borderId="8" xfId="0" applyFont="1" applyFill="1" applyBorder="1" applyAlignment="1">
      <alignment horizontal="left" vertical="center" wrapText="1"/>
    </xf>
    <xf numFmtId="0" fontId="21" fillId="20" borderId="0" xfId="0" applyFont="1" applyFill="1" applyAlignment="1">
      <alignment horizontal="left" vertical="center" wrapText="1"/>
    </xf>
    <xf numFmtId="0" fontId="21" fillId="20" borderId="8" xfId="0" applyFont="1" applyFill="1" applyBorder="1" applyAlignment="1">
      <alignment horizontal="left" vertical="top" wrapText="1"/>
    </xf>
    <xf numFmtId="0" fontId="20" fillId="21" borderId="56" xfId="0" applyFont="1" applyFill="1" applyBorder="1" applyAlignment="1">
      <alignment horizontal="center" vertical="center" wrapText="1"/>
    </xf>
    <xf numFmtId="0" fontId="20" fillId="21" borderId="16" xfId="0" applyFont="1" applyFill="1" applyBorder="1" applyAlignment="1">
      <alignment horizontal="center" vertical="center" wrapText="1"/>
    </xf>
    <xf numFmtId="0" fontId="20" fillId="21" borderId="56" xfId="0" applyFont="1" applyFill="1" applyBorder="1" applyAlignment="1">
      <alignment horizontal="left" vertical="top" wrapText="1"/>
    </xf>
    <xf numFmtId="0" fontId="20" fillId="21" borderId="57" xfId="0" applyFont="1" applyFill="1" applyBorder="1" applyAlignment="1">
      <alignment horizontal="left" vertical="top" wrapText="1"/>
    </xf>
    <xf numFmtId="0" fontId="20" fillId="21" borderId="32" xfId="0" applyFont="1" applyFill="1" applyBorder="1" applyAlignment="1">
      <alignment horizontal="left" vertical="top" wrapText="1"/>
    </xf>
    <xf numFmtId="0" fontId="20" fillId="21" borderId="2" xfId="0" applyFont="1" applyFill="1" applyBorder="1" applyAlignment="1" applyProtection="1">
      <alignment vertical="top" wrapText="1"/>
      <protection locked="0"/>
    </xf>
    <xf numFmtId="0" fontId="20" fillId="21" borderId="5" xfId="0" applyFont="1" applyFill="1" applyBorder="1" applyAlignment="1" applyProtection="1">
      <alignment vertical="top" wrapText="1"/>
      <protection locked="0"/>
    </xf>
    <xf numFmtId="0" fontId="71" fillId="20" borderId="48" xfId="0" applyFont="1" applyFill="1" applyBorder="1" applyAlignment="1">
      <alignment horizontal="left" vertical="center" wrapText="1"/>
    </xf>
    <xf numFmtId="0" fontId="71" fillId="20" borderId="32" xfId="0" applyFont="1" applyFill="1" applyBorder="1" applyAlignment="1">
      <alignment horizontal="left" vertical="center" wrapText="1"/>
    </xf>
    <xf numFmtId="0" fontId="20" fillId="21" borderId="19" xfId="0" applyFont="1" applyFill="1" applyBorder="1" applyAlignment="1" applyProtection="1">
      <alignment vertical="top" wrapText="1"/>
      <protection locked="0"/>
    </xf>
    <xf numFmtId="0" fontId="20" fillId="21" borderId="24" xfId="0" applyFont="1" applyFill="1" applyBorder="1" applyAlignment="1" applyProtection="1">
      <alignment vertical="top" wrapText="1"/>
      <protection locked="0"/>
    </xf>
    <xf numFmtId="0" fontId="56" fillId="0" borderId="0" xfId="0" applyFont="1" applyAlignment="1">
      <alignment horizontal="left" vertical="center"/>
    </xf>
    <xf numFmtId="0" fontId="17" fillId="0" borderId="0" xfId="0" applyFont="1" applyAlignment="1">
      <alignment horizontal="center" vertical="center"/>
    </xf>
    <xf numFmtId="0" fontId="57" fillId="0" borderId="0" xfId="0" applyFont="1" applyAlignment="1">
      <alignment horizontal="left" vertical="top" wrapText="1"/>
    </xf>
    <xf numFmtId="0" fontId="5" fillId="8" borderId="17" xfId="0" applyFont="1" applyFill="1" applyBorder="1" applyAlignment="1">
      <alignment horizontal="left" vertical="center"/>
    </xf>
    <xf numFmtId="0" fontId="5" fillId="8" borderId="23" xfId="0" applyFont="1" applyFill="1" applyBorder="1" applyAlignment="1">
      <alignment horizontal="left" vertical="center"/>
    </xf>
    <xf numFmtId="0" fontId="25" fillId="0" borderId="41" xfId="0" applyFont="1" applyBorder="1" applyAlignment="1">
      <alignment horizontal="left" vertical="center"/>
    </xf>
    <xf numFmtId="0" fontId="25" fillId="0" borderId="0" xfId="0" applyFont="1" applyAlignment="1">
      <alignment horizontal="left" vertical="center"/>
    </xf>
    <xf numFmtId="0" fontId="8" fillId="0" borderId="0" xfId="0" applyFont="1" applyAlignment="1">
      <alignment horizontal="left"/>
    </xf>
    <xf numFmtId="0" fontId="5" fillId="8" borderId="63"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13" xfId="0" applyFont="1" applyFill="1" applyBorder="1" applyAlignment="1">
      <alignment horizontal="center" vertical="center"/>
    </xf>
    <xf numFmtId="0" fontId="15" fillId="0" borderId="0" xfId="0" applyFont="1" applyAlignment="1" applyProtection="1">
      <alignment horizontal="left" vertical="center"/>
      <protection hidden="1"/>
    </xf>
    <xf numFmtId="0" fontId="5" fillId="6" borderId="57" xfId="0" applyFont="1" applyFill="1" applyBorder="1" applyAlignment="1">
      <alignment horizontal="left" vertical="center" wrapText="1"/>
    </xf>
    <xf numFmtId="0" fontId="5" fillId="6" borderId="16" xfId="0" applyFont="1" applyFill="1" applyBorder="1" applyAlignment="1">
      <alignment horizontal="left" vertical="center" wrapText="1"/>
    </xf>
    <xf numFmtId="14" fontId="9" fillId="6" borderId="57" xfId="0" applyNumberFormat="1" applyFont="1" applyFill="1" applyBorder="1" applyAlignment="1" applyProtection="1">
      <alignment horizontal="left" vertical="center"/>
      <protection locked="0"/>
    </xf>
    <xf numFmtId="14" fontId="9" fillId="6" borderId="16" xfId="0" applyNumberFormat="1" applyFont="1" applyFill="1" applyBorder="1" applyAlignment="1" applyProtection="1">
      <alignment horizontal="left" vertical="center"/>
      <protection locked="0"/>
    </xf>
    <xf numFmtId="0" fontId="5" fillId="12" borderId="2"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5" fillId="12" borderId="5" xfId="0" applyFont="1" applyFill="1" applyBorder="1" applyAlignment="1">
      <alignment horizontal="left" vertical="center" wrapText="1"/>
    </xf>
    <xf numFmtId="0" fontId="5" fillId="6" borderId="34" xfId="0" applyFont="1" applyFill="1" applyBorder="1" applyAlignment="1">
      <alignment horizontal="left" vertical="center" wrapText="1"/>
    </xf>
    <xf numFmtId="0" fontId="5" fillId="6" borderId="35" xfId="0" applyFont="1" applyFill="1" applyBorder="1" applyAlignment="1">
      <alignment horizontal="left" vertical="center" wrapText="1"/>
    </xf>
    <xf numFmtId="0" fontId="5" fillId="6" borderId="33" xfId="0" applyFont="1" applyFill="1" applyBorder="1" applyAlignment="1">
      <alignment horizontal="left" vertical="center" wrapText="1"/>
    </xf>
    <xf numFmtId="0" fontId="5" fillId="6" borderId="38" xfId="0" applyFont="1" applyFill="1" applyBorder="1" applyAlignment="1">
      <alignment horizontal="left" vertical="center" wrapText="1"/>
    </xf>
    <xf numFmtId="0" fontId="5" fillId="12" borderId="2" xfId="0" applyFont="1" applyFill="1" applyBorder="1" applyAlignment="1">
      <alignment horizontal="left" vertical="top" wrapText="1"/>
    </xf>
    <xf numFmtId="0" fontId="5" fillId="12" borderId="4" xfId="0" applyFont="1" applyFill="1" applyBorder="1" applyAlignment="1">
      <alignment horizontal="left" vertical="top" wrapText="1"/>
    </xf>
    <xf numFmtId="0" fontId="5" fillId="12" borderId="5" xfId="0" applyFont="1" applyFill="1" applyBorder="1" applyAlignment="1">
      <alignment horizontal="left" vertical="top" wrapText="1"/>
    </xf>
    <xf numFmtId="0" fontId="5" fillId="8" borderId="39" xfId="0" applyFont="1" applyFill="1" applyBorder="1" applyAlignment="1">
      <alignment horizontal="center" vertical="center" wrapText="1"/>
    </xf>
    <xf numFmtId="0" fontId="5" fillId="8" borderId="34"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40" xfId="0" applyFont="1" applyFill="1" applyBorder="1" applyAlignment="1">
      <alignment horizontal="center" vertical="center" wrapText="1"/>
    </xf>
    <xf numFmtId="0" fontId="5" fillId="8" borderId="33" xfId="0" applyFont="1" applyFill="1" applyBorder="1" applyAlignment="1">
      <alignment horizontal="center" vertical="center" wrapText="1"/>
    </xf>
    <xf numFmtId="39" fontId="5" fillId="8" borderId="19" xfId="1" applyNumberFormat="1" applyFont="1" applyFill="1" applyBorder="1" applyAlignment="1">
      <alignment horizontal="center" vertical="center"/>
    </xf>
    <xf numFmtId="39" fontId="5" fillId="8" borderId="30" xfId="1" applyNumberFormat="1" applyFont="1" applyFill="1" applyBorder="1" applyAlignment="1">
      <alignment horizontal="center" vertical="center"/>
    </xf>
    <xf numFmtId="39" fontId="5" fillId="8" borderId="39" xfId="1" applyNumberFormat="1" applyFont="1" applyFill="1" applyBorder="1" applyAlignment="1">
      <alignment horizontal="center" vertical="center"/>
    </xf>
    <xf numFmtId="39" fontId="5" fillId="8" borderId="34" xfId="1" applyNumberFormat="1" applyFont="1" applyFill="1" applyBorder="1" applyAlignment="1">
      <alignment horizontal="center" vertical="center"/>
    </xf>
    <xf numFmtId="39" fontId="5" fillId="8" borderId="35" xfId="1" applyNumberFormat="1" applyFont="1" applyFill="1" applyBorder="1" applyAlignment="1">
      <alignment horizontal="center" vertical="center"/>
    </xf>
    <xf numFmtId="0" fontId="9" fillId="6" borderId="8" xfId="0"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9" fillId="6" borderId="37" xfId="0" applyFont="1" applyFill="1" applyBorder="1" applyAlignment="1" applyProtection="1">
      <alignment horizontal="center" vertical="center" wrapText="1"/>
      <protection locked="0"/>
    </xf>
    <xf numFmtId="0" fontId="9" fillId="6" borderId="38" xfId="0" applyFont="1" applyFill="1" applyBorder="1" applyAlignment="1" applyProtection="1">
      <alignment horizontal="center" vertical="center" wrapText="1"/>
      <protection locked="0"/>
    </xf>
    <xf numFmtId="0" fontId="5" fillId="6" borderId="42"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36" xfId="0" applyFont="1" applyFill="1" applyBorder="1" applyAlignment="1" applyProtection="1">
      <alignment horizontal="center" vertical="center" wrapText="1"/>
      <protection locked="0"/>
    </xf>
    <xf numFmtId="0" fontId="5" fillId="6" borderId="40"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center" vertical="center" wrapText="1"/>
      <protection locked="0"/>
    </xf>
    <xf numFmtId="0" fontId="5" fillId="6" borderId="38"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protection hidden="1"/>
    </xf>
    <xf numFmtId="0" fontId="8" fillId="8" borderId="14"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27" xfId="0" applyFont="1" applyFill="1" applyBorder="1" applyAlignment="1">
      <alignment horizontal="center" vertical="center"/>
    </xf>
    <xf numFmtId="0" fontId="8" fillId="8" borderId="25" xfId="0" applyFont="1" applyFill="1" applyBorder="1" applyAlignment="1">
      <alignment horizontal="center" vertical="center"/>
    </xf>
    <xf numFmtId="0" fontId="5" fillId="15" borderId="0" xfId="0" applyFont="1" applyFill="1"/>
    <xf numFmtId="166" fontId="5" fillId="15" borderId="0" xfId="0" applyNumberFormat="1" applyFont="1" applyFill="1"/>
    <xf numFmtId="0" fontId="5" fillId="0" borderId="41" xfId="0" applyFont="1" applyBorder="1" applyAlignment="1">
      <alignment horizontal="center" vertical="center"/>
    </xf>
    <xf numFmtId="0" fontId="11" fillId="0" borderId="0" xfId="0" applyFont="1" applyAlignment="1">
      <alignment horizontal="center"/>
    </xf>
    <xf numFmtId="14" fontId="7" fillId="0" borderId="0" xfId="0" applyNumberFormat="1" applyFont="1" applyAlignment="1">
      <alignment horizontal="center"/>
    </xf>
    <xf numFmtId="0" fontId="7" fillId="0" borderId="0" xfId="0" applyFont="1" applyAlignment="1">
      <alignment horizontal="center"/>
    </xf>
    <xf numFmtId="0" fontId="5" fillId="8" borderId="56" xfId="0" applyFont="1" applyFill="1" applyBorder="1" applyAlignment="1">
      <alignment horizontal="left" vertical="center"/>
    </xf>
    <xf numFmtId="0" fontId="5" fillId="8" borderId="32" xfId="0" applyFont="1" applyFill="1" applyBorder="1" applyAlignment="1">
      <alignment horizontal="left" vertical="center"/>
    </xf>
    <xf numFmtId="164" fontId="5" fillId="4" borderId="2" xfId="0" applyNumberFormat="1" applyFont="1" applyFill="1" applyBorder="1" applyAlignment="1" applyProtection="1">
      <alignment horizontal="center" vertical="center"/>
      <protection locked="0"/>
    </xf>
    <xf numFmtId="164" fontId="5" fillId="4" borderId="4" xfId="0" applyNumberFormat="1" applyFont="1" applyFill="1" applyBorder="1" applyAlignment="1" applyProtection="1">
      <alignment horizontal="center" vertical="center"/>
      <protection locked="0"/>
    </xf>
    <xf numFmtId="0" fontId="5" fillId="15" borderId="0" xfId="0" applyFont="1" applyFill="1" applyAlignment="1">
      <alignment horizontal="left" vertical="top" wrapText="1"/>
    </xf>
    <xf numFmtId="7" fontId="5" fillId="0" borderId="2" xfId="0" applyNumberFormat="1" applyFont="1" applyBorder="1" applyAlignment="1">
      <alignment horizontal="center" vertical="center"/>
    </xf>
    <xf numFmtId="7" fontId="5" fillId="0" borderId="28" xfId="0" applyNumberFormat="1" applyFont="1" applyBorder="1" applyAlignment="1">
      <alignment horizontal="center" vertical="center"/>
    </xf>
    <xf numFmtId="7" fontId="5" fillId="0" borderId="20" xfId="0" applyNumberFormat="1" applyFont="1" applyBorder="1" applyAlignment="1">
      <alignment horizontal="center" vertical="center"/>
    </xf>
    <xf numFmtId="7" fontId="5" fillId="0" borderId="29" xfId="0" applyNumberFormat="1" applyFont="1" applyBorder="1" applyAlignment="1">
      <alignment horizontal="center" vertical="center"/>
    </xf>
    <xf numFmtId="0" fontId="9" fillId="6" borderId="6" xfId="0" applyFont="1" applyFill="1" applyBorder="1" applyAlignment="1" applyProtection="1">
      <alignment horizontal="center" vertical="center" wrapText="1"/>
      <protection locked="0"/>
    </xf>
    <xf numFmtId="0" fontId="9" fillId="6" borderId="15" xfId="0" applyFont="1" applyFill="1" applyBorder="1" applyAlignment="1" applyProtection="1">
      <alignment horizontal="center" vertical="center" wrapText="1"/>
      <protection locked="0"/>
    </xf>
    <xf numFmtId="0" fontId="9" fillId="6" borderId="36" xfId="0" applyFont="1" applyFill="1" applyBorder="1" applyAlignment="1" applyProtection="1">
      <alignment horizontal="center" vertical="center" wrapText="1"/>
      <protection locked="0"/>
    </xf>
    <xf numFmtId="0" fontId="9" fillId="6" borderId="33" xfId="0" applyFont="1" applyFill="1" applyBorder="1" applyAlignment="1" applyProtection="1">
      <alignment horizontal="center" vertical="center" wrapText="1"/>
      <protection locked="0"/>
    </xf>
    <xf numFmtId="39" fontId="5" fillId="8" borderId="26" xfId="1" applyNumberFormat="1" applyFont="1" applyFill="1" applyBorder="1" applyAlignment="1">
      <alignment horizontal="center" vertical="center"/>
    </xf>
    <xf numFmtId="164" fontId="5" fillId="4" borderId="20" xfId="0" applyNumberFormat="1" applyFont="1" applyFill="1" applyBorder="1" applyAlignment="1" applyProtection="1">
      <alignment horizontal="center" vertical="center"/>
      <protection locked="0"/>
    </xf>
    <xf numFmtId="164" fontId="5" fillId="4" borderId="25" xfId="0" applyNumberFormat="1" applyFont="1" applyFill="1" applyBorder="1" applyAlignment="1" applyProtection="1">
      <alignment horizontal="center" vertical="center"/>
      <protection locked="0"/>
    </xf>
    <xf numFmtId="164" fontId="5" fillId="0" borderId="27" xfId="0" applyNumberFormat="1" applyFont="1" applyBorder="1" applyAlignment="1">
      <alignment horizontal="center" vertical="center"/>
    </xf>
    <xf numFmtId="164" fontId="5" fillId="0" borderId="29"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3" xfId="0" applyNumberFormat="1" applyFont="1" applyBorder="1" applyAlignment="1">
      <alignment horizontal="center" vertical="center"/>
    </xf>
    <xf numFmtId="0" fontId="25" fillId="0" borderId="0" xfId="0" applyFont="1" applyAlignment="1" applyProtection="1">
      <alignment horizontal="center" vertical="center"/>
      <protection hidden="1"/>
    </xf>
    <xf numFmtId="0" fontId="20" fillId="7" borderId="2" xfId="0" applyFont="1" applyFill="1" applyBorder="1" applyAlignment="1">
      <alignment horizontal="center" vertical="center"/>
    </xf>
    <xf numFmtId="0" fontId="20" fillId="7" borderId="28" xfId="0" applyFont="1" applyFill="1" applyBorder="1" applyAlignment="1">
      <alignment horizontal="center" vertical="center"/>
    </xf>
    <xf numFmtId="0" fontId="5" fillId="12" borderId="6" xfId="0" applyFont="1" applyFill="1" applyBorder="1" applyAlignment="1">
      <alignment horizontal="left" vertical="center" wrapText="1"/>
    </xf>
    <xf numFmtId="0" fontId="5" fillId="12" borderId="15" xfId="0" applyFont="1" applyFill="1" applyBorder="1" applyAlignment="1">
      <alignment horizontal="left" vertical="center" wrapText="1"/>
    </xf>
    <xf numFmtId="0" fontId="5" fillId="12" borderId="7" xfId="0" applyFont="1" applyFill="1" applyBorder="1" applyAlignment="1">
      <alignment horizontal="left" vertical="center" wrapText="1"/>
    </xf>
    <xf numFmtId="0" fontId="4" fillId="12" borderId="10" xfId="2" applyFill="1" applyBorder="1" applyAlignment="1" applyProtection="1">
      <alignment horizontal="left" vertical="top"/>
      <protection locked="0" hidden="1"/>
    </xf>
    <xf numFmtId="0" fontId="4" fillId="12" borderId="14" xfId="2" applyFill="1" applyBorder="1" applyAlignment="1" applyProtection="1">
      <alignment horizontal="left" vertical="top"/>
      <protection locked="0" hidden="1"/>
    </xf>
    <xf numFmtId="0" fontId="5" fillId="8" borderId="19" xfId="0" applyFont="1" applyFill="1" applyBorder="1" applyAlignment="1">
      <alignment horizontal="center" vertical="center"/>
    </xf>
    <xf numFmtId="0" fontId="5" fillId="8" borderId="30" xfId="0"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8" borderId="49" xfId="0" applyFont="1" applyFill="1" applyBorder="1" applyAlignment="1">
      <alignment horizontal="center" vertical="center"/>
    </xf>
    <xf numFmtId="0" fontId="5" fillId="8" borderId="34" xfId="0" applyFont="1" applyFill="1" applyBorder="1" applyAlignment="1">
      <alignment horizontal="center" vertical="center"/>
    </xf>
    <xf numFmtId="0" fontId="5" fillId="8" borderId="50" xfId="0" applyFont="1" applyFill="1" applyBorder="1" applyAlignment="1">
      <alignment horizontal="center" vertical="center"/>
    </xf>
    <xf numFmtId="0" fontId="5" fillId="8" borderId="22" xfId="0" applyFont="1" applyFill="1" applyBorder="1" applyAlignment="1">
      <alignment horizontal="left" vertical="center"/>
    </xf>
    <xf numFmtId="0" fontId="5" fillId="8" borderId="13" xfId="0" applyFont="1" applyFill="1" applyBorder="1" applyAlignment="1">
      <alignment horizontal="left" vertical="center"/>
    </xf>
    <xf numFmtId="164" fontId="5" fillId="4" borderId="5" xfId="0" applyNumberFormat="1" applyFont="1" applyFill="1" applyBorder="1" applyAlignment="1" applyProtection="1">
      <alignment horizontal="center" vertical="center"/>
      <protection locked="0"/>
    </xf>
    <xf numFmtId="164" fontId="5" fillId="0" borderId="4" xfId="0" applyNumberFormat="1" applyFont="1" applyBorder="1" applyAlignment="1">
      <alignment horizontal="center" vertical="center"/>
    </xf>
    <xf numFmtId="164" fontId="5" fillId="0" borderId="28" xfId="0" applyNumberFormat="1" applyFont="1" applyBorder="1" applyAlignment="1">
      <alignment horizontal="center" vertical="center"/>
    </xf>
    <xf numFmtId="164" fontId="5" fillId="4" borderId="27" xfId="0" applyNumberFormat="1" applyFont="1" applyFill="1" applyBorder="1" applyAlignment="1" applyProtection="1">
      <alignment horizontal="center" vertical="center"/>
      <protection locked="0"/>
    </xf>
    <xf numFmtId="0" fontId="5" fillId="8" borderId="21" xfId="0" applyFont="1" applyFill="1" applyBorder="1" applyAlignment="1">
      <alignment horizontal="left" vertical="center"/>
    </xf>
    <xf numFmtId="0" fontId="5" fillId="8" borderId="1" xfId="0" applyFont="1" applyFill="1" applyBorder="1" applyAlignment="1">
      <alignment horizontal="left" vertical="center"/>
    </xf>
    <xf numFmtId="164" fontId="5" fillId="0" borderId="14" xfId="0" applyNumberFormat="1" applyFont="1" applyBorder="1" applyAlignment="1">
      <alignment horizontal="center" vertical="center"/>
    </xf>
    <xf numFmtId="164" fontId="5" fillId="0" borderId="55" xfId="0" applyNumberFormat="1" applyFont="1" applyBorder="1" applyAlignment="1">
      <alignment horizontal="center" vertical="center"/>
    </xf>
    <xf numFmtId="0" fontId="8" fillId="8" borderId="46" xfId="0" applyFont="1" applyFill="1" applyBorder="1" applyAlignment="1">
      <alignment horizontal="left" vertical="center"/>
    </xf>
    <xf numFmtId="0" fontId="8" fillId="8" borderId="30" xfId="0" applyFont="1" applyFill="1" applyBorder="1" applyAlignment="1">
      <alignment horizontal="left" vertical="center"/>
    </xf>
    <xf numFmtId="164" fontId="5" fillId="0" borderId="15" xfId="0" applyNumberFormat="1" applyFont="1" applyBorder="1" applyAlignment="1">
      <alignment horizontal="center" vertical="center"/>
    </xf>
    <xf numFmtId="0" fontId="5" fillId="8" borderId="26" xfId="0" applyFont="1" applyFill="1" applyBorder="1" applyAlignment="1">
      <alignment horizontal="center" vertical="center"/>
    </xf>
    <xf numFmtId="164" fontId="5" fillId="6" borderId="2" xfId="0" applyNumberFormat="1" applyFont="1" applyFill="1" applyBorder="1" applyAlignment="1" applyProtection="1">
      <alignment horizontal="center" vertical="center"/>
      <protection locked="0"/>
    </xf>
    <xf numFmtId="164" fontId="5" fillId="6" borderId="4" xfId="0" applyNumberFormat="1" applyFont="1" applyFill="1" applyBorder="1" applyAlignment="1" applyProtection="1">
      <alignment horizontal="center" vertical="center"/>
      <protection locked="0"/>
    </xf>
    <xf numFmtId="0" fontId="5" fillId="15" borderId="0" xfId="0" applyFont="1" applyFill="1" applyAlignment="1">
      <alignment horizontal="left" wrapText="1"/>
    </xf>
    <xf numFmtId="0" fontId="5" fillId="15" borderId="0" xfId="0" applyFont="1" applyFill="1" applyAlignment="1">
      <alignment horizontal="left" vertical="center" wrapText="1"/>
    </xf>
    <xf numFmtId="0" fontId="5" fillId="8" borderId="24" xfId="0" applyFont="1" applyFill="1" applyBorder="1" applyAlignment="1">
      <alignment horizontal="center" vertical="center"/>
    </xf>
    <xf numFmtId="164" fontId="5" fillId="6" borderId="5" xfId="0" applyNumberFormat="1" applyFont="1" applyFill="1" applyBorder="1" applyAlignment="1" applyProtection="1">
      <alignment horizontal="center" vertical="center"/>
      <protection locked="0"/>
    </xf>
    <xf numFmtId="0" fontId="9" fillId="8" borderId="26" xfId="0" applyFont="1" applyFill="1" applyBorder="1" applyAlignment="1">
      <alignment horizontal="center" vertical="center"/>
    </xf>
    <xf numFmtId="0" fontId="9" fillId="8" borderId="30" xfId="0" applyFont="1" applyFill="1" applyBorder="1" applyAlignment="1">
      <alignment horizontal="center" vertical="center"/>
    </xf>
    <xf numFmtId="0" fontId="8" fillId="8" borderId="24" xfId="0" applyFont="1" applyFill="1" applyBorder="1" applyAlignment="1">
      <alignment horizontal="left" vertical="center"/>
    </xf>
    <xf numFmtId="0" fontId="0" fillId="0" borderId="0" xfId="0" applyAlignment="1">
      <alignment horizontal="center" wrapText="1"/>
    </xf>
    <xf numFmtId="0" fontId="31" fillId="0" borderId="0" xfId="0" applyFont="1" applyAlignment="1">
      <alignment horizontal="center" wrapText="1"/>
    </xf>
    <xf numFmtId="0" fontId="9" fillId="0" borderId="1" xfId="0" applyFont="1" applyBorder="1" applyAlignment="1" applyProtection="1">
      <alignment horizontal="center" vertical="center"/>
      <protection hidden="1"/>
    </xf>
    <xf numFmtId="0" fontId="9" fillId="0" borderId="44" xfId="0" applyFont="1" applyBorder="1" applyAlignment="1" applyProtection="1">
      <alignment horizontal="center" vertical="center"/>
      <protection hidden="1"/>
    </xf>
    <xf numFmtId="0" fontId="9" fillId="0" borderId="0" xfId="0" applyFont="1" applyAlignment="1" applyProtection="1">
      <alignment vertical="center"/>
      <protection hidden="1"/>
    </xf>
    <xf numFmtId="0" fontId="9" fillId="0" borderId="9" xfId="0" applyFont="1" applyBorder="1" applyAlignment="1" applyProtection="1">
      <alignment vertical="center"/>
      <protection hidden="1"/>
    </xf>
    <xf numFmtId="0" fontId="9" fillId="0" borderId="1" xfId="0" applyFont="1" applyBorder="1" applyAlignment="1" applyProtection="1">
      <alignment vertical="center"/>
      <protection hidden="1"/>
    </xf>
    <xf numFmtId="14"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0" fontId="5" fillId="12" borderId="2" xfId="0" applyFont="1" applyFill="1" applyBorder="1" applyAlignment="1" applyProtection="1">
      <alignment horizontal="left" vertical="center" wrapText="1"/>
      <protection hidden="1"/>
    </xf>
    <xf numFmtId="0" fontId="5" fillId="12" borderId="4" xfId="0" applyFont="1" applyFill="1" applyBorder="1" applyAlignment="1" applyProtection="1">
      <alignment horizontal="left" vertical="center" wrapText="1"/>
      <protection hidden="1"/>
    </xf>
    <xf numFmtId="0" fontId="5" fillId="12" borderId="5" xfId="0" applyFont="1" applyFill="1" applyBorder="1" applyAlignment="1" applyProtection="1">
      <alignment horizontal="left" vertical="center" wrapText="1"/>
      <protection hidden="1"/>
    </xf>
    <xf numFmtId="0" fontId="5" fillId="4" borderId="33" xfId="0" applyFont="1" applyFill="1" applyBorder="1" applyAlignment="1" applyProtection="1">
      <alignment horizontal="left" vertical="center" wrapText="1"/>
      <protection hidden="1"/>
    </xf>
    <xf numFmtId="0" fontId="5" fillId="4" borderId="38" xfId="0" applyFont="1" applyFill="1" applyBorder="1" applyAlignment="1" applyProtection="1">
      <alignment horizontal="left" vertical="center" wrapText="1"/>
      <protection hidden="1"/>
    </xf>
    <xf numFmtId="0" fontId="11" fillId="0" borderId="0" xfId="0" applyFont="1" applyAlignment="1">
      <alignment horizontal="center" vertical="center"/>
    </xf>
    <xf numFmtId="0" fontId="10" fillId="0" borderId="0" xfId="0" applyFont="1" applyAlignment="1" applyProtection="1">
      <alignment horizontal="left" vertical="center" wrapText="1"/>
      <protection hidden="1"/>
    </xf>
    <xf numFmtId="0" fontId="9" fillId="12" borderId="2" xfId="0" applyFont="1" applyFill="1" applyBorder="1" applyAlignment="1" applyProtection="1">
      <alignment horizontal="left" vertical="top" wrapText="1"/>
      <protection hidden="1"/>
    </xf>
    <xf numFmtId="0" fontId="9" fillId="12" borderId="4" xfId="0" applyFont="1" applyFill="1" applyBorder="1" applyAlignment="1" applyProtection="1">
      <alignment horizontal="left" vertical="top"/>
      <protection hidden="1"/>
    </xf>
    <xf numFmtId="0" fontId="9" fillId="12" borderId="5" xfId="0" applyFont="1" applyFill="1" applyBorder="1" applyAlignment="1" applyProtection="1">
      <alignment horizontal="left" vertical="top"/>
      <protection hidden="1"/>
    </xf>
    <xf numFmtId="0" fontId="9" fillId="0" borderId="1" xfId="0" applyFont="1" applyBorder="1" applyAlignment="1" applyProtection="1">
      <alignment horizontal="center" vertical="center"/>
      <protection locked="0" hidden="1"/>
    </xf>
    <xf numFmtId="0" fontId="9" fillId="0" borderId="44" xfId="0" applyFont="1" applyBorder="1" applyAlignment="1" applyProtection="1">
      <alignment horizontal="center" vertical="center"/>
      <protection locked="0" hidden="1"/>
    </xf>
    <xf numFmtId="0" fontId="9" fillId="0" borderId="1" xfId="0" applyFont="1" applyBorder="1" applyProtection="1">
      <protection hidden="1"/>
    </xf>
    <xf numFmtId="0" fontId="5" fillId="8" borderId="3" xfId="0" applyFont="1" applyFill="1" applyBorder="1" applyAlignment="1" applyProtection="1">
      <alignment horizontal="left" vertical="center" wrapText="1"/>
      <protection hidden="1"/>
    </xf>
    <xf numFmtId="0" fontId="10" fillId="0" borderId="34" xfId="0" applyFont="1" applyBorder="1" applyAlignment="1" applyProtection="1">
      <alignment horizontal="left" vertical="center"/>
      <protection hidden="1"/>
    </xf>
    <xf numFmtId="0" fontId="10" fillId="0" borderId="35" xfId="0" applyFont="1" applyBorder="1" applyAlignment="1" applyProtection="1">
      <alignment horizontal="left" vertical="center"/>
      <protection hidden="1"/>
    </xf>
    <xf numFmtId="0" fontId="9" fillId="0" borderId="13" xfId="0" applyFont="1" applyBorder="1" applyProtection="1">
      <protection hidden="1"/>
    </xf>
    <xf numFmtId="0" fontId="9" fillId="8" borderId="39" xfId="0" applyFont="1" applyFill="1" applyBorder="1" applyAlignment="1" applyProtection="1">
      <alignment horizontal="center" vertical="center"/>
      <protection hidden="1"/>
    </xf>
    <xf numFmtId="0" fontId="9" fillId="8" borderId="34" xfId="0" applyFont="1" applyFill="1" applyBorder="1" applyAlignment="1" applyProtection="1">
      <alignment horizontal="center" vertical="center"/>
      <protection hidden="1"/>
    </xf>
    <xf numFmtId="0" fontId="9" fillId="8" borderId="41" xfId="0" applyFont="1" applyFill="1" applyBorder="1" applyAlignment="1" applyProtection="1">
      <alignment horizontal="center" vertical="center"/>
      <protection hidden="1"/>
    </xf>
    <xf numFmtId="0" fontId="9" fillId="8" borderId="0" xfId="0" applyFont="1" applyFill="1" applyAlignment="1" applyProtection="1">
      <alignment horizontal="center" vertical="center"/>
      <protection hidden="1"/>
    </xf>
    <xf numFmtId="0" fontId="9" fillId="8" borderId="10" xfId="0" applyFont="1" applyFill="1" applyBorder="1" applyAlignment="1" applyProtection="1">
      <alignment horizontal="center" vertical="center" wrapText="1"/>
      <protection hidden="1"/>
    </xf>
    <xf numFmtId="0" fontId="9" fillId="8" borderId="55" xfId="0" applyFont="1" applyFill="1" applyBorder="1" applyAlignment="1" applyProtection="1">
      <alignment horizontal="center" vertical="center" wrapText="1"/>
      <protection hidden="1"/>
    </xf>
    <xf numFmtId="0" fontId="9" fillId="8" borderId="8" xfId="0" applyFont="1" applyFill="1" applyBorder="1" applyAlignment="1" applyProtection="1">
      <alignment horizontal="center" vertical="center" wrapText="1"/>
      <protection hidden="1"/>
    </xf>
    <xf numFmtId="0" fontId="9" fillId="8" borderId="31" xfId="0" applyFont="1" applyFill="1" applyBorder="1" applyAlignment="1" applyProtection="1">
      <alignment horizontal="center" vertical="center" wrapText="1"/>
      <protection hidden="1"/>
    </xf>
    <xf numFmtId="0" fontId="9" fillId="8" borderId="49" xfId="0" applyFont="1" applyFill="1" applyBorder="1" applyAlignment="1" applyProtection="1">
      <alignment horizontal="center" vertical="center" wrapText="1"/>
      <protection hidden="1"/>
    </xf>
    <xf numFmtId="0" fontId="9" fillId="8" borderId="35" xfId="0" applyFont="1" applyFill="1" applyBorder="1" applyAlignment="1" applyProtection="1">
      <alignment horizontal="center" vertical="center" wrapText="1"/>
      <protection hidden="1"/>
    </xf>
    <xf numFmtId="0" fontId="9" fillId="8" borderId="50" xfId="0" applyFont="1" applyFill="1" applyBorder="1" applyAlignment="1" applyProtection="1">
      <alignment horizontal="center" vertical="center"/>
      <protection hidden="1"/>
    </xf>
    <xf numFmtId="0" fontId="9" fillId="8" borderId="54" xfId="0" applyFont="1" applyFill="1" applyBorder="1" applyAlignment="1" applyProtection="1">
      <alignment horizontal="center" vertical="center"/>
      <protection hidden="1"/>
    </xf>
    <xf numFmtId="0" fontId="9" fillId="8" borderId="14" xfId="0" applyFont="1" applyFill="1" applyBorder="1" applyAlignment="1" applyProtection="1">
      <alignment horizontal="center" vertical="center"/>
      <protection hidden="1"/>
    </xf>
    <xf numFmtId="0" fontId="9" fillId="8" borderId="11" xfId="0" applyFont="1" applyFill="1" applyBorder="1" applyAlignment="1" applyProtection="1">
      <alignment horizontal="center" vertical="center"/>
      <protection hidden="1"/>
    </xf>
    <xf numFmtId="0" fontId="9" fillId="0" borderId="33" xfId="0" applyFont="1" applyBorder="1" applyAlignment="1" applyProtection="1">
      <alignment vertical="center"/>
      <protection hidden="1"/>
    </xf>
    <xf numFmtId="0" fontId="9" fillId="0" borderId="53" xfId="0" applyFont="1" applyBorder="1" applyAlignment="1" applyProtection="1">
      <alignment vertical="center"/>
      <protection hidden="1"/>
    </xf>
    <xf numFmtId="0" fontId="25" fillId="0" borderId="33" xfId="0" applyFont="1" applyBorder="1" applyAlignment="1" applyProtection="1">
      <alignment horizontal="left" wrapText="1"/>
      <protection hidden="1"/>
    </xf>
    <xf numFmtId="0" fontId="4" fillId="15" borderId="0" xfId="2" applyFill="1" applyAlignment="1" applyProtection="1">
      <alignment horizontal="left" vertical="center"/>
      <protection locked="0" hidden="1"/>
    </xf>
    <xf numFmtId="0" fontId="10" fillId="0" borderId="41" xfId="0" applyFont="1" applyBorder="1" applyAlignment="1" applyProtection="1">
      <alignment horizontal="left" vertical="center" wrapText="1"/>
      <protection hidden="1"/>
    </xf>
    <xf numFmtId="0" fontId="10" fillId="0" borderId="41" xfId="0" applyFont="1" applyBorder="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56" fillId="0" borderId="0" xfId="0" applyFont="1" applyAlignment="1" applyProtection="1">
      <alignment horizontal="left" vertical="center"/>
      <protection hidden="1"/>
    </xf>
    <xf numFmtId="0" fontId="56" fillId="0" borderId="9" xfId="0" applyFont="1" applyBorder="1" applyAlignment="1" applyProtection="1">
      <alignment horizontal="left" vertical="center"/>
      <protection hidden="1"/>
    </xf>
    <xf numFmtId="1" fontId="9" fillId="4" borderId="47" xfId="0" applyNumberFormat="1" applyFont="1" applyFill="1" applyBorder="1" applyAlignment="1" applyProtection="1">
      <alignment horizontal="center" vertical="center" wrapText="1"/>
      <protection locked="0"/>
    </xf>
    <xf numFmtId="1" fontId="9" fillId="4" borderId="5" xfId="0" applyNumberFormat="1" applyFont="1" applyFill="1" applyBorder="1" applyAlignment="1" applyProtection="1">
      <alignment horizontal="center" vertical="center" wrapText="1"/>
      <protection locked="0"/>
    </xf>
    <xf numFmtId="164" fontId="9" fillId="0" borderId="2" xfId="0" applyNumberFormat="1" applyFont="1" applyBorder="1" applyAlignment="1">
      <alignment horizontal="left" vertical="center" wrapText="1"/>
    </xf>
    <xf numFmtId="164" fontId="9" fillId="0" borderId="4" xfId="0" applyNumberFormat="1" applyFont="1" applyBorder="1" applyAlignment="1">
      <alignment horizontal="left" vertical="center" wrapText="1"/>
    </xf>
    <xf numFmtId="164" fontId="9" fillId="0" borderId="5" xfId="0" applyNumberFormat="1" applyFont="1" applyBorder="1" applyAlignment="1">
      <alignment horizontal="left" vertical="center" wrapText="1"/>
    </xf>
    <xf numFmtId="0" fontId="8" fillId="0" borderId="33" xfId="0" applyFont="1" applyBorder="1" applyAlignment="1" applyProtection="1">
      <alignment horizontal="left" vertical="center" wrapText="1"/>
      <protection hidden="1"/>
    </xf>
    <xf numFmtId="0" fontId="8" fillId="0" borderId="33" xfId="0" applyFont="1" applyBorder="1" applyAlignment="1" applyProtection="1">
      <alignment horizontal="left" vertical="center"/>
      <protection hidden="1"/>
    </xf>
    <xf numFmtId="0" fontId="5" fillId="8" borderId="47" xfId="0" applyFont="1" applyFill="1" applyBorder="1" applyAlignment="1" applyProtection="1">
      <alignment horizontal="left" vertical="center" wrapText="1"/>
      <protection hidden="1"/>
    </xf>
    <xf numFmtId="0" fontId="5" fillId="8" borderId="5" xfId="0" applyFont="1" applyFill="1" applyBorder="1" applyAlignment="1" applyProtection="1">
      <alignment horizontal="left" vertical="center" wrapText="1"/>
      <protection hidden="1"/>
    </xf>
    <xf numFmtId="0" fontId="31" fillId="0" borderId="0" xfId="0" applyFont="1" applyAlignment="1">
      <alignment horizontal="center"/>
    </xf>
    <xf numFmtId="0" fontId="5" fillId="15" borderId="0" xfId="0" applyFont="1" applyFill="1" applyAlignment="1">
      <alignment horizontal="left" vertical="center"/>
    </xf>
    <xf numFmtId="0" fontId="56" fillId="0" borderId="0" xfId="0" applyFont="1" applyAlignment="1">
      <alignment horizontal="left" vertical="center" wrapText="1"/>
    </xf>
    <xf numFmtId="0" fontId="56" fillId="0" borderId="9" xfId="0" applyFont="1" applyBorder="1" applyAlignment="1">
      <alignment horizontal="left" vertical="center"/>
    </xf>
    <xf numFmtId="0" fontId="5" fillId="0" borderId="0" xfId="0" applyFont="1" applyAlignment="1">
      <alignment horizontal="left"/>
    </xf>
    <xf numFmtId="0" fontId="5" fillId="8" borderId="6" xfId="0" quotePrefix="1" applyFont="1" applyFill="1" applyBorder="1" applyAlignment="1" applyProtection="1">
      <alignment horizontal="left" vertical="center"/>
      <protection hidden="1"/>
    </xf>
    <xf numFmtId="0" fontId="5" fillId="8" borderId="15" xfId="0" applyFont="1" applyFill="1" applyBorder="1" applyAlignment="1" applyProtection="1">
      <alignment horizontal="left" vertical="center"/>
      <protection hidden="1"/>
    </xf>
    <xf numFmtId="0" fontId="5" fillId="8" borderId="7" xfId="0" applyFont="1" applyFill="1" applyBorder="1" applyAlignment="1" applyProtection="1">
      <alignment horizontal="left" vertical="center"/>
      <protection hidden="1"/>
    </xf>
    <xf numFmtId="164" fontId="9" fillId="4" borderId="48" xfId="0" applyNumberFormat="1" applyFont="1" applyFill="1" applyBorder="1" applyAlignment="1" applyProtection="1">
      <alignment horizontal="center" vertical="center" wrapText="1"/>
      <protection locked="0"/>
    </xf>
    <xf numFmtId="164" fontId="9" fillId="4" borderId="16" xfId="0" applyNumberFormat="1" applyFont="1" applyFill="1" applyBorder="1" applyAlignment="1" applyProtection="1">
      <alignment horizontal="center" vertical="center" wrapText="1"/>
      <protection locked="0"/>
    </xf>
    <xf numFmtId="0" fontId="8" fillId="0" borderId="56" xfId="0" quotePrefix="1" applyFont="1" applyBorder="1" applyAlignment="1" applyProtection="1">
      <alignment horizontal="center" vertical="center" wrapText="1"/>
      <protection hidden="1"/>
    </xf>
    <xf numFmtId="0" fontId="8" fillId="0" borderId="57" xfId="0" applyFont="1" applyBorder="1" applyAlignment="1" applyProtection="1">
      <alignment horizontal="center" vertical="center" wrapText="1"/>
      <protection hidden="1"/>
    </xf>
    <xf numFmtId="0" fontId="8" fillId="0" borderId="32" xfId="0" applyFont="1" applyBorder="1" applyAlignment="1" applyProtection="1">
      <alignment horizontal="center" vertical="center" wrapText="1"/>
      <protection hidden="1"/>
    </xf>
    <xf numFmtId="0" fontId="9" fillId="17" borderId="57" xfId="0" applyFont="1" applyFill="1" applyBorder="1" applyAlignment="1">
      <alignment horizontal="left" vertical="center" wrapText="1"/>
    </xf>
    <xf numFmtId="0" fontId="9" fillId="17" borderId="16" xfId="0" applyFont="1" applyFill="1" applyBorder="1" applyAlignment="1">
      <alignment horizontal="left" vertical="center" wrapText="1"/>
    </xf>
    <xf numFmtId="0" fontId="5" fillId="17" borderId="56" xfId="0" applyFont="1" applyFill="1" applyBorder="1" applyAlignment="1">
      <alignment horizontal="center" vertical="center"/>
    </xf>
    <xf numFmtId="0" fontId="5" fillId="17" borderId="57" xfId="0" applyFont="1" applyFill="1" applyBorder="1" applyAlignment="1">
      <alignment horizontal="center" vertical="center"/>
    </xf>
    <xf numFmtId="14" fontId="7" fillId="0" borderId="0" xfId="0" applyNumberFormat="1" applyFont="1" applyAlignment="1">
      <alignment horizontal="center" wrapText="1"/>
    </xf>
    <xf numFmtId="0" fontId="7" fillId="0" borderId="0" xfId="0" applyFont="1" applyAlignment="1">
      <alignment horizontal="center" wrapText="1"/>
    </xf>
    <xf numFmtId="0" fontId="5" fillId="4" borderId="34" xfId="0" quotePrefix="1" applyFont="1" applyFill="1" applyBorder="1" applyAlignment="1">
      <alignment horizontal="left" vertical="center" wrapText="1"/>
    </xf>
    <xf numFmtId="0" fontId="5" fillId="4" borderId="35" xfId="0" quotePrefix="1" applyFont="1" applyFill="1" applyBorder="1" applyAlignment="1">
      <alignment horizontal="left" vertical="center" wrapText="1"/>
    </xf>
    <xf numFmtId="0" fontId="5" fillId="4" borderId="0" xfId="0" quotePrefix="1" applyFont="1" applyFill="1" applyAlignment="1">
      <alignment horizontal="left" vertical="center" wrapText="1"/>
    </xf>
    <xf numFmtId="0" fontId="5" fillId="4" borderId="31" xfId="0" quotePrefix="1" applyFont="1" applyFill="1" applyBorder="1" applyAlignment="1">
      <alignment horizontal="left" vertical="center" wrapText="1"/>
    </xf>
    <xf numFmtId="0" fontId="5" fillId="4" borderId="33" xfId="0" quotePrefix="1" applyFont="1" applyFill="1" applyBorder="1" applyAlignment="1">
      <alignment horizontal="left" vertical="center" wrapText="1"/>
    </xf>
    <xf numFmtId="0" fontId="5" fillId="4" borderId="38" xfId="0" quotePrefix="1" applyFont="1" applyFill="1" applyBorder="1" applyAlignment="1">
      <alignment horizontal="left" vertical="center" wrapText="1"/>
    </xf>
    <xf numFmtId="0" fontId="5" fillId="4" borderId="34"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3" xfId="0" applyFont="1" applyFill="1" applyBorder="1" applyAlignment="1">
      <alignment horizontal="center" vertical="center" wrapText="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center"/>
      <protection hidden="1"/>
    </xf>
    <xf numFmtId="0" fontId="8" fillId="12" borderId="6" xfId="0" applyFont="1" applyFill="1" applyBorder="1" applyAlignment="1" applyProtection="1">
      <alignment horizontal="left" vertical="top" wrapText="1"/>
      <protection hidden="1"/>
    </xf>
    <xf numFmtId="0" fontId="8" fillId="12" borderId="15" xfId="0" applyFont="1" applyFill="1" applyBorder="1" applyAlignment="1" applyProtection="1">
      <alignment horizontal="left" vertical="top" wrapText="1"/>
      <protection hidden="1"/>
    </xf>
    <xf numFmtId="0" fontId="8" fillId="12" borderId="7" xfId="0" applyFont="1" applyFill="1" applyBorder="1" applyAlignment="1" applyProtection="1">
      <alignment horizontal="left" vertical="top" wrapText="1"/>
      <protection hidden="1"/>
    </xf>
    <xf numFmtId="0" fontId="5" fillId="12" borderId="8" xfId="0" applyFont="1" applyFill="1" applyBorder="1" applyAlignment="1" applyProtection="1">
      <alignment horizontal="left" vertical="top" wrapText="1"/>
      <protection hidden="1"/>
    </xf>
    <xf numFmtId="0" fontId="5" fillId="12" borderId="0" xfId="0" applyFont="1" applyFill="1" applyAlignment="1" applyProtection="1">
      <alignment horizontal="left" vertical="top" wrapText="1"/>
      <protection hidden="1"/>
    </xf>
    <xf numFmtId="0" fontId="5" fillId="12" borderId="9" xfId="0" applyFont="1" applyFill="1" applyBorder="1" applyAlignment="1" applyProtection="1">
      <alignment horizontal="left" vertical="top" wrapText="1"/>
      <protection hidden="1"/>
    </xf>
    <xf numFmtId="0" fontId="5" fillId="8" borderId="2" xfId="0" applyFont="1" applyFill="1" applyBorder="1" applyAlignment="1" applyProtection="1">
      <alignment horizontal="center" vertical="center"/>
      <protection hidden="1"/>
    </xf>
    <xf numFmtId="0" fontId="5" fillId="8" borderId="4" xfId="0" applyFont="1" applyFill="1" applyBorder="1" applyAlignment="1" applyProtection="1">
      <alignment horizontal="center" vertical="center"/>
      <protection hidden="1"/>
    </xf>
    <xf numFmtId="0" fontId="5" fillId="8" borderId="28" xfId="0" applyFont="1" applyFill="1" applyBorder="1" applyAlignment="1" applyProtection="1">
      <alignment horizontal="center" vertical="center"/>
      <protection hidden="1"/>
    </xf>
    <xf numFmtId="0" fontId="5" fillId="4" borderId="57" xfId="0" applyFont="1" applyFill="1" applyBorder="1" applyAlignment="1" applyProtection="1">
      <alignment horizontal="left" vertical="center" wrapText="1"/>
      <protection hidden="1"/>
    </xf>
    <xf numFmtId="0" fontId="5" fillId="4" borderId="16" xfId="0" applyFont="1" applyFill="1" applyBorder="1" applyAlignment="1" applyProtection="1">
      <alignment horizontal="left" vertical="center" wrapText="1"/>
      <protection hidden="1"/>
    </xf>
    <xf numFmtId="0" fontId="11" fillId="0" borderId="0" xfId="0" applyFont="1" applyAlignment="1" applyProtection="1">
      <alignment horizontal="center" vertical="center"/>
      <protection hidden="1"/>
    </xf>
    <xf numFmtId="0" fontId="5" fillId="8" borderId="46" xfId="0" applyFont="1" applyFill="1" applyBorder="1" applyAlignment="1" applyProtection="1">
      <alignment vertical="center" wrapText="1"/>
      <protection hidden="1"/>
    </xf>
    <xf numFmtId="0" fontId="5" fillId="8" borderId="26" xfId="0" applyFont="1" applyFill="1" applyBorder="1" applyAlignment="1" applyProtection="1">
      <alignment vertical="center" wrapText="1"/>
      <protection hidden="1"/>
    </xf>
    <xf numFmtId="0" fontId="5" fillId="8" borderId="19" xfId="0" applyFont="1" applyFill="1" applyBorder="1" applyAlignment="1" applyProtection="1">
      <alignment horizontal="center" vertical="center" wrapText="1"/>
      <protection hidden="1"/>
    </xf>
    <xf numFmtId="0" fontId="5" fillId="8" borderId="24" xfId="0" applyFont="1" applyFill="1" applyBorder="1" applyAlignment="1" applyProtection="1">
      <alignment horizontal="center" vertical="center" wrapText="1"/>
      <protection hidden="1"/>
    </xf>
    <xf numFmtId="0" fontId="9" fillId="4" borderId="47" xfId="0" applyFont="1" applyFill="1" applyBorder="1" applyAlignment="1" applyProtection="1">
      <alignment vertical="center" wrapText="1"/>
      <protection locked="0" hidden="1"/>
    </xf>
    <xf numFmtId="0" fontId="9" fillId="4" borderId="4" xfId="0" applyFont="1" applyFill="1" applyBorder="1" applyAlignment="1" applyProtection="1">
      <alignment vertical="center" wrapText="1"/>
      <protection locked="0" hidden="1"/>
    </xf>
    <xf numFmtId="0" fontId="9" fillId="4" borderId="2" xfId="0" applyFont="1" applyFill="1" applyBorder="1" applyAlignment="1" applyProtection="1">
      <alignment horizontal="center" vertical="center" wrapText="1"/>
      <protection locked="0" hidden="1"/>
    </xf>
    <xf numFmtId="0" fontId="9" fillId="4" borderId="5" xfId="0" applyFont="1" applyFill="1" applyBorder="1" applyAlignment="1" applyProtection="1">
      <alignment horizontal="center" vertical="center" wrapText="1"/>
      <protection locked="0" hidden="1"/>
    </xf>
    <xf numFmtId="0" fontId="9" fillId="4" borderId="51" xfId="0" applyFont="1" applyFill="1" applyBorder="1" applyAlignment="1" applyProtection="1">
      <alignment vertical="center" wrapText="1"/>
      <protection locked="0" hidden="1"/>
    </xf>
    <xf numFmtId="0" fontId="9" fillId="4" borderId="27" xfId="0" applyFont="1" applyFill="1" applyBorder="1" applyAlignment="1" applyProtection="1">
      <alignment vertical="center" wrapText="1"/>
      <protection locked="0" hidden="1"/>
    </xf>
    <xf numFmtId="0" fontId="5" fillId="7" borderId="17" xfId="0" quotePrefix="1" applyFont="1" applyFill="1" applyBorder="1" applyAlignment="1" applyProtection="1">
      <alignment horizontal="left" vertical="top" wrapText="1"/>
      <protection hidden="1"/>
    </xf>
    <xf numFmtId="0" fontId="5" fillId="7" borderId="23" xfId="0" quotePrefix="1" applyFont="1" applyFill="1" applyBorder="1" applyAlignment="1" applyProtection="1">
      <alignment horizontal="left" vertical="top" wrapText="1"/>
      <protection hidden="1"/>
    </xf>
    <xf numFmtId="0" fontId="5" fillId="7" borderId="18" xfId="0" quotePrefix="1" applyFont="1" applyFill="1" applyBorder="1" applyAlignment="1" applyProtection="1">
      <alignment horizontal="left" vertical="top" wrapText="1"/>
      <protection hidden="1"/>
    </xf>
    <xf numFmtId="0" fontId="9" fillId="7" borderId="39" xfId="0" quotePrefix="1" applyFont="1" applyFill="1" applyBorder="1" applyAlignment="1" applyProtection="1">
      <alignment horizontal="left" vertical="center" wrapText="1"/>
      <protection hidden="1"/>
    </xf>
    <xf numFmtId="0" fontId="9" fillId="7" borderId="34" xfId="0" quotePrefix="1" applyFont="1" applyFill="1" applyBorder="1" applyAlignment="1" applyProtection="1">
      <alignment horizontal="left" vertical="center" wrapText="1"/>
      <protection hidden="1"/>
    </xf>
    <xf numFmtId="0" fontId="9" fillId="7" borderId="35" xfId="0" quotePrefix="1" applyFont="1" applyFill="1" applyBorder="1" applyAlignment="1" applyProtection="1">
      <alignment horizontal="left" vertical="center" wrapText="1"/>
      <protection hidden="1"/>
    </xf>
    <xf numFmtId="0" fontId="9" fillId="7" borderId="40" xfId="0" quotePrefix="1" applyFont="1" applyFill="1" applyBorder="1" applyAlignment="1" applyProtection="1">
      <alignment horizontal="left" vertical="center" wrapText="1"/>
      <protection hidden="1"/>
    </xf>
    <xf numFmtId="0" fontId="9" fillId="7" borderId="33" xfId="0" quotePrefix="1" applyFont="1" applyFill="1" applyBorder="1" applyAlignment="1" applyProtection="1">
      <alignment horizontal="left" vertical="center" wrapText="1"/>
      <protection hidden="1"/>
    </xf>
    <xf numFmtId="0" fontId="9" fillId="7" borderId="38" xfId="0" quotePrefix="1" applyFont="1" applyFill="1" applyBorder="1" applyAlignment="1" applyProtection="1">
      <alignment horizontal="left" vertical="center" wrapText="1"/>
      <protection hidden="1"/>
    </xf>
    <xf numFmtId="164" fontId="5" fillId="4" borderId="58" xfId="0" applyNumberFormat="1" applyFont="1" applyFill="1" applyBorder="1" applyAlignment="1" applyProtection="1">
      <alignment horizontal="center" vertical="center" wrapText="1"/>
      <protection locked="0" hidden="1"/>
    </xf>
    <xf numFmtId="164" fontId="5" fillId="4" borderId="59" xfId="0" applyNumberFormat="1" applyFont="1" applyFill="1" applyBorder="1" applyAlignment="1" applyProtection="1">
      <alignment horizontal="center" vertical="center" wrapText="1"/>
      <protection locked="0" hidden="1"/>
    </xf>
    <xf numFmtId="0" fontId="15" fillId="7" borderId="0" xfId="0" applyFont="1" applyFill="1" applyAlignment="1" applyProtection="1">
      <alignment horizontal="center" vertical="center" wrapText="1"/>
      <protection hidden="1"/>
    </xf>
    <xf numFmtId="0" fontId="5" fillId="7" borderId="0" xfId="0" applyFont="1" applyFill="1" applyAlignment="1" applyProtection="1">
      <alignment horizontal="center"/>
      <protection hidden="1"/>
    </xf>
    <xf numFmtId="0" fontId="8" fillId="4" borderId="12" xfId="0" applyFont="1" applyFill="1" applyBorder="1" applyAlignment="1" applyProtection="1">
      <alignment horizontal="left" vertical="center" wrapText="1"/>
      <protection hidden="1"/>
    </xf>
    <xf numFmtId="0" fontId="8" fillId="4" borderId="43" xfId="0" applyFont="1" applyFill="1" applyBorder="1" applyAlignment="1" applyProtection="1">
      <alignment horizontal="left" vertical="center" wrapText="1"/>
      <protection hidden="1"/>
    </xf>
    <xf numFmtId="0" fontId="8" fillId="4" borderId="1" xfId="0" applyFont="1" applyFill="1" applyBorder="1" applyAlignment="1" applyProtection="1">
      <alignment horizontal="left" vertical="center" wrapText="1"/>
      <protection hidden="1"/>
    </xf>
    <xf numFmtId="0" fontId="8" fillId="4" borderId="44" xfId="0" applyFont="1" applyFill="1" applyBorder="1" applyAlignment="1" applyProtection="1">
      <alignment horizontal="left" vertical="center" wrapText="1"/>
      <protection hidden="1"/>
    </xf>
    <xf numFmtId="0" fontId="8" fillId="4" borderId="13" xfId="0" applyFont="1" applyFill="1" applyBorder="1" applyAlignment="1" applyProtection="1">
      <alignment horizontal="left" vertical="center" wrapText="1"/>
      <protection hidden="1"/>
    </xf>
    <xf numFmtId="0" fontId="8" fillId="4" borderId="45" xfId="0" applyFont="1" applyFill="1" applyBorder="1" applyAlignment="1" applyProtection="1">
      <alignment horizontal="left" vertical="center" wrapText="1"/>
      <protection hidden="1"/>
    </xf>
    <xf numFmtId="0" fontId="9" fillId="25" borderId="1" xfId="0" applyFont="1" applyFill="1" applyBorder="1" applyAlignment="1" applyProtection="1">
      <alignment horizontal="center" vertical="center" wrapText="1"/>
      <protection hidden="1"/>
    </xf>
    <xf numFmtId="0" fontId="9" fillId="7" borderId="1" xfId="0" applyFont="1" applyFill="1" applyBorder="1" applyAlignment="1" applyProtection="1">
      <alignment horizontal="center" vertical="center" wrapText="1"/>
      <protection hidden="1"/>
    </xf>
    <xf numFmtId="164" fontId="9" fillId="7" borderId="2" xfId="0" applyNumberFormat="1" applyFont="1" applyFill="1" applyBorder="1" applyAlignment="1" applyProtection="1">
      <alignment horizontal="center" vertical="center" wrapText="1"/>
      <protection hidden="1"/>
    </xf>
    <xf numFmtId="164" fontId="9" fillId="7" borderId="5" xfId="0" applyNumberFormat="1" applyFont="1" applyFill="1" applyBorder="1" applyAlignment="1" applyProtection="1">
      <alignment horizontal="center" vertical="center" wrapText="1"/>
      <protection hidden="1"/>
    </xf>
    <xf numFmtId="0" fontId="56" fillId="0" borderId="0" xfId="0" applyFont="1" applyAlignment="1" applyProtection="1">
      <alignment horizontal="left" vertical="center" wrapText="1"/>
      <protection hidden="1"/>
    </xf>
    <xf numFmtId="0" fontId="8" fillId="0" borderId="39" xfId="0" applyFont="1" applyBorder="1" applyAlignment="1" applyProtection="1">
      <alignment horizontal="center" vertical="center" wrapText="1"/>
      <protection hidden="1"/>
    </xf>
    <xf numFmtId="0" fontId="8" fillId="0" borderId="34" xfId="0" applyFont="1" applyBorder="1" applyAlignment="1" applyProtection="1">
      <alignment horizontal="center" vertical="center" wrapText="1"/>
      <protection hidden="1"/>
    </xf>
    <xf numFmtId="0" fontId="8" fillId="0" borderId="35" xfId="0" applyFont="1" applyBorder="1" applyAlignment="1" applyProtection="1">
      <alignment horizontal="center" vertical="center" wrapText="1"/>
      <protection hidden="1"/>
    </xf>
    <xf numFmtId="0" fontId="8" fillId="0" borderId="41"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31" xfId="0" applyFont="1" applyBorder="1" applyAlignment="1" applyProtection="1">
      <alignment horizontal="center" vertical="center" wrapText="1"/>
      <protection hidden="1"/>
    </xf>
    <xf numFmtId="0" fontId="4" fillId="12" borderId="41" xfId="2" applyFill="1" applyBorder="1" applyAlignment="1" applyProtection="1">
      <alignment horizontal="center" vertical="center" wrapText="1"/>
      <protection hidden="1"/>
    </xf>
    <xf numFmtId="0" fontId="4" fillId="12" borderId="0" xfId="2"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12" borderId="39" xfId="0" applyFont="1" applyFill="1" applyBorder="1" applyAlignment="1" applyProtection="1">
      <alignment horizontal="left" vertical="center" wrapText="1"/>
      <protection hidden="1"/>
    </xf>
    <xf numFmtId="0" fontId="8" fillId="12" borderId="34" xfId="0" applyFont="1" applyFill="1" applyBorder="1" applyAlignment="1" applyProtection="1">
      <alignment horizontal="left" vertical="center" wrapText="1"/>
      <protection hidden="1"/>
    </xf>
    <xf numFmtId="0" fontId="8" fillId="12" borderId="35" xfId="0" applyFont="1" applyFill="1" applyBorder="1" applyAlignment="1" applyProtection="1">
      <alignment horizontal="left" vertical="center" wrapText="1"/>
      <protection hidden="1"/>
    </xf>
    <xf numFmtId="0" fontId="5" fillId="12" borderId="40" xfId="0" applyFont="1" applyFill="1" applyBorder="1" applyAlignment="1" applyProtection="1">
      <alignment horizontal="left" vertical="top" wrapText="1"/>
      <protection hidden="1"/>
    </xf>
    <xf numFmtId="0" fontId="5" fillId="12" borderId="33" xfId="0" applyFont="1" applyFill="1" applyBorder="1" applyAlignment="1" applyProtection="1">
      <alignment horizontal="left" vertical="top" wrapText="1"/>
      <protection hidden="1"/>
    </xf>
    <xf numFmtId="0" fontId="5" fillId="12" borderId="38" xfId="0" applyFont="1" applyFill="1" applyBorder="1" applyAlignment="1" applyProtection="1">
      <alignment horizontal="left" vertical="top" wrapText="1"/>
      <protection hidden="1"/>
    </xf>
    <xf numFmtId="0" fontId="46" fillId="12" borderId="0" xfId="2" applyFont="1" applyFill="1" applyBorder="1" applyAlignment="1" applyProtection="1">
      <alignment horizontal="center" vertical="top" wrapText="1"/>
      <protection hidden="1"/>
    </xf>
    <xf numFmtId="0" fontId="46" fillId="12" borderId="31" xfId="2" applyFont="1" applyFill="1" applyBorder="1" applyAlignment="1" applyProtection="1">
      <alignment horizontal="center" vertical="top" wrapText="1"/>
      <protection hidden="1"/>
    </xf>
    <xf numFmtId="0" fontId="21" fillId="7" borderId="33" xfId="0" applyFont="1" applyFill="1" applyBorder="1" applyAlignment="1" applyProtection="1">
      <alignment horizontal="left" vertical="center" wrapText="1"/>
      <protection hidden="1"/>
    </xf>
    <xf numFmtId="0" fontId="21" fillId="7" borderId="57" xfId="0" applyFont="1" applyFill="1" applyBorder="1" applyAlignment="1" applyProtection="1">
      <alignment horizontal="left" vertical="center" wrapText="1"/>
      <protection hidden="1"/>
    </xf>
    <xf numFmtId="0" fontId="8" fillId="12" borderId="39" xfId="0" applyFont="1" applyFill="1" applyBorder="1" applyAlignment="1" applyProtection="1">
      <alignment vertical="top" wrapText="1"/>
      <protection hidden="1"/>
    </xf>
    <xf numFmtId="0" fontId="8" fillId="12" borderId="34" xfId="0" applyFont="1" applyFill="1" applyBorder="1" applyAlignment="1" applyProtection="1">
      <alignment vertical="top" wrapText="1"/>
      <protection hidden="1"/>
    </xf>
    <xf numFmtId="0" fontId="8" fillId="12" borderId="35" xfId="0" applyFont="1" applyFill="1" applyBorder="1" applyAlignment="1" applyProtection="1">
      <alignment vertical="top" wrapText="1"/>
      <protection hidden="1"/>
    </xf>
    <xf numFmtId="0" fontId="8" fillId="12" borderId="41" xfId="0" applyFont="1" applyFill="1" applyBorder="1" applyAlignment="1" applyProtection="1">
      <alignment horizontal="left" vertical="top" wrapText="1"/>
      <protection hidden="1"/>
    </xf>
    <xf numFmtId="0" fontId="5" fillId="12" borderId="31" xfId="0" applyFont="1" applyFill="1" applyBorder="1" applyAlignment="1" applyProtection="1">
      <alignment horizontal="left" vertical="top" wrapText="1"/>
      <protection hidden="1"/>
    </xf>
    <xf numFmtId="0" fontId="5" fillId="7" borderId="56" xfId="0" quotePrefix="1" applyFont="1" applyFill="1" applyBorder="1" applyAlignment="1" applyProtection="1">
      <alignment horizontal="left" vertical="top" wrapText="1"/>
      <protection hidden="1"/>
    </xf>
    <xf numFmtId="0" fontId="5" fillId="7" borderId="57" xfId="0" applyFont="1" applyFill="1" applyBorder="1" applyAlignment="1" applyProtection="1">
      <alignment horizontal="left" vertical="top" wrapText="1"/>
      <protection hidden="1"/>
    </xf>
    <xf numFmtId="0" fontId="5" fillId="7" borderId="16" xfId="0" applyFont="1" applyFill="1" applyBorder="1" applyAlignment="1" applyProtection="1">
      <alignment horizontal="left" vertical="top" wrapText="1"/>
      <protection hidden="1"/>
    </xf>
    <xf numFmtId="0" fontId="29" fillId="12" borderId="39" xfId="0" applyFont="1" applyFill="1" applyBorder="1" applyAlignment="1" applyProtection="1">
      <alignment vertical="top" wrapText="1"/>
      <protection hidden="1"/>
    </xf>
    <xf numFmtId="0" fontId="5" fillId="12" borderId="34" xfId="0" applyFont="1" applyFill="1" applyBorder="1" applyAlignment="1" applyProtection="1">
      <alignment vertical="top" wrapText="1"/>
      <protection hidden="1"/>
    </xf>
    <xf numFmtId="0" fontId="5" fillId="12" borderId="35" xfId="0" applyFont="1" applyFill="1" applyBorder="1" applyAlignment="1" applyProtection="1">
      <alignment vertical="top" wrapText="1"/>
      <protection hidden="1"/>
    </xf>
    <xf numFmtId="0" fontId="5" fillId="12" borderId="41" xfId="0" applyFont="1" applyFill="1" applyBorder="1" applyAlignment="1" applyProtection="1">
      <alignment vertical="top" wrapText="1"/>
      <protection hidden="1"/>
    </xf>
    <xf numFmtId="0" fontId="5" fillId="12" borderId="0" xfId="0" applyFont="1" applyFill="1" applyAlignment="1" applyProtection="1">
      <alignment vertical="top" wrapText="1"/>
      <protection hidden="1"/>
    </xf>
    <xf numFmtId="0" fontId="5" fillId="12" borderId="31" xfId="0" applyFont="1" applyFill="1" applyBorder="1" applyAlignment="1" applyProtection="1">
      <alignment vertical="top" wrapText="1"/>
      <protection hidden="1"/>
    </xf>
    <xf numFmtId="0" fontId="5" fillId="7" borderId="56" xfId="0" quotePrefix="1" applyFont="1" applyFill="1" applyBorder="1" applyAlignment="1" applyProtection="1">
      <alignment vertical="top" wrapText="1"/>
      <protection hidden="1"/>
    </xf>
    <xf numFmtId="0" fontId="5" fillId="7" borderId="57" xfId="0" quotePrefix="1" applyFont="1" applyFill="1" applyBorder="1" applyAlignment="1" applyProtection="1">
      <alignment vertical="top" wrapText="1"/>
      <protection hidden="1"/>
    </xf>
    <xf numFmtId="0" fontId="5" fillId="7" borderId="16" xfId="0" quotePrefix="1" applyFont="1" applyFill="1" applyBorder="1" applyAlignment="1" applyProtection="1">
      <alignment vertical="top" wrapText="1"/>
      <protection hidden="1"/>
    </xf>
    <xf numFmtId="0" fontId="8" fillId="24" borderId="65" xfId="0" quotePrefix="1" applyFont="1" applyFill="1" applyBorder="1" applyAlignment="1" applyProtection="1">
      <alignment horizontal="left" wrapText="1"/>
      <protection hidden="1"/>
    </xf>
    <xf numFmtId="0" fontId="5" fillId="24" borderId="66" xfId="0" quotePrefix="1" applyFont="1" applyFill="1" applyBorder="1" applyAlignment="1" applyProtection="1">
      <alignment horizontal="left" wrapText="1"/>
      <protection hidden="1"/>
    </xf>
    <xf numFmtId="0" fontId="5" fillId="24" borderId="67" xfId="0" quotePrefix="1" applyFont="1" applyFill="1" applyBorder="1" applyAlignment="1" applyProtection="1">
      <alignment horizontal="left" wrapText="1"/>
      <protection hidden="1"/>
    </xf>
    <xf numFmtId="0" fontId="5" fillId="24" borderId="0" xfId="0" applyFont="1" applyFill="1" applyAlignment="1" applyProtection="1">
      <alignment horizontal="center" vertical="center" wrapText="1"/>
      <protection hidden="1"/>
    </xf>
    <xf numFmtId="0" fontId="5" fillId="24" borderId="31" xfId="0" applyFont="1" applyFill="1" applyBorder="1" applyAlignment="1" applyProtection="1">
      <alignment horizontal="center" vertical="center" wrapText="1"/>
      <protection hidden="1"/>
    </xf>
    <xf numFmtId="0" fontId="9" fillId="7" borderId="56" xfId="0" quotePrefix="1" applyFont="1" applyFill="1" applyBorder="1" applyAlignment="1" applyProtection="1">
      <alignment horizontal="left" vertical="center" wrapText="1"/>
      <protection hidden="1"/>
    </xf>
    <xf numFmtId="0" fontId="9" fillId="7" borderId="57" xfId="0" quotePrefix="1" applyFont="1" applyFill="1" applyBorder="1" applyAlignment="1" applyProtection="1">
      <alignment horizontal="left" vertical="center" wrapText="1"/>
      <protection hidden="1"/>
    </xf>
    <xf numFmtId="0" fontId="9" fillId="7" borderId="16" xfId="0" quotePrefix="1" applyFont="1" applyFill="1" applyBorder="1" applyAlignment="1" applyProtection="1">
      <alignment horizontal="left" vertical="center" wrapText="1"/>
      <protection hidden="1"/>
    </xf>
    <xf numFmtId="0" fontId="0" fillId="0" borderId="0" xfId="0" applyAlignment="1">
      <alignment horizontal="center"/>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5" xfId="0" applyFont="1" applyFill="1" applyBorder="1" applyAlignment="1">
      <alignment horizontal="left" vertical="top" wrapText="1"/>
    </xf>
    <xf numFmtId="0" fontId="6" fillId="0" borderId="0" xfId="0" applyFont="1" applyAlignment="1">
      <alignment horizontal="left" vertical="center"/>
    </xf>
    <xf numFmtId="0" fontId="0" fillId="0" borderId="0" xfId="0" applyAlignment="1">
      <alignment horizontal="left"/>
    </xf>
    <xf numFmtId="0" fontId="0" fillId="0" borderId="9" xfId="0" applyBorder="1" applyAlignment="1">
      <alignment horizontal="center"/>
    </xf>
    <xf numFmtId="0" fontId="31" fillId="0" borderId="6" xfId="0" applyFont="1" applyBorder="1" applyAlignment="1">
      <alignment horizontal="left"/>
    </xf>
    <xf numFmtId="0" fontId="31" fillId="0" borderId="15" xfId="0" applyFont="1" applyBorder="1" applyAlignment="1">
      <alignment horizontal="left"/>
    </xf>
    <xf numFmtId="0" fontId="31" fillId="0" borderId="7" xfId="0" applyFont="1" applyBorder="1" applyAlignment="1">
      <alignment horizontal="left"/>
    </xf>
    <xf numFmtId="0" fontId="9" fillId="0" borderId="0" xfId="0" applyFont="1" applyAlignment="1" applyProtection="1">
      <alignment horizontal="left" vertical="top" wrapText="1"/>
      <protection hidden="1"/>
    </xf>
    <xf numFmtId="0" fontId="9" fillId="12" borderId="10" xfId="0" applyFont="1" applyFill="1" applyBorder="1" applyAlignment="1" applyProtection="1">
      <alignment horizontal="left" vertical="top" wrapText="1"/>
      <protection hidden="1"/>
    </xf>
    <xf numFmtId="0" fontId="10" fillId="12" borderId="14" xfId="0" applyFont="1" applyFill="1" applyBorder="1" applyAlignment="1" applyProtection="1">
      <alignment horizontal="left" vertical="top" wrapText="1"/>
      <protection hidden="1"/>
    </xf>
    <xf numFmtId="0" fontId="10" fillId="12" borderId="11" xfId="0" applyFont="1" applyFill="1" applyBorder="1" applyAlignment="1" applyProtection="1">
      <alignment horizontal="left" vertical="top" wrapText="1"/>
      <protection hidden="1"/>
    </xf>
    <xf numFmtId="0" fontId="5" fillId="12" borderId="6" xfId="0" applyFont="1" applyFill="1" applyBorder="1" applyAlignment="1" applyProtection="1">
      <alignment horizontal="left" vertical="top" wrapText="1"/>
      <protection hidden="1"/>
    </xf>
    <xf numFmtId="0" fontId="5" fillId="12" borderId="15" xfId="0" applyFont="1" applyFill="1" applyBorder="1" applyAlignment="1" applyProtection="1">
      <alignment horizontal="left" vertical="top" wrapText="1"/>
      <protection hidden="1"/>
    </xf>
    <xf numFmtId="0" fontId="5" fillId="12" borderId="7" xfId="0" applyFont="1" applyFill="1" applyBorder="1" applyAlignment="1" applyProtection="1">
      <alignment horizontal="left" vertical="top" wrapText="1"/>
      <protection hidden="1"/>
    </xf>
    <xf numFmtId="0" fontId="15" fillId="12" borderId="6" xfId="0" applyFont="1" applyFill="1" applyBorder="1" applyAlignment="1" applyProtection="1">
      <alignment horizontal="left" vertical="center" wrapText="1"/>
      <protection hidden="1"/>
    </xf>
    <xf numFmtId="0" fontId="15" fillId="12" borderId="15" xfId="0" applyFont="1" applyFill="1" applyBorder="1" applyAlignment="1" applyProtection="1">
      <alignment horizontal="left" vertical="center" wrapText="1"/>
      <protection hidden="1"/>
    </xf>
    <xf numFmtId="0" fontId="15" fillId="12" borderId="7" xfId="0" applyFont="1" applyFill="1" applyBorder="1" applyAlignment="1" applyProtection="1">
      <alignment horizontal="left" vertical="center" wrapText="1"/>
      <protection hidden="1"/>
    </xf>
    <xf numFmtId="0" fontId="5" fillId="8" borderId="46" xfId="0" applyFont="1" applyFill="1" applyBorder="1" applyAlignment="1" applyProtection="1">
      <alignment horizontal="center" vertical="center"/>
      <protection hidden="1"/>
    </xf>
    <xf numFmtId="0" fontId="5" fillId="8" borderId="26" xfId="0" applyFont="1" applyFill="1" applyBorder="1" applyAlignment="1" applyProtection="1">
      <alignment horizontal="center" vertical="center"/>
      <protection hidden="1"/>
    </xf>
    <xf numFmtId="0" fontId="5" fillId="8" borderId="30" xfId="0" applyFont="1" applyFill="1" applyBorder="1" applyAlignment="1" applyProtection="1">
      <alignment horizontal="center" vertical="center"/>
      <protection hidden="1"/>
    </xf>
    <xf numFmtId="164" fontId="9" fillId="4" borderId="51" xfId="0" applyNumberFormat="1" applyFont="1" applyFill="1" applyBorder="1" applyAlignment="1" applyProtection="1">
      <alignment horizontal="center" vertical="center" wrapText="1"/>
      <protection locked="0"/>
    </xf>
    <xf numFmtId="164" fontId="9" fillId="4" borderId="27" xfId="0" applyNumberFormat="1" applyFont="1" applyFill="1" applyBorder="1" applyAlignment="1" applyProtection="1">
      <alignment horizontal="center" vertical="center" wrapText="1"/>
      <protection locked="0"/>
    </xf>
    <xf numFmtId="164" fontId="9" fillId="4" borderId="29" xfId="0" applyNumberFormat="1" applyFont="1" applyFill="1" applyBorder="1" applyAlignment="1" applyProtection="1">
      <alignment horizontal="center" vertical="center" wrapText="1"/>
      <protection locked="0"/>
    </xf>
    <xf numFmtId="0" fontId="9" fillId="4" borderId="47" xfId="0" applyFont="1" applyFill="1" applyBorder="1" applyAlignment="1" applyProtection="1">
      <alignment horizontal="left" vertical="center" wrapText="1"/>
      <protection locked="0"/>
    </xf>
    <xf numFmtId="0" fontId="9" fillId="4" borderId="4"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5" fillId="8" borderId="46" xfId="0" applyFont="1" applyFill="1" applyBorder="1" applyAlignment="1" applyProtection="1">
      <alignment horizontal="left" vertical="center" wrapText="1"/>
      <protection hidden="1"/>
    </xf>
    <xf numFmtId="0" fontId="5" fillId="8" borderId="26" xfId="0" applyFont="1" applyFill="1" applyBorder="1" applyAlignment="1" applyProtection="1">
      <alignment horizontal="left" vertical="center" wrapText="1"/>
      <protection hidden="1"/>
    </xf>
    <xf numFmtId="0" fontId="5" fillId="8" borderId="24" xfId="0" applyFont="1" applyFill="1" applyBorder="1" applyAlignment="1" applyProtection="1">
      <alignment horizontal="left" vertical="center" wrapText="1"/>
      <protection hidden="1"/>
    </xf>
    <xf numFmtId="0" fontId="21" fillId="0" borderId="0" xfId="0" applyFont="1" applyAlignment="1" applyProtection="1">
      <alignment horizontal="left" vertical="center"/>
      <protection hidden="1"/>
    </xf>
    <xf numFmtId="0" fontId="9" fillId="4" borderId="57" xfId="0" applyFont="1" applyFill="1" applyBorder="1" applyAlignment="1" applyProtection="1">
      <alignment horizontal="right" vertical="center"/>
      <protection hidden="1"/>
    </xf>
    <xf numFmtId="0" fontId="15" fillId="4" borderId="57" xfId="0" applyFont="1" applyFill="1" applyBorder="1" applyAlignment="1" applyProtection="1">
      <alignment horizontal="center" vertical="center"/>
      <protection locked="0" hidden="1"/>
    </xf>
    <xf numFmtId="0" fontId="9" fillId="4" borderId="57" xfId="0" applyFont="1" applyFill="1" applyBorder="1" applyAlignment="1" applyProtection="1">
      <alignment horizontal="left" vertical="center"/>
      <protection hidden="1"/>
    </xf>
    <xf numFmtId="0" fontId="9" fillId="4" borderId="32" xfId="0" applyFont="1" applyFill="1" applyBorder="1" applyAlignment="1" applyProtection="1">
      <alignment horizontal="left" vertical="center"/>
      <protection hidden="1"/>
    </xf>
    <xf numFmtId="0" fontId="20" fillId="16" borderId="2" xfId="0" applyFont="1" applyFill="1" applyBorder="1" applyAlignment="1" applyProtection="1">
      <alignment horizontal="left" vertical="top" wrapText="1"/>
      <protection hidden="1"/>
    </xf>
    <xf numFmtId="0" fontId="20" fillId="16" borderId="4" xfId="0" applyFont="1" applyFill="1" applyBorder="1" applyAlignment="1" applyProtection="1">
      <alignment horizontal="left" vertical="top" wrapText="1"/>
      <protection hidden="1"/>
    </xf>
    <xf numFmtId="0" fontId="20" fillId="16" borderId="5" xfId="0" applyFont="1" applyFill="1" applyBorder="1" applyAlignment="1" applyProtection="1">
      <alignment horizontal="left" vertical="top" wrapText="1"/>
      <protection hidden="1"/>
    </xf>
    <xf numFmtId="0" fontId="5" fillId="0" borderId="41" xfId="0" applyFont="1" applyBorder="1" applyAlignment="1" applyProtection="1">
      <alignment horizontal="center" vertical="center"/>
      <protection hidden="1"/>
    </xf>
    <xf numFmtId="0" fontId="5" fillId="4" borderId="39" xfId="0" applyFont="1" applyFill="1" applyBorder="1" applyAlignment="1" applyProtection="1">
      <alignment horizontal="left" vertical="center" wrapText="1"/>
      <protection hidden="1"/>
    </xf>
    <xf numFmtId="0" fontId="5" fillId="4" borderId="34" xfId="0" applyFont="1" applyFill="1" applyBorder="1" applyAlignment="1" applyProtection="1">
      <alignment horizontal="left" vertical="center" wrapText="1"/>
      <protection hidden="1"/>
    </xf>
    <xf numFmtId="0" fontId="5" fillId="4" borderId="35" xfId="0" applyFont="1" applyFill="1" applyBorder="1" applyAlignment="1" applyProtection="1">
      <alignment horizontal="left" vertical="center" wrapText="1"/>
      <protection hidden="1"/>
    </xf>
    <xf numFmtId="0" fontId="5" fillId="4" borderId="41" xfId="0" applyFont="1" applyFill="1" applyBorder="1" applyAlignment="1" applyProtection="1">
      <alignment horizontal="left" vertical="center" wrapText="1"/>
      <protection hidden="1"/>
    </xf>
    <xf numFmtId="0" fontId="5" fillId="4" borderId="0" xfId="0" applyFont="1" applyFill="1" applyAlignment="1" applyProtection="1">
      <alignment horizontal="left" vertical="center" wrapText="1"/>
      <protection hidden="1"/>
    </xf>
    <xf numFmtId="0" fontId="5" fillId="4" borderId="31" xfId="0" applyFont="1" applyFill="1" applyBorder="1" applyAlignment="1" applyProtection="1">
      <alignment horizontal="left" vertical="center" wrapText="1"/>
      <protection hidden="1"/>
    </xf>
    <xf numFmtId="0" fontId="5" fillId="4" borderId="54" xfId="0" applyFont="1" applyFill="1" applyBorder="1" applyAlignment="1" applyProtection="1">
      <alignment horizontal="left" vertical="center" wrapText="1"/>
      <protection hidden="1"/>
    </xf>
    <xf numFmtId="0" fontId="5" fillId="4" borderId="14" xfId="0" applyFont="1" applyFill="1" applyBorder="1" applyAlignment="1" applyProtection="1">
      <alignment horizontal="left" vertical="center" wrapText="1"/>
      <protection hidden="1"/>
    </xf>
    <xf numFmtId="0" fontId="5" fillId="4" borderId="55" xfId="0" applyFont="1" applyFill="1" applyBorder="1" applyAlignment="1" applyProtection="1">
      <alignment horizontal="left" vertical="center" wrapText="1"/>
      <protection hidden="1"/>
    </xf>
    <xf numFmtId="0" fontId="14" fillId="4" borderId="47" xfId="0" applyFont="1" applyFill="1" applyBorder="1" applyAlignment="1" applyProtection="1">
      <alignment horizontal="center" vertical="center" wrapText="1"/>
      <protection hidden="1"/>
    </xf>
    <xf numFmtId="0" fontId="14" fillId="4" borderId="51" xfId="0" applyFont="1" applyFill="1" applyBorder="1" applyAlignment="1" applyProtection="1">
      <alignment horizontal="center" vertical="center" wrapText="1"/>
      <protection hidden="1"/>
    </xf>
    <xf numFmtId="0" fontId="8" fillId="4" borderId="15" xfId="0" applyFont="1" applyFill="1" applyBorder="1" applyAlignment="1" applyProtection="1">
      <alignment vertical="center" wrapText="1"/>
      <protection hidden="1"/>
    </xf>
    <xf numFmtId="0" fontId="8" fillId="4" borderId="33" xfId="0" applyFont="1" applyFill="1" applyBorder="1" applyAlignment="1" applyProtection="1">
      <alignment vertical="center" wrapText="1"/>
      <protection hidden="1"/>
    </xf>
    <xf numFmtId="0" fontId="8" fillId="4" borderId="15" xfId="0" applyFont="1" applyFill="1" applyBorder="1" applyAlignment="1" applyProtection="1">
      <alignment horizontal="center" vertical="center" wrapText="1"/>
      <protection hidden="1"/>
    </xf>
    <xf numFmtId="0" fontId="8" fillId="4" borderId="33"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left" vertical="center" wrapText="1" indent="1"/>
      <protection hidden="1"/>
    </xf>
    <xf numFmtId="0" fontId="8" fillId="4" borderId="36" xfId="0" applyFont="1" applyFill="1" applyBorder="1" applyAlignment="1" applyProtection="1">
      <alignment horizontal="left" vertical="center" wrapText="1" indent="1"/>
      <protection hidden="1"/>
    </xf>
    <xf numFmtId="0" fontId="8" fillId="4" borderId="33" xfId="0" applyFont="1" applyFill="1" applyBorder="1" applyAlignment="1" applyProtection="1">
      <alignment horizontal="left" vertical="center" wrapText="1" indent="1"/>
      <protection hidden="1"/>
    </xf>
    <xf numFmtId="0" fontId="8" fillId="4" borderId="38" xfId="0" applyFont="1" applyFill="1" applyBorder="1" applyAlignment="1" applyProtection="1">
      <alignment horizontal="left" vertical="center" wrapText="1" indent="1"/>
      <protection hidden="1"/>
    </xf>
    <xf numFmtId="0" fontId="26" fillId="0" borderId="31" xfId="0" applyFont="1" applyBorder="1" applyAlignment="1">
      <alignment horizontal="right" vertical="center" wrapText="1"/>
    </xf>
    <xf numFmtId="0" fontId="9" fillId="8" borderId="46"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5" fillId="0" borderId="47"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right"/>
    </xf>
    <xf numFmtId="0" fontId="5" fillId="0" borderId="15" xfId="0" applyFont="1" applyBorder="1" applyAlignment="1">
      <alignment horizontal="right" vertical="top" wrapText="1"/>
    </xf>
    <xf numFmtId="0" fontId="5" fillId="0" borderId="14" xfId="0" applyFont="1" applyBorder="1" applyAlignment="1">
      <alignment horizontal="right" vertical="center" wrapText="1"/>
    </xf>
    <xf numFmtId="0" fontId="5" fillId="0" borderId="47"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8" fillId="15" borderId="0" xfId="0" applyFont="1" applyFill="1" applyAlignment="1" applyProtection="1">
      <alignment horizontal="left" vertical="top" wrapText="1"/>
      <protection hidden="1"/>
    </xf>
    <xf numFmtId="0" fontId="5" fillId="0" borderId="6" xfId="0" applyFont="1" applyBorder="1" applyAlignment="1">
      <alignment horizontal="right" vertical="center" wrapText="1"/>
    </xf>
    <xf numFmtId="0" fontId="5" fillId="0" borderId="15" xfId="0" applyFont="1" applyBorder="1" applyAlignment="1">
      <alignment horizontal="right"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4" xfId="0" applyFont="1" applyBorder="1" applyAlignment="1">
      <alignment horizontal="right" vertical="center"/>
    </xf>
    <xf numFmtId="0" fontId="5" fillId="0" borderId="11" xfId="0" applyFont="1" applyBorder="1" applyAlignment="1">
      <alignment horizontal="right" vertical="center"/>
    </xf>
    <xf numFmtId="7" fontId="27" fillId="0" borderId="60" xfId="0" applyNumberFormat="1" applyFont="1" applyBorder="1" applyAlignment="1" applyProtection="1">
      <alignment horizontal="right" vertical="center"/>
      <protection hidden="1"/>
    </xf>
    <xf numFmtId="7" fontId="27" fillId="0" borderId="3" xfId="0" applyNumberFormat="1" applyFont="1" applyBorder="1" applyAlignment="1" applyProtection="1">
      <alignment horizontal="right" vertical="center"/>
      <protection hidden="1"/>
    </xf>
    <xf numFmtId="0" fontId="5" fillId="12" borderId="0" xfId="0" applyFont="1" applyFill="1" applyAlignment="1">
      <alignment horizontal="left" vertical="center" wrapText="1"/>
    </xf>
    <xf numFmtId="0" fontId="58" fillId="0" borderId="0" xfId="0" applyFont="1" applyAlignment="1">
      <alignment horizontal="left" vertical="top" wrapText="1"/>
    </xf>
    <xf numFmtId="0" fontId="37" fillId="0" borderId="0" xfId="0" applyFont="1" applyAlignment="1">
      <alignment horizontal="left" vertical="top" wrapText="1"/>
    </xf>
    <xf numFmtId="0" fontId="15" fillId="0" borderId="33" xfId="0" applyFont="1" applyBorder="1" applyAlignment="1">
      <alignment horizontal="left" wrapText="1"/>
    </xf>
    <xf numFmtId="0" fontId="25" fillId="0" borderId="0" xfId="0" applyFont="1" applyAlignment="1">
      <alignment horizontal="left" vertical="top" wrapText="1"/>
    </xf>
    <xf numFmtId="7" fontId="27" fillId="0" borderId="68" xfId="0" applyNumberFormat="1" applyFont="1" applyBorder="1" applyAlignment="1" applyProtection="1">
      <alignment horizontal="right" vertical="center" wrapText="1"/>
      <protection hidden="1"/>
    </xf>
    <xf numFmtId="7" fontId="27" fillId="0" borderId="52" xfId="0" applyNumberFormat="1" applyFont="1" applyBorder="1" applyAlignment="1" applyProtection="1">
      <alignment horizontal="right" vertical="center" wrapText="1"/>
      <protection hidden="1"/>
    </xf>
    <xf numFmtId="0" fontId="5" fillId="0" borderId="6" xfId="0" applyFont="1" applyBorder="1" applyAlignment="1">
      <alignment horizontal="left" vertical="top" wrapText="1"/>
    </xf>
    <xf numFmtId="0" fontId="5" fillId="0" borderId="15"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46" fillId="12" borderId="0" xfId="2" applyFont="1" applyFill="1" applyBorder="1" applyAlignment="1">
      <alignment horizontal="left" vertical="center" wrapText="1"/>
    </xf>
    <xf numFmtId="0" fontId="46" fillId="12" borderId="9" xfId="2"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42" fillId="0" borderId="0" xfId="0" applyFont="1" applyAlignment="1">
      <alignment horizontal="center" vertical="center"/>
    </xf>
    <xf numFmtId="0" fontId="5" fillId="12" borderId="14" xfId="0" applyFont="1" applyFill="1" applyBorder="1" applyAlignment="1" applyProtection="1">
      <alignment horizontal="left" vertical="center" wrapText="1"/>
      <protection hidden="1"/>
    </xf>
    <xf numFmtId="0" fontId="5" fillId="6" borderId="56" xfId="0" applyFont="1" applyFill="1" applyBorder="1" applyAlignment="1">
      <alignment horizontal="left" vertical="center" wrapText="1"/>
    </xf>
    <xf numFmtId="0" fontId="46" fillId="12" borderId="0" xfId="2" applyFont="1" applyFill="1" applyBorder="1" applyAlignment="1" applyProtection="1">
      <alignment horizontal="left" vertical="center"/>
      <protection locked="0"/>
    </xf>
    <xf numFmtId="0" fontId="46" fillId="12" borderId="9" xfId="2" applyFont="1" applyFill="1" applyBorder="1" applyAlignment="1" applyProtection="1">
      <alignment horizontal="left" vertical="center"/>
      <protection locked="0"/>
    </xf>
    <xf numFmtId="0" fontId="5" fillId="0" borderId="10" xfId="0" applyFont="1" applyBorder="1" applyAlignment="1">
      <alignment horizontal="right" wrapText="1"/>
    </xf>
    <xf numFmtId="0" fontId="5" fillId="0" borderId="14" xfId="0" applyFont="1" applyBorder="1" applyAlignment="1">
      <alignment horizontal="right"/>
    </xf>
    <xf numFmtId="0" fontId="5" fillId="0" borderId="11" xfId="0" applyFont="1" applyBorder="1" applyAlignment="1">
      <alignment horizontal="right"/>
    </xf>
    <xf numFmtId="0" fontId="8" fillId="0" borderId="51" xfId="0" applyFont="1" applyBorder="1" applyAlignment="1">
      <alignment horizontal="left" vertical="center"/>
    </xf>
    <xf numFmtId="0" fontId="8" fillId="0" borderId="27" xfId="0" applyFont="1" applyBorder="1" applyAlignment="1">
      <alignment horizontal="left" vertical="center"/>
    </xf>
    <xf numFmtId="0" fontId="5" fillId="12" borderId="6" xfId="0" applyFont="1" applyFill="1" applyBorder="1" applyAlignment="1">
      <alignment horizontal="left" vertical="center"/>
    </xf>
    <xf numFmtId="0" fontId="5" fillId="12" borderId="15" xfId="0" applyFont="1" applyFill="1" applyBorder="1" applyAlignment="1">
      <alignment horizontal="left" vertical="center"/>
    </xf>
    <xf numFmtId="0" fontId="5" fillId="12" borderId="7" xfId="0" applyFont="1" applyFill="1" applyBorder="1" applyAlignment="1">
      <alignment horizontal="left" vertical="center"/>
    </xf>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7" fontId="15" fillId="0" borderId="60" xfId="0" applyNumberFormat="1" applyFont="1" applyBorder="1" applyAlignment="1" applyProtection="1">
      <alignment horizontal="right" vertical="center"/>
      <protection hidden="1"/>
    </xf>
    <xf numFmtId="7" fontId="15" fillId="0" borderId="61" xfId="0" applyNumberFormat="1" applyFont="1" applyBorder="1" applyAlignment="1" applyProtection="1">
      <alignment horizontal="right" vertical="center"/>
      <protection hidden="1"/>
    </xf>
    <xf numFmtId="7" fontId="15" fillId="0" borderId="3" xfId="0" applyNumberFormat="1" applyFont="1" applyBorder="1" applyAlignment="1" applyProtection="1">
      <alignment horizontal="right" vertical="center"/>
      <protection hidden="1"/>
    </xf>
    <xf numFmtId="7" fontId="8" fillId="0" borderId="68" xfId="0" applyNumberFormat="1" applyFont="1" applyBorder="1" applyAlignment="1" applyProtection="1">
      <alignment horizontal="right" vertical="center" wrapText="1"/>
      <protection hidden="1"/>
    </xf>
    <xf numFmtId="7" fontId="8" fillId="0" borderId="69" xfId="0" applyNumberFormat="1" applyFont="1" applyBorder="1" applyAlignment="1" applyProtection="1">
      <alignment horizontal="right" vertical="center" wrapText="1"/>
      <protection hidden="1"/>
    </xf>
    <xf numFmtId="7" fontId="8" fillId="0" borderId="52" xfId="0" applyNumberFormat="1" applyFont="1" applyBorder="1" applyAlignment="1" applyProtection="1">
      <alignment horizontal="right" vertical="center" wrapText="1"/>
      <protection hidden="1"/>
    </xf>
    <xf numFmtId="0" fontId="5" fillId="0" borderId="15"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left" vertical="center"/>
    </xf>
    <xf numFmtId="0" fontId="5" fillId="0" borderId="11" xfId="0" applyFont="1" applyBorder="1" applyAlignment="1">
      <alignment horizontal="left" vertical="center"/>
    </xf>
    <xf numFmtId="0" fontId="5" fillId="0" borderId="6" xfId="0" applyFont="1" applyBorder="1" applyAlignment="1">
      <alignment horizontal="right"/>
    </xf>
    <xf numFmtId="0" fontId="5" fillId="0" borderId="15" xfId="0" applyFont="1" applyBorder="1" applyAlignment="1">
      <alignment horizontal="right"/>
    </xf>
    <xf numFmtId="0" fontId="5" fillId="0" borderId="7" xfId="0" applyFont="1" applyBorder="1" applyAlignment="1">
      <alignment horizontal="right"/>
    </xf>
    <xf numFmtId="0" fontId="5" fillId="0" borderId="10" xfId="0" applyFont="1" applyBorder="1" applyAlignment="1">
      <alignment horizontal="right"/>
    </xf>
    <xf numFmtId="0" fontId="52" fillId="0" borderId="41" xfId="0" applyFont="1" applyBorder="1" applyAlignment="1">
      <alignment horizontal="center"/>
    </xf>
    <xf numFmtId="0" fontId="9"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14" fontId="7" fillId="0" borderId="0" xfId="0" applyNumberFormat="1" applyFont="1" applyAlignment="1">
      <alignment horizontal="center" vertical="center"/>
    </xf>
    <xf numFmtId="0" fontId="7" fillId="0" borderId="0" xfId="0" applyFont="1" applyAlignment="1">
      <alignment horizontal="center" vertical="center"/>
    </xf>
    <xf numFmtId="0" fontId="5" fillId="0" borderId="1" xfId="0" applyFont="1" applyBorder="1" applyAlignment="1" applyProtection="1">
      <alignment horizontal="left" vertical="top" wrapText="1"/>
      <protection locked="0"/>
    </xf>
  </cellXfs>
  <cellStyles count="3">
    <cellStyle name="Link" xfId="2" builtinId="8"/>
    <cellStyle name="Standard" xfId="0" builtinId="0"/>
    <cellStyle name="Währung" xfId="1" builtinId="4"/>
  </cellStyles>
  <dxfs count="184">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FF0000"/>
      </font>
    </dxf>
    <dxf>
      <font>
        <color rgb="FFFF0000"/>
      </font>
    </dxf>
    <dxf>
      <font>
        <color rgb="FFFF0000"/>
      </font>
    </dxf>
    <dxf>
      <font>
        <color rgb="FFFF0000"/>
      </font>
    </dxf>
    <dxf>
      <fill>
        <patternFill patternType="solid">
          <fgColor rgb="FFEBF1DE"/>
          <bgColor theme="6" tint="0.79998168889431442"/>
        </patternFill>
      </fill>
    </dxf>
    <dxf>
      <font>
        <color rgb="FFFF0000"/>
      </font>
    </dxf>
    <dxf>
      <font>
        <color rgb="FFFF0000"/>
      </font>
    </dxf>
    <dxf>
      <font>
        <color rgb="FFFF0000"/>
      </font>
    </dxf>
    <dxf>
      <font>
        <color rgb="FFFF0000"/>
      </font>
    </dxf>
    <dxf>
      <font>
        <color rgb="FFFF0000"/>
      </font>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dxf>
    <dxf>
      <font>
        <color theme="0"/>
      </font>
    </dxf>
    <dxf>
      <font>
        <color theme="0"/>
      </font>
      <fill>
        <patternFill>
          <fgColor theme="0"/>
          <bgColor theme="0"/>
        </patternFill>
      </fill>
      <border>
        <left/>
        <right/>
        <top/>
        <bottom/>
        <vertical/>
        <horizontal/>
      </border>
    </dxf>
    <dxf>
      <fill>
        <patternFill>
          <bgColor theme="6" tint="0.59996337778862885"/>
        </patternFill>
      </fill>
    </dxf>
    <dxf>
      <fill>
        <patternFill>
          <bgColor theme="5" tint="0.59996337778862885"/>
        </patternFill>
      </fill>
    </dxf>
    <dxf>
      <fill>
        <patternFill>
          <bgColor theme="5" tint="0.59996337778862885"/>
        </patternFill>
      </fill>
    </dxf>
    <dxf>
      <font>
        <color theme="0"/>
      </font>
      <fill>
        <patternFill>
          <fgColor theme="0"/>
          <bgColor theme="0"/>
        </patternFill>
      </fill>
      <border>
        <left/>
        <right/>
        <top/>
        <bottom/>
        <vertical/>
        <horizontal/>
      </border>
    </dxf>
    <dxf>
      <font>
        <color rgb="FFFF0000"/>
      </font>
      <fill>
        <patternFill patternType="none">
          <bgColor auto="1"/>
        </patternFill>
      </fill>
    </dxf>
    <dxf>
      <fill>
        <patternFill>
          <bgColor rgb="FFEBF1DE"/>
        </patternFill>
      </fill>
    </dxf>
    <dxf>
      <font>
        <color theme="0"/>
      </font>
      <fill>
        <patternFill>
          <bgColor theme="0"/>
        </patternFill>
      </fill>
      <border>
        <left/>
        <right/>
        <top/>
        <bottom/>
        <vertical/>
        <horizontal/>
      </border>
    </dxf>
    <dxf>
      <fill>
        <patternFill>
          <bgColor theme="5" tint="0.59996337778862885"/>
        </patternFill>
      </fill>
    </dxf>
    <dxf>
      <font>
        <color auto="1"/>
      </font>
      <fill>
        <patternFill>
          <fgColor auto="1"/>
          <bgColor theme="6" tint="0.59996337778862885"/>
        </patternFill>
      </fill>
      <border>
        <left/>
        <right/>
        <top/>
        <bottom/>
        <vertical/>
        <horizontal/>
      </border>
    </dxf>
    <dxf>
      <font>
        <b val="0"/>
        <i val="0"/>
        <strike val="0"/>
        <u val="none"/>
        <color rgb="FFFFFFFF"/>
      </font>
      <fill>
        <patternFill>
          <fgColor rgb="FFFFFFFF"/>
          <bgColor rgb="FFFFFFFF"/>
        </patternFill>
      </fill>
      <border>
        <left/>
        <right/>
        <top/>
        <bottom/>
        <vertical/>
        <horizontal/>
      </border>
    </dxf>
    <dxf>
      <fill>
        <patternFill>
          <bgColor theme="6" tint="0.59996337778862885"/>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rgb="FFFF0000"/>
      </font>
      <fill>
        <patternFill patternType="none">
          <bgColor auto="1"/>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u val="none"/>
        <color theme="0"/>
      </font>
      <fill>
        <patternFill>
          <bgColor theme="0"/>
        </patternFill>
      </fill>
    </dxf>
    <dxf>
      <fill>
        <patternFill>
          <bgColor theme="6" tint="0.59996337778862885"/>
        </patternFill>
      </fill>
    </dxf>
    <dxf>
      <fill>
        <patternFill>
          <bgColor theme="5" tint="0.59996337778862885"/>
        </patternFill>
      </fill>
    </dxf>
    <dxf>
      <fill>
        <patternFill>
          <bgColor theme="5" tint="0.59996337778862885"/>
        </patternFill>
      </fill>
    </dxf>
    <dxf>
      <font>
        <color theme="0"/>
      </font>
      <fill>
        <patternFill>
          <fgColor theme="0"/>
          <bgColor theme="0"/>
        </patternFill>
      </fill>
      <border>
        <left/>
        <right/>
        <top/>
        <bottom/>
        <vertical/>
        <horizontal/>
      </border>
    </dxf>
    <dxf>
      <font>
        <color auto="1"/>
      </font>
      <fill>
        <patternFill>
          <bgColor rgb="FF92D05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5" tint="0.39994506668294322"/>
        </patternFill>
      </fill>
    </dxf>
    <dxf>
      <fill>
        <patternFill>
          <bgColor theme="6" tint="0.79998168889431442"/>
        </patternFill>
      </fill>
    </dxf>
    <dxf>
      <fill>
        <patternFill>
          <bgColor rgb="FFFCF2F7"/>
        </patternFill>
      </fill>
    </dxf>
    <dxf>
      <fill>
        <patternFill>
          <bgColor theme="5" tint="0.39994506668294322"/>
        </patternFill>
      </fill>
    </dxf>
    <dxf>
      <fill>
        <patternFill>
          <bgColor theme="6" tint="0.79998168889431442"/>
        </patternFill>
      </fill>
    </dxf>
    <dxf>
      <fill>
        <patternFill>
          <bgColor rgb="FFFCF2F7"/>
        </patternFill>
      </fill>
    </dxf>
    <dxf>
      <fill>
        <patternFill>
          <bgColor theme="5" tint="0.39994506668294322"/>
        </patternFill>
      </fill>
    </dxf>
    <dxf>
      <fill>
        <patternFill>
          <bgColor theme="6" tint="0.79998168889431442"/>
        </patternFill>
      </fill>
    </dxf>
    <dxf>
      <fill>
        <patternFill>
          <bgColor rgb="FFFCF2F7"/>
        </patternFill>
      </fill>
    </dxf>
    <dxf>
      <fill>
        <patternFill>
          <bgColor theme="5" tint="0.39994506668294322"/>
        </patternFill>
      </fill>
    </dxf>
    <dxf>
      <fill>
        <patternFill>
          <bgColor theme="6" tint="0.79998168889431442"/>
        </patternFill>
      </fill>
    </dxf>
    <dxf>
      <fill>
        <patternFill>
          <bgColor rgb="FFFCF2F7"/>
        </patternFill>
      </fill>
    </dxf>
    <dxf>
      <fill>
        <patternFill>
          <bgColor theme="5" tint="0.39994506668294322"/>
        </patternFill>
      </fill>
    </dxf>
    <dxf>
      <fill>
        <patternFill>
          <bgColor theme="6" tint="0.79998168889431442"/>
        </patternFill>
      </fill>
    </dxf>
    <dxf>
      <fill>
        <patternFill>
          <bgColor rgb="FFFCF2F7"/>
        </patternFill>
      </fill>
    </dxf>
    <dxf>
      <font>
        <color rgb="FFFF0000"/>
      </font>
      <fill>
        <patternFill patternType="none">
          <bgColor auto="1"/>
        </patternFill>
      </fill>
    </dxf>
    <dxf>
      <fill>
        <patternFill>
          <bgColor theme="6" tint="0.59996337778862885"/>
        </patternFill>
      </fill>
    </dxf>
    <dxf>
      <fill>
        <patternFill>
          <bgColor theme="6" tint="0.59996337778862885"/>
        </patternFill>
      </fill>
    </dxf>
    <dxf>
      <fill>
        <patternFill>
          <bgColor theme="6" tint="0.59996337778862885"/>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rgb="FFFF0000"/>
      </font>
      <fill>
        <patternFill patternType="none">
          <bgColor auto="1"/>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theme="5" tint="0.59996337778862885"/>
        </patternFill>
      </fill>
    </dxf>
    <dxf>
      <fill>
        <patternFill>
          <bgColor rgb="FFEBF1DE"/>
        </patternFill>
      </fill>
    </dxf>
    <dxf>
      <fill>
        <patternFill>
          <bgColor rgb="FFE3B5A2"/>
        </patternFill>
      </fill>
    </dxf>
    <dxf>
      <font>
        <color theme="0"/>
      </font>
      <fill>
        <patternFill>
          <fgColor theme="0"/>
          <bgColor theme="0"/>
        </patternFill>
      </fill>
      <border>
        <left/>
        <right/>
        <top/>
        <bottom/>
        <vertical/>
        <horizontal/>
      </border>
    </dxf>
    <dxf>
      <fill>
        <patternFill>
          <bgColor rgb="FFE3B5A2"/>
        </patternFill>
      </fill>
    </dxf>
    <dxf>
      <fill>
        <patternFill>
          <bgColor theme="5" tint="0.59996337778862885"/>
        </patternFill>
      </fill>
    </dxf>
    <dxf>
      <fill>
        <patternFill>
          <bgColor theme="6" tint="0.59996337778862885"/>
        </patternFill>
      </fill>
    </dxf>
    <dxf>
      <font>
        <color theme="0"/>
      </font>
      <fill>
        <patternFill>
          <fgColor theme="0"/>
          <bgColor theme="0"/>
        </patternFill>
      </fill>
      <border>
        <left/>
        <right/>
        <top/>
        <bottom/>
        <vertical/>
        <horizontal/>
      </border>
    </dxf>
    <dxf>
      <fill>
        <patternFill>
          <bgColor theme="6" tint="0.59996337778862885"/>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rgb="FFFF0000"/>
      </font>
      <fill>
        <patternFill patternType="none">
          <bgColor auto="1"/>
        </patternFill>
      </fill>
    </dxf>
    <dxf>
      <fill>
        <patternFill>
          <bgColor rgb="FFEBF1DE"/>
        </patternFill>
      </fill>
    </dxf>
    <dxf>
      <fill>
        <patternFill>
          <bgColor rgb="FFE3B5A2"/>
        </patternFill>
      </fill>
    </dxf>
    <dxf>
      <fill>
        <patternFill>
          <bgColor rgb="FFEBF1DE"/>
        </patternFill>
      </fill>
    </dxf>
    <dxf>
      <fill>
        <patternFill>
          <bgColor rgb="FFE3B5A2"/>
        </patternFill>
      </fill>
    </dxf>
    <dxf>
      <font>
        <color theme="0"/>
      </font>
      <fill>
        <patternFill>
          <bgColor theme="0"/>
        </patternFill>
      </fill>
      <border>
        <left/>
        <right/>
        <top/>
        <bottom/>
        <vertical/>
        <horizontal/>
      </border>
    </dxf>
    <dxf>
      <fill>
        <patternFill>
          <bgColor rgb="FFE3B5A2"/>
        </patternFill>
      </fill>
    </dxf>
    <dxf>
      <fill>
        <patternFill>
          <bgColor rgb="FFEBF1DE"/>
        </patternFill>
      </fill>
    </dxf>
    <dxf>
      <font>
        <color theme="0"/>
      </font>
      <fill>
        <patternFill>
          <fgColor theme="0"/>
          <bgColor theme="0"/>
        </patternFill>
      </fill>
      <border>
        <left/>
        <right/>
        <top/>
        <bottom/>
        <vertical/>
        <horizontal/>
      </border>
    </dxf>
    <dxf>
      <fill>
        <patternFill>
          <bgColor rgb="FFEBF1DE"/>
        </patternFill>
      </fill>
    </dxf>
    <dxf>
      <fill>
        <patternFill>
          <bgColor rgb="FFEBF1DE"/>
        </patternFill>
      </fill>
    </dxf>
    <dxf>
      <fill>
        <patternFill>
          <bgColor rgb="FFE3B5A2"/>
        </patternFill>
      </fill>
    </dxf>
    <dxf>
      <font>
        <color theme="0"/>
      </font>
      <fill>
        <patternFill>
          <fgColor theme="0"/>
          <bgColor theme="0"/>
        </patternFill>
      </fill>
      <border>
        <left/>
        <right/>
        <top/>
        <bottom/>
        <vertical/>
        <horizontal/>
      </border>
    </dxf>
    <dxf>
      <fill>
        <patternFill>
          <bgColor rgb="FFE3B5A2"/>
        </patternFill>
      </fill>
    </dxf>
    <dxf>
      <fill>
        <patternFill>
          <bgColor rgb="FFE3B5A2"/>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auto="1"/>
      </font>
      <fill>
        <patternFill>
          <bgColor rgb="FFEBF1DE"/>
        </patternFill>
      </fill>
    </dxf>
    <dxf>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3B5A2"/>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BF1DE"/>
        </patternFill>
      </fill>
    </dxf>
    <dxf>
      <font>
        <color theme="1"/>
      </font>
      <fill>
        <patternFill>
          <bgColor rgb="FFE3B5A2"/>
        </patternFill>
      </fill>
    </dxf>
    <dxf>
      <fill>
        <patternFill>
          <bgColor rgb="FFEBF1DE"/>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auto="1"/>
      </font>
      <fill>
        <patternFill>
          <bgColor rgb="FFEBF1DE"/>
        </patternFill>
      </fill>
    </dxf>
    <dxf>
      <font>
        <color theme="1"/>
      </font>
      <fill>
        <patternFill>
          <bgColor rgb="FFEBF1DE"/>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rgb="FFFFFFFF"/>
      </font>
      <fill>
        <patternFill>
          <bgColor rgb="FFFFFFFF"/>
        </patternFill>
      </fill>
      <border>
        <left/>
        <right/>
        <top/>
        <bottom/>
        <vertical/>
        <horizontal/>
      </border>
    </dxf>
    <dxf>
      <font>
        <strike val="0"/>
        <color rgb="FFFFFFFF"/>
      </font>
      <fill>
        <patternFill>
          <bgColor rgb="FFFFFFFF"/>
        </patternFill>
      </fill>
      <border>
        <left/>
        <right/>
        <top/>
        <bottom/>
        <vertical/>
        <horizontal/>
      </border>
    </dxf>
    <dxf>
      <font>
        <strike val="0"/>
        <color rgb="FFFFFFFF"/>
      </font>
      <fill>
        <patternFill>
          <bgColor rgb="FFFFFFFF"/>
        </patternFill>
      </fill>
      <border>
        <left/>
        <right/>
        <top/>
        <bottom/>
        <vertical/>
        <horizontal/>
      </border>
    </dxf>
    <dxf>
      <font>
        <strike val="0"/>
        <color rgb="FFFFFFFF"/>
      </font>
      <fill>
        <patternFill>
          <bgColor rgb="FFFFFFFF"/>
        </patternFill>
      </fill>
      <border>
        <left/>
        <right/>
        <top/>
        <bottom/>
        <vertical/>
        <horizontal/>
      </border>
    </dxf>
    <dxf>
      <font>
        <strike val="0"/>
        <color rgb="FFFFFFFF"/>
      </font>
      <fill>
        <patternFill>
          <bgColor rgb="FFFFFFFF"/>
        </patternFill>
      </fill>
      <border>
        <left/>
        <right/>
        <top/>
        <bottom/>
        <vertical/>
        <horizontal/>
      </border>
    </dxf>
    <dxf>
      <font>
        <color rgb="FFA0A0A0"/>
      </font>
      <fill>
        <patternFill>
          <bgColor rgb="FFA0A0A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ill>
        <patternFill>
          <bgColor rgb="FFEBF1DE"/>
        </patternFill>
      </fill>
    </dxf>
    <dxf>
      <font>
        <color theme="0"/>
      </font>
      <fill>
        <patternFill>
          <bgColor theme="0"/>
        </patternFill>
      </fill>
      <border>
        <left/>
        <right/>
        <top/>
        <bottom/>
        <vertical/>
        <horizontal/>
      </border>
    </dxf>
    <dxf>
      <fill>
        <patternFill>
          <bgColor rgb="FFEBF1DE"/>
        </patternFill>
      </fill>
    </dxf>
    <dxf>
      <fill>
        <patternFill>
          <bgColor rgb="FFEBF1DE"/>
        </patternFill>
      </fill>
    </dxf>
    <dxf>
      <fill>
        <patternFill>
          <bgColor rgb="FFEBF1DE"/>
        </patternFill>
      </fill>
    </dxf>
    <dxf>
      <fill>
        <patternFill>
          <bgColor rgb="FFEBF1DE"/>
        </patternFill>
      </fill>
    </dxf>
    <dxf>
      <border>
        <left/>
        <right/>
        <top/>
        <bottom/>
        <vertical/>
        <horizontal/>
      </border>
    </dxf>
    <dxf>
      <fill>
        <patternFill>
          <bgColor rgb="FFE3B5A2"/>
        </patternFill>
      </fill>
    </dxf>
    <dxf>
      <font>
        <b val="0"/>
        <i val="0"/>
        <color theme="1"/>
      </font>
      <fill>
        <patternFill patternType="solid">
          <bgColor theme="0" tint="-4.9989318521683403E-2"/>
        </patternFill>
      </fill>
      <border>
        <bottom style="thin">
          <color auto="1"/>
        </bottom>
      </border>
    </dxf>
    <dxf>
      <font>
        <b/>
        <i val="0"/>
        <color rgb="FFFF0000"/>
      </font>
      <fill>
        <patternFill patternType="none">
          <bgColor auto="1"/>
        </patternFill>
      </fill>
      <border>
        <left/>
        <right/>
        <top/>
        <bottom/>
      </border>
    </dxf>
    <dxf>
      <border>
        <left/>
        <right/>
        <top/>
        <bottom/>
        <vertical/>
        <horizontal/>
      </border>
    </dxf>
    <dxf>
      <font>
        <color theme="0"/>
      </font>
      <fill>
        <patternFill>
          <bgColor theme="0"/>
        </patternFill>
      </fill>
      <border>
        <left/>
        <right/>
        <top/>
        <bottom/>
      </border>
    </dxf>
    <dxf>
      <fill>
        <patternFill>
          <bgColor rgb="FFEBF1DE"/>
        </patternFill>
      </fill>
    </dxf>
    <dxf>
      <fill>
        <patternFill>
          <bgColor rgb="FFEBF1DE"/>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ill>
        <patternFill>
          <bgColor rgb="FFDCE6F0"/>
        </patternFill>
      </fill>
      <border>
        <left style="thin">
          <color auto="1"/>
        </left>
        <right style="thin">
          <color auto="1"/>
        </right>
        <top style="thin">
          <color auto="1"/>
        </top>
        <bottom style="thin">
          <color auto="1"/>
        </bottom>
        <vertical/>
        <horizontal/>
      </border>
    </dxf>
    <dxf>
      <fill>
        <patternFill>
          <bgColor rgb="FFE3B5A2"/>
        </patternFill>
      </fill>
    </dxf>
    <dxf>
      <fill>
        <patternFill>
          <bgColor rgb="FFEBF1DE"/>
        </patternFill>
      </fill>
    </dxf>
    <dxf>
      <fill>
        <patternFill>
          <bgColor rgb="FFE3B5A2"/>
        </patternFill>
      </fill>
    </dxf>
    <dxf>
      <fill>
        <patternFill>
          <bgColor rgb="FFE3B5A2"/>
        </patternFill>
      </fill>
    </dxf>
    <dxf>
      <fill>
        <patternFill>
          <bgColor rgb="FFEBF1DE"/>
        </patternFill>
      </fill>
    </dxf>
  </dxfs>
  <tableStyles count="0" defaultTableStyle="TableStyleMedium2" defaultPivotStyle="PivotStyleLight16"/>
  <colors>
    <mruColors>
      <color rgb="FFFCF2F7"/>
      <color rgb="FFF6E7E6"/>
      <color rgb="FFF2DCDB"/>
      <color rgb="FFDCE6F0"/>
      <color rgb="FFFBDED2"/>
      <color rgb="FFA0A0A0"/>
      <color rgb="FFE3B5A2"/>
      <color rgb="FFEBF1DE"/>
      <color rgb="FFFF9393"/>
      <color rgb="FF0085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21" Type="http://schemas.openxmlformats.org/officeDocument/2006/relationships/externalLink" Target="externalLinks/externalLink2.xml"/><Relationship Id="rId34"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sheetMetadata" Target="metadata.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sharedStrings" Target="sharedStrings.xml"/><Relationship Id="rId37"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theme" Target="theme/theme1.xml"/><Relationship Id="rId35" Type="http://schemas.microsoft.com/office/2017/06/relationships/rdRichValue" Target="richData/rdrichvalue.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fmlaLink="menu!$C$86" lockText="1" noThreeD="1"/>
</file>

<file path=xl/ctrlProps/ctrlProp10.xml><?xml version="1.0" encoding="utf-8"?>
<formControlPr xmlns="http://schemas.microsoft.com/office/spreadsheetml/2009/9/main" objectType="CheckBox" fmlaLink="menu!B45" lockText="1" noThreeD="1"/>
</file>

<file path=xl/ctrlProps/ctrlProp11.xml><?xml version="1.0" encoding="utf-8"?>
<formControlPr xmlns="http://schemas.microsoft.com/office/spreadsheetml/2009/9/main" objectType="CheckBox" fmlaLink="menu!B46" lockText="1" noThreeD="1"/>
</file>

<file path=xl/ctrlProps/ctrlProp12.xml><?xml version="1.0" encoding="utf-8"?>
<formControlPr xmlns="http://schemas.microsoft.com/office/spreadsheetml/2009/9/main" objectType="CheckBox" fmlaLink="menu!B55" lockText="1" noThreeD="1"/>
</file>

<file path=xl/ctrlProps/ctrlProp13.xml><?xml version="1.0" encoding="utf-8"?>
<formControlPr xmlns="http://schemas.microsoft.com/office/spreadsheetml/2009/9/main" objectType="CheckBox" fmlaLink="menu!B42" lockText="1" noThreeD="1"/>
</file>

<file path=xl/ctrlProps/ctrlProp14.xml><?xml version="1.0" encoding="utf-8"?>
<formControlPr xmlns="http://schemas.microsoft.com/office/spreadsheetml/2009/9/main" objectType="CheckBox" fmlaLink="menu!D42" lockText="1" noThreeD="1"/>
</file>

<file path=xl/ctrlProps/ctrlProp15.xml><?xml version="1.0" encoding="utf-8"?>
<formControlPr xmlns="http://schemas.microsoft.com/office/spreadsheetml/2009/9/main" objectType="CheckBox" fmlaLink="[8]menu!B51" lockText="1" noThreeD="1"/>
</file>

<file path=xl/ctrlProps/ctrlProp16.xml><?xml version="1.0" encoding="utf-8"?>
<formControlPr xmlns="http://schemas.microsoft.com/office/spreadsheetml/2009/9/main" objectType="CheckBox" fmlaLink="menu!B51" lockText="1" noThreeD="1"/>
</file>

<file path=xl/ctrlProps/ctrlProp17.xml><?xml version="1.0" encoding="utf-8"?>
<formControlPr xmlns="http://schemas.microsoft.com/office/spreadsheetml/2009/9/main" objectType="CheckBox" fmlaLink="menu!B48" lockText="1" noThreeD="1"/>
</file>

<file path=xl/ctrlProps/ctrlProp18.xml><?xml version="1.0" encoding="utf-8"?>
<formControlPr xmlns="http://schemas.microsoft.com/office/spreadsheetml/2009/9/main" objectType="CheckBox" fmlaLink="menu!$C$48" lockText="1" noThreeD="1"/>
</file>

<file path=xl/ctrlProps/ctrlProp19.xml><?xml version="1.0" encoding="utf-8"?>
<formControlPr xmlns="http://schemas.microsoft.com/office/spreadsheetml/2009/9/main" objectType="CheckBox" fmlaLink="menu!D48" lockText="1" noThreeD="1"/>
</file>

<file path=xl/ctrlProps/ctrlProp2.xml><?xml version="1.0" encoding="utf-8"?>
<formControlPr xmlns="http://schemas.microsoft.com/office/spreadsheetml/2009/9/main" objectType="CheckBox" fmlaLink="menu!B57" lockText="1" noThreeD="1"/>
</file>

<file path=xl/ctrlProps/ctrlProp20.xml><?xml version="1.0" encoding="utf-8"?>
<formControlPr xmlns="http://schemas.microsoft.com/office/spreadsheetml/2009/9/main" objectType="CheckBox" checked="Checked" fmlaLink="menu!U10" lockText="1" noThreeD="1"/>
</file>

<file path=xl/ctrlProps/ctrlProp21.xml><?xml version="1.0" encoding="utf-8"?>
<formControlPr xmlns="http://schemas.microsoft.com/office/spreadsheetml/2009/9/main" objectType="CheckBox" checked="Checked" fmlaLink="menu!U8" lockText="1" noThreeD="1"/>
</file>

<file path=xl/ctrlProps/ctrlProp22.xml><?xml version="1.0" encoding="utf-8"?>
<formControlPr xmlns="http://schemas.microsoft.com/office/spreadsheetml/2009/9/main" objectType="Radio" checked="Checked" firstButton="1" fmlaLink="menu!$H$4"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fmlaLink="menu!A6" lockText="1" noThreeD="1"/>
</file>

<file path=xl/ctrlProps/ctrlProp26.xml><?xml version="1.0" encoding="utf-8"?>
<formControlPr xmlns="http://schemas.microsoft.com/office/spreadsheetml/2009/9/main" objectType="CheckBox" fmlaLink="[8]menu!B51" lockText="1" noThreeD="1"/>
</file>

<file path=xl/ctrlProps/ctrlProp27.xml><?xml version="1.0" encoding="utf-8"?>
<formControlPr xmlns="http://schemas.microsoft.com/office/spreadsheetml/2009/9/main" objectType="CheckBox" fmlaLink="menu!B56" lockText="1" noThreeD="1"/>
</file>

<file path=xl/ctrlProps/ctrlProp28.xml><?xml version="1.0" encoding="utf-8"?>
<formControlPr xmlns="http://schemas.microsoft.com/office/spreadsheetml/2009/9/main" objectType="CheckBox" fmlaLink="menu!$D$43" lockText="1" noThreeD="1"/>
</file>

<file path=xl/ctrlProps/ctrlProp3.xml><?xml version="1.0" encoding="utf-8"?>
<formControlPr xmlns="http://schemas.microsoft.com/office/spreadsheetml/2009/9/main" objectType="CheckBox" checked="Checked" fmlaLink="[4]Formeln!H3" lockText="1" noThreeD="1"/>
</file>

<file path=xl/ctrlProps/ctrlProp4.xml><?xml version="1.0" encoding="utf-8"?>
<formControlPr xmlns="http://schemas.microsoft.com/office/spreadsheetml/2009/9/main" objectType="CheckBox" fmlaLink="menu!B44" lockText="1" noThreeD="1"/>
</file>

<file path=xl/ctrlProps/ctrlProp5.xml><?xml version="1.0" encoding="utf-8"?>
<formControlPr xmlns="http://schemas.microsoft.com/office/spreadsheetml/2009/9/main" objectType="CheckBox" fmlaLink="menu!B45" lockText="1" noThreeD="1"/>
</file>

<file path=xl/ctrlProps/ctrlProp6.xml><?xml version="1.0" encoding="utf-8"?>
<formControlPr xmlns="http://schemas.microsoft.com/office/spreadsheetml/2009/9/main" objectType="CheckBox" fmlaLink="menu!B46" lockText="1" noThreeD="1"/>
</file>

<file path=xl/ctrlProps/ctrlProp7.xml><?xml version="1.0" encoding="utf-8"?>
<formControlPr xmlns="http://schemas.microsoft.com/office/spreadsheetml/2009/9/main" objectType="CheckBox" fmlaLink="menu!C42" lockText="1" noThreeD="1"/>
</file>

<file path=xl/ctrlProps/ctrlProp8.xml><?xml version="1.0" encoding="utf-8"?>
<formControlPr xmlns="http://schemas.microsoft.com/office/spreadsheetml/2009/9/main" objectType="CheckBox" fmlaLink="menu!C43" lockText="1" noThreeD="1"/>
</file>

<file path=xl/ctrlProps/ctrlProp9.xml><?xml version="1.0" encoding="utf-8"?>
<formControlPr xmlns="http://schemas.microsoft.com/office/spreadsheetml/2009/9/main" objectType="CheckBox" fmlaLink="menu!B4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26</xdr:row>
          <xdr:rowOff>38100</xdr:rowOff>
        </xdr:from>
        <xdr:to>
          <xdr:col>3</xdr:col>
          <xdr:colOff>104775</xdr:colOff>
          <xdr:row>26</xdr:row>
          <xdr:rowOff>257175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0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33</xdr:row>
          <xdr:rowOff>133350</xdr:rowOff>
        </xdr:from>
        <xdr:to>
          <xdr:col>3</xdr:col>
          <xdr:colOff>304800</xdr:colOff>
          <xdr:row>33</xdr:row>
          <xdr:rowOff>342900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C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xdr:row>
          <xdr:rowOff>76200</xdr:rowOff>
        </xdr:from>
        <xdr:to>
          <xdr:col>3</xdr:col>
          <xdr:colOff>314325</xdr:colOff>
          <xdr:row>34</xdr:row>
          <xdr:rowOff>285750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C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38100</xdr:rowOff>
        </xdr:from>
        <xdr:to>
          <xdr:col>3</xdr:col>
          <xdr:colOff>295275</xdr:colOff>
          <xdr:row>35</xdr:row>
          <xdr:rowOff>247650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C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3</xdr:row>
          <xdr:rowOff>161925</xdr:rowOff>
        </xdr:from>
        <xdr:to>
          <xdr:col>4</xdr:col>
          <xdr:colOff>990600</xdr:colOff>
          <xdr:row>4</xdr:row>
          <xdr:rowOff>114300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E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3</xdr:row>
          <xdr:rowOff>161925</xdr:rowOff>
        </xdr:from>
        <xdr:to>
          <xdr:col>4</xdr:col>
          <xdr:colOff>885825</xdr:colOff>
          <xdr:row>4</xdr:row>
          <xdr:rowOff>123825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F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Formularblatt aktivieren</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20</xdr:row>
          <xdr:rowOff>66675</xdr:rowOff>
        </xdr:from>
        <xdr:to>
          <xdr:col>3</xdr:col>
          <xdr:colOff>123825</xdr:colOff>
          <xdr:row>21</xdr:row>
          <xdr:rowOff>95250</xdr:rowOff>
        </xdr:to>
        <xdr:sp macro="" textlink="">
          <xdr:nvSpPr>
            <xdr:cNvPr id="44033" name="Option Button 1" hidden="1">
              <a:extLst>
                <a:ext uri="{63B3BB69-23CF-44E3-9099-C40C66FF867C}">
                  <a14:compatExt spid="_x0000_s44033"/>
                </a:ext>
                <a:ext uri="{FF2B5EF4-FFF2-40B4-BE49-F238E27FC236}">
                  <a16:creationId xmlns:a16="http://schemas.microsoft.com/office/drawing/2014/main" id="{00000000-0008-0000-10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20</xdr:row>
          <xdr:rowOff>76200</xdr:rowOff>
        </xdr:from>
        <xdr:to>
          <xdr:col>7</xdr:col>
          <xdr:colOff>133350</xdr:colOff>
          <xdr:row>21</xdr:row>
          <xdr:rowOff>104775</xdr:rowOff>
        </xdr:to>
        <xdr:sp macro="" textlink="">
          <xdr:nvSpPr>
            <xdr:cNvPr id="44034" name="Option Button 2" hidden="1">
              <a:extLst>
                <a:ext uri="{63B3BB69-23CF-44E3-9099-C40C66FF867C}">
                  <a14:compatExt spid="_x0000_s44034"/>
                </a:ext>
                <a:ext uri="{FF2B5EF4-FFF2-40B4-BE49-F238E27FC236}">
                  <a16:creationId xmlns:a16="http://schemas.microsoft.com/office/drawing/2014/main" id="{00000000-0008-0000-10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20</xdr:row>
          <xdr:rowOff>76200</xdr:rowOff>
        </xdr:from>
        <xdr:to>
          <xdr:col>13</xdr:col>
          <xdr:colOff>209550</xdr:colOff>
          <xdr:row>21</xdr:row>
          <xdr:rowOff>104775</xdr:rowOff>
        </xdr:to>
        <xdr:sp macro="" textlink="">
          <xdr:nvSpPr>
            <xdr:cNvPr id="44035" name="Option Button 3" hidden="1">
              <a:extLst>
                <a:ext uri="{63B3BB69-23CF-44E3-9099-C40C66FF867C}">
                  <a14:compatExt spid="_x0000_s44035"/>
                </a:ext>
                <a:ext uri="{FF2B5EF4-FFF2-40B4-BE49-F238E27FC236}">
                  <a16:creationId xmlns:a16="http://schemas.microsoft.com/office/drawing/2014/main" id="{00000000-0008-0000-10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28575</xdr:rowOff>
        </xdr:from>
        <xdr:to>
          <xdr:col>2</xdr:col>
          <xdr:colOff>266700</xdr:colOff>
          <xdr:row>15</xdr:row>
          <xdr:rowOff>238125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10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2</xdr:col>
          <xdr:colOff>295275</xdr:colOff>
          <xdr:row>12</xdr:row>
          <xdr:rowOff>247650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10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2</xdr:col>
          <xdr:colOff>295275</xdr:colOff>
          <xdr:row>12</xdr:row>
          <xdr:rowOff>247650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10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39</xdr:row>
          <xdr:rowOff>228600</xdr:rowOff>
        </xdr:from>
        <xdr:to>
          <xdr:col>4</xdr:col>
          <xdr:colOff>238125</xdr:colOff>
          <xdr:row>39</xdr:row>
          <xdr:rowOff>438150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36</xdr:colOff>
      <xdr:row>28</xdr:row>
      <xdr:rowOff>316884</xdr:rowOff>
    </xdr:from>
    <xdr:ext cx="6922216" cy="2682057"/>
    <xdr:sp macro="" textlink="" fLocksText="0">
      <xdr:nvSpPr>
        <xdr:cNvPr id="2" name="Textfeld 1">
          <a:extLst>
            <a:ext uri="{FF2B5EF4-FFF2-40B4-BE49-F238E27FC236}">
              <a16:creationId xmlns:a16="http://schemas.microsoft.com/office/drawing/2014/main" id="{00000000-0008-0000-0100-000002000000}"/>
            </a:ext>
          </a:extLst>
        </xdr:cNvPr>
        <xdr:cNvSpPr txBox="1"/>
      </xdr:nvSpPr>
      <xdr:spPr>
        <a:xfrm>
          <a:off x="361986" y="6781184"/>
          <a:ext cx="6922216" cy="2682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1100"/>
        </a:p>
      </xdr:txBody>
    </xdr:sp>
    <xdr:clientData/>
  </xdr:oneCellAnchor>
  <xdr:oneCellAnchor>
    <xdr:from>
      <xdr:col>1</xdr:col>
      <xdr:colOff>181898</xdr:colOff>
      <xdr:row>11</xdr:row>
      <xdr:rowOff>5224</xdr:rowOff>
    </xdr:from>
    <xdr:ext cx="6923445" cy="2688508"/>
    <xdr:sp macro="" textlink="" fLocksText="0">
      <xdr:nvSpPr>
        <xdr:cNvPr id="3" name="Textfeld 2">
          <a:extLst>
            <a:ext uri="{FF2B5EF4-FFF2-40B4-BE49-F238E27FC236}">
              <a16:creationId xmlns:a16="http://schemas.microsoft.com/office/drawing/2014/main" id="{00000000-0008-0000-0100-000003000000}"/>
            </a:ext>
          </a:extLst>
        </xdr:cNvPr>
        <xdr:cNvSpPr txBox="1"/>
      </xdr:nvSpPr>
      <xdr:spPr>
        <a:xfrm>
          <a:off x="359698" y="3846974"/>
          <a:ext cx="6923445" cy="26885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17</xdr:row>
          <xdr:rowOff>0</xdr:rowOff>
        </xdr:from>
        <xdr:to>
          <xdr:col>4</xdr:col>
          <xdr:colOff>28575</xdr:colOff>
          <xdr:row>17</xdr:row>
          <xdr:rowOff>219075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3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4</xdr:row>
          <xdr:rowOff>142875</xdr:rowOff>
        </xdr:from>
        <xdr:to>
          <xdr:col>6</xdr:col>
          <xdr:colOff>533400</xdr:colOff>
          <xdr:row>4</xdr:row>
          <xdr:rowOff>333375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4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17</xdr:row>
          <xdr:rowOff>114300</xdr:rowOff>
        </xdr:from>
        <xdr:to>
          <xdr:col>2</xdr:col>
          <xdr:colOff>352425</xdr:colOff>
          <xdr:row>18</xdr:row>
          <xdr:rowOff>66675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2</xdr:col>
          <xdr:colOff>361950</xdr:colOff>
          <xdr:row>13</xdr:row>
          <xdr:rowOff>323850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152400</xdr:rowOff>
        </xdr:from>
        <xdr:to>
          <xdr:col>2</xdr:col>
          <xdr:colOff>361950</xdr:colOff>
          <xdr:row>15</xdr:row>
          <xdr:rowOff>323850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5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371475</xdr:rowOff>
        </xdr:from>
        <xdr:to>
          <xdr:col>2</xdr:col>
          <xdr:colOff>400050</xdr:colOff>
          <xdr:row>20</xdr:row>
          <xdr:rowOff>581025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5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22</xdr:row>
          <xdr:rowOff>247650</xdr:rowOff>
        </xdr:from>
        <xdr:to>
          <xdr:col>2</xdr:col>
          <xdr:colOff>381000</xdr:colOff>
          <xdr:row>22</xdr:row>
          <xdr:rowOff>457200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5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41</xdr:row>
          <xdr:rowOff>114300</xdr:rowOff>
        </xdr:from>
        <xdr:to>
          <xdr:col>2</xdr:col>
          <xdr:colOff>352425</xdr:colOff>
          <xdr:row>42</xdr:row>
          <xdr:rowOff>66675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6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2</xdr:col>
          <xdr:colOff>361950</xdr:colOff>
          <xdr:row>13</xdr:row>
          <xdr:rowOff>323850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6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152400</xdr:rowOff>
        </xdr:from>
        <xdr:to>
          <xdr:col>2</xdr:col>
          <xdr:colOff>361950</xdr:colOff>
          <xdr:row>15</xdr:row>
          <xdr:rowOff>323850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6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46</xdr:row>
          <xdr:rowOff>66675</xdr:rowOff>
        </xdr:from>
        <xdr:to>
          <xdr:col>2</xdr:col>
          <xdr:colOff>304800</xdr:colOff>
          <xdr:row>46</xdr:row>
          <xdr:rowOff>228600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8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17</xdr:row>
          <xdr:rowOff>76200</xdr:rowOff>
        </xdr:from>
        <xdr:to>
          <xdr:col>3</xdr:col>
          <xdr:colOff>0</xdr:colOff>
          <xdr:row>19</xdr:row>
          <xdr:rowOff>9525</xdr:rowOff>
        </xdr:to>
        <xdr:sp macro="" textlink="">
          <xdr:nvSpPr>
            <xdr:cNvPr id="41985" name="CB_ws1" hidden="1">
              <a:extLst>
                <a:ext uri="{63B3BB69-23CF-44E3-9099-C40C66FF867C}">
                  <a14:compatExt spid="_x0000_s41985"/>
                </a:ext>
                <a:ext uri="{FF2B5EF4-FFF2-40B4-BE49-F238E27FC236}">
                  <a16:creationId xmlns:a16="http://schemas.microsoft.com/office/drawing/2014/main" id="{00000000-0008-0000-0A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76200</xdr:rowOff>
        </xdr:from>
        <xdr:to>
          <xdr:col>3</xdr:col>
          <xdr:colOff>9525</xdr:colOff>
          <xdr:row>12</xdr:row>
          <xdr:rowOff>323850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A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24</xdr:row>
          <xdr:rowOff>38100</xdr:rowOff>
        </xdr:from>
        <xdr:to>
          <xdr:col>2</xdr:col>
          <xdr:colOff>295275</xdr:colOff>
          <xdr:row>24</xdr:row>
          <xdr:rowOff>247650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B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38100</xdr:rowOff>
        </xdr:from>
        <xdr:to>
          <xdr:col>2</xdr:col>
          <xdr:colOff>295275</xdr:colOff>
          <xdr:row>24</xdr:row>
          <xdr:rowOff>247650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B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KS\01_Wissensbasis\01_Strategische_FSP\Klimaschutzkonzepte%20KSM\07_Weiterentwicklung\Anpassung_VHB\Vorhabenbeschreibung_4.1.8a_KSM_Erstvorhaben_2409_V7_Nicht_GK_HS_ja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KKS\Fachliche-Schwerpunkte\06_Kommune\11_Excel%20und%20PDF-Formulare%20-%20KRL\Formulare_Arbeitsordner\KRL2022\4.1.8%20KSM\211122_Berechnungsformular_Ausgaben_Erstellu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KS\01_Wissensbasis\01_Strategische_FSP\Klimaschutzkonzepte%20KSM\07_Weiterentwicklung\Anpassung_VHB\Vorhabenbeschreibung_4.1.8a_KSM_Erstvorhaben_2409_V7_Nicht_GK_HS_j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KKS\01_Wissensbasis\00_Querschnittsthemen\01_Beihilfe\01_Arbeitshilfen\03_Nachforderungs_TBs\TB_KKO_Caritas_Wohlfahrtsverb&#228;nde_Kirchen_etc\241205_Vorlage_Excel_Abfrage_Beihilferelevanz_KSM_KK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KKS\01_Wissensbasis\00_Querschnittsthemen\01_Beihilfe\01_Arbeitshilfen\03_Nachforderungs_TBs\TB_KKO_Caritas_Wohlfahrtsverb&#228;nde_Kirchen_etc\241205_Vorlage_Excel_Abfrage_Beihilferelevanz_KSM_KK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ls.radeisen\Desktop\KSMNeu23\Vorhabenbeschreibung_4.1.8b+4.1.10b+4.1.10c_KSM_Anschlussvorhaben_2307_V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Users\nils.radeisen\Desktop\221101_Formulare%20Neu\KSM\4.1.8a_VHB_Ausgaben_Erstellung_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atrick.barkowsky\Desktop\Vorhabenbeschreibung_4.1.8b_4.1.10b_4.1.10c_KSM_AV_Umsetzungsmanagement%20_2410_V2_PB241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ug.team\public\Users\nils.radeisen\Desktop\KSMNeu23\Vorhabenbeschreibung_4.1.8b+4.1.10b+4.1.10c_KSM_Anschlussvorhaben_2307_V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KKS\Fachliche-Schwerpunkte\06_Kommune\11_Excel%20und%20PDF-Formulare%20-%20KRL\Formulare_Arbeitsordner\KRL2022\4.1.8%20KSM\211116_Berechnungsformular_Ausgaben_Umsetz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daten"/>
      <sheetName val="Vorhabenbeschreibung"/>
      <sheetName val="Inhalte und Handlungsfelder"/>
      <sheetName val="Beihilfe_Info"/>
      <sheetName val="Personalausgaben"/>
      <sheetName val="Texte"/>
      <sheetName val="Beihilfe_Auskünfte"/>
      <sheetName val="Personal"/>
      <sheetName val="Personal_alt"/>
      <sheetName val="menu"/>
      <sheetName val="Konzepterstellung"/>
      <sheetName val="ausgabenexport"/>
      <sheetName val="Begl_Öffentlichkeitsarbeit"/>
      <sheetName val="Akteursbeteiligung"/>
      <sheetName val="prof_Prozessunterstützung"/>
      <sheetName val="weitere Sachausgaben"/>
      <sheetName val="Dienstreisen und Qualifizierung"/>
      <sheetName val="Konzeptfertigstellung"/>
      <sheetName val="Ausgabenübersicht"/>
      <sheetName val="Anmerkun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daten"/>
      <sheetName val="menu"/>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el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eln"/>
      <sheetName val="Erklärungen"/>
      <sheetName val="KSM"/>
      <sheetName val="KKO"/>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ersonalausgaben"/>
      <sheetName val="Begl_Öffentlichkeitsarbeit"/>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sdaten"/>
      <sheetName val="Vorhabenbeschreibung"/>
      <sheetName val="Inhalte und Handlungsfelder"/>
      <sheetName val="TVÖD_Obergrenzen"/>
      <sheetName val="Dashboard"/>
      <sheetName val="Texte"/>
      <sheetName val="ausgabenexport"/>
      <sheetName val="Personal_Alt"/>
      <sheetName val="Personal"/>
      <sheetName val="Personalausgaben"/>
      <sheetName val="Arbeitsplan"/>
      <sheetName val="Erfolgskontrollplan"/>
      <sheetName val="Tabelle1"/>
      <sheetName val="Erst-,Anschlussvorhaben"/>
      <sheetName val="Pauschalen"/>
      <sheetName val="Tabellenblatt_entfernen"/>
      <sheetName val="Akteursbeteil_Öffentlichkeitsar"/>
      <sheetName val="Akteursbeteiligung_Alt"/>
      <sheetName val="prof_Prozessunterstützung"/>
      <sheetName val="THG_Bilanzierung"/>
      <sheetName val="Dropdownlisten"/>
      <sheetName val="Dienstreisen und Qualifizierung"/>
      <sheetName val="Konzeptfertigstellung"/>
      <sheetName val="Ausgabenübersicht"/>
      <sheetName val="Anmerkungen"/>
      <sheetName val="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5">
          <cell r="U5" t="b">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ersonalausgaben"/>
      <sheetName val="Begl_Öffentlichkeitsarbeit"/>
      <sheetName val="Basisdaten"/>
      <sheetName val="Vorhabenbeschreibung"/>
      <sheetName val="Inhalte und Handlungsfelder"/>
      <sheetName val="TVÖD_Obergrenzen"/>
      <sheetName val="Dashboard"/>
      <sheetName val="Texte"/>
      <sheetName val="ausgabenexport"/>
      <sheetName val="Personal_Alt"/>
      <sheetName val="Personal"/>
      <sheetName val="Arbeitsplan"/>
      <sheetName val="Erfolgskontrollplan"/>
      <sheetName val="Tabelle1"/>
      <sheetName val="Erst-,Anschlussvorhaben"/>
      <sheetName val="Pauschalen"/>
      <sheetName val="Akteursbeteiligung"/>
      <sheetName val="Akteursbeteiligung_Alt"/>
      <sheetName val="prof_Prozessunterstützung"/>
      <sheetName val="weitere Sachausgaben"/>
      <sheetName val="Dropdownlisten"/>
      <sheetName val="Dienstreisen und Qualifizierung"/>
      <sheetName val="Konzeptfertigstellung"/>
      <sheetName val="Ausgabenübersicht"/>
      <sheetName val="Anmerkungen"/>
    </sheetNames>
    <sheetDataSet>
      <sheetData sheetId="0">
        <row r="2">
          <cell r="Y2" t="str">
            <v/>
          </cell>
        </row>
      </sheetData>
      <sheetData sheetId="1">
        <row r="22">
          <cell r="W22" t="str">
            <v>PM Normgehalt</v>
          </cell>
        </row>
      </sheetData>
      <sheetData sheetId="2">
        <row r="21">
          <cell r="M21">
            <v>0</v>
          </cell>
        </row>
      </sheetData>
      <sheetData sheetId="3">
        <row r="25">
          <cell r="I25" t="str">
            <v>bitte auswählen</v>
          </cell>
        </row>
      </sheetData>
      <sheetData sheetId="4" refreshError="1"/>
      <sheetData sheetId="5" refreshError="1"/>
      <sheetData sheetId="6" refreshError="1"/>
      <sheetData sheetId="7" refreshError="1"/>
      <sheetData sheetId="8">
        <row r="8">
          <cell r="G8" t="str">
            <v>Bitte beachten Sie: Zuwendungsfähig sind Sachausgaben zur Beteiligung der relevanten Akteure (Organisation und Durchführung von Beteiligungsprozessen) im Umfang von max. 5.000 Euro.</v>
          </cell>
        </row>
      </sheetData>
      <sheetData sheetId="9" refreshError="1"/>
      <sheetData sheetId="10">
        <row r="10">
          <cell r="N10">
            <v>0</v>
          </cell>
        </row>
      </sheetData>
      <sheetData sheetId="11"/>
      <sheetData sheetId="12" refreshError="1"/>
      <sheetData sheetId="13" refreshError="1"/>
      <sheetData sheetId="14" refreshError="1"/>
      <sheetData sheetId="15" refreshError="1"/>
      <sheetData sheetId="16" refreshError="1"/>
      <sheetData sheetId="17"/>
      <sheetData sheetId="18">
        <row r="20">
          <cell r="M20">
            <v>0</v>
          </cell>
        </row>
      </sheetData>
      <sheetData sheetId="19">
        <row r="14">
          <cell r="J14">
            <v>0</v>
          </cell>
        </row>
      </sheetData>
      <sheetData sheetId="20" refreshError="1"/>
      <sheetData sheetId="21" refreshError="1"/>
      <sheetData sheetId="22">
        <row r="13">
          <cell r="P13">
            <v>0</v>
          </cell>
        </row>
      </sheetData>
      <sheetData sheetId="23" refreshError="1"/>
      <sheetData sheetId="24"/>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4.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ctrlProp" Target="../ctrlProps/ctrlProp20.xml"/><Relationship Id="rId4"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trlProp" Target="../ctrlProps/ctrlProp21.xml"/><Relationship Id="rId4"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12.vml"/><Relationship Id="rId7" Type="http://schemas.openxmlformats.org/officeDocument/2006/relationships/ctrlProp" Target="../ctrlProps/ctrlProp25.xml"/><Relationship Id="rId2" Type="http://schemas.openxmlformats.org/officeDocument/2006/relationships/drawing" Target="../drawings/drawing13.xml"/><Relationship Id="rId1" Type="http://schemas.openxmlformats.org/officeDocument/2006/relationships/printerSettings" Target="../printerSettings/printerSettings22.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foerderportal.bund.de/easyonline/reflink.jsf?m=NKI_KRL_2022&amp;b=4108A_ERSTV_KSK_KSM&amp;t=AZA" TargetMode="External"/><Relationship Id="rId1" Type="http://schemas.openxmlformats.org/officeDocument/2006/relationships/hyperlink" Target="https://www.klimaschutz.de/sites/default/files/mediathek/dokumente/KRL_Checkliste%20Antrag_2404_V1.pdf" TargetMode="External"/><Relationship Id="rId6" Type="http://schemas.openxmlformats.org/officeDocument/2006/relationships/ctrlProp" Target="../ctrlProps/ctrlProp28.xml"/><Relationship Id="rId5" Type="http://schemas.openxmlformats.org/officeDocument/2006/relationships/vmlDrawing" Target="../drawings/vmlDrawing13.vml"/><Relationship Id="rId4"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1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trlProp" Target="../ctrlProps/ctrlProp12.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C89"/>
  <sheetViews>
    <sheetView showGridLines="0" showRowColHeaders="0" tabSelected="1" zoomScaleNormal="100" workbookViewId="0">
      <selection activeCell="B39" sqref="B39:M39"/>
    </sheetView>
  </sheetViews>
  <sheetFormatPr baseColWidth="10" defaultColWidth="11.42578125" defaultRowHeight="12" x14ac:dyDescent="0.2"/>
  <cols>
    <col min="1" max="2" width="2.5703125" style="1" customWidth="1"/>
    <col min="3" max="3" width="2.85546875" style="1" customWidth="1"/>
    <col min="4" max="4" width="3.140625" style="1" customWidth="1"/>
    <col min="5" max="5" width="3.5703125" style="1" customWidth="1"/>
    <col min="6" max="6" width="3.42578125" style="1" customWidth="1"/>
    <col min="7" max="7" width="0.5703125" style="1" customWidth="1"/>
    <col min="8" max="8" width="9.42578125" style="1" customWidth="1"/>
    <col min="9" max="9" width="4.5703125" style="1" customWidth="1"/>
    <col min="10" max="10" width="7.42578125" style="1" customWidth="1"/>
    <col min="11" max="11" width="10" style="1" customWidth="1"/>
    <col min="12" max="13" width="5.5703125" style="1" customWidth="1"/>
    <col min="14" max="16" width="11.42578125" style="1" customWidth="1"/>
    <col min="17" max="17" width="12.85546875" style="1" customWidth="1"/>
    <col min="18" max="19" width="2.42578125" style="1" customWidth="1"/>
    <col min="20" max="20" width="13.5703125" style="1" customWidth="1"/>
    <col min="21" max="21" width="11.42578125" style="1"/>
    <col min="22" max="22" width="15.42578125" style="1" customWidth="1"/>
    <col min="23" max="24" width="11.42578125" style="1"/>
    <col min="25" max="25" width="44.5703125" style="1" customWidth="1"/>
    <col min="26" max="16384" width="11.42578125" style="1"/>
  </cols>
  <sheetData>
    <row r="1" spans="1:29"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row>
    <row r="2" spans="1:29" ht="12.75" hidden="1" customHeight="1" x14ac:dyDescent="0.2">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row>
    <row r="3" spans="1:29" ht="12" customHeight="1" x14ac:dyDescent="0.2">
      <c r="A3" s="326"/>
      <c r="S3" s="326"/>
      <c r="T3" s="326"/>
      <c r="U3" s="326"/>
      <c r="V3" s="326"/>
      <c r="W3" s="326"/>
      <c r="X3" s="326"/>
      <c r="Y3" s="326"/>
      <c r="Z3" s="326"/>
      <c r="AA3" s="326"/>
      <c r="AB3" s="326"/>
      <c r="AC3" s="326"/>
    </row>
    <row r="4" spans="1:29" s="4" customFormat="1" ht="57" customHeight="1" x14ac:dyDescent="0.2">
      <c r="A4" s="327"/>
      <c r="C4" s="500" t="s">
        <v>632</v>
      </c>
      <c r="D4" s="500"/>
      <c r="E4" s="500"/>
      <c r="F4" s="500"/>
      <c r="G4" s="500"/>
      <c r="H4" s="500"/>
      <c r="I4" s="500"/>
      <c r="J4" s="500"/>
      <c r="K4" s="500"/>
      <c r="L4" s="500"/>
      <c r="M4" s="500"/>
      <c r="N4" s="500"/>
      <c r="O4" s="506" t="e" vm="1">
        <v>#VALUE!</v>
      </c>
      <c r="P4" s="506"/>
      <c r="Q4" s="506"/>
      <c r="R4" s="1"/>
      <c r="S4" s="327"/>
      <c r="T4" s="331"/>
      <c r="U4" s="501"/>
      <c r="V4" s="501"/>
      <c r="W4" s="327"/>
      <c r="X4" s="327"/>
      <c r="Y4" s="327"/>
      <c r="Z4" s="327"/>
      <c r="AA4" s="327"/>
      <c r="AB4" s="327"/>
      <c r="AC4" s="327"/>
    </row>
    <row r="5" spans="1:29" s="4" customFormat="1" ht="24.75" customHeight="1" x14ac:dyDescent="0.2">
      <c r="A5" s="327"/>
      <c r="C5" s="502" t="s">
        <v>633</v>
      </c>
      <c r="D5" s="503"/>
      <c r="E5" s="503"/>
      <c r="F5" s="503"/>
      <c r="G5" s="503"/>
      <c r="H5" s="503"/>
      <c r="I5" s="503"/>
      <c r="J5" s="503"/>
      <c r="K5" s="503"/>
      <c r="L5" s="503"/>
      <c r="M5" s="503"/>
      <c r="N5" s="503"/>
      <c r="O5" s="503"/>
      <c r="P5" s="506" t="e" vm="2">
        <v>#VALUE!</v>
      </c>
      <c r="Q5" s="506"/>
      <c r="R5" s="1"/>
      <c r="S5" s="327"/>
      <c r="T5" s="331"/>
      <c r="U5" s="452"/>
      <c r="V5" s="452"/>
      <c r="W5" s="327"/>
      <c r="X5" s="327"/>
      <c r="Y5" s="327"/>
      <c r="Z5" s="327"/>
      <c r="AA5" s="327"/>
      <c r="AB5" s="327"/>
      <c r="AC5" s="327"/>
    </row>
    <row r="6" spans="1:29" s="4" customFormat="1" ht="6" customHeight="1" x14ac:dyDescent="0.2">
      <c r="A6" s="327"/>
      <c r="C6" s="229"/>
      <c r="D6" s="229"/>
      <c r="E6" s="229"/>
      <c r="F6" s="229"/>
      <c r="G6" s="229"/>
      <c r="H6" s="229"/>
      <c r="I6" s="229"/>
      <c r="J6" s="229"/>
      <c r="K6" s="229"/>
      <c r="L6" s="229"/>
      <c r="M6" s="229"/>
      <c r="N6" s="1"/>
      <c r="O6" s="1"/>
      <c r="P6" s="506"/>
      <c r="Q6" s="506"/>
      <c r="R6" s="1"/>
      <c r="S6" s="327"/>
      <c r="T6" s="327"/>
      <c r="U6" s="327"/>
      <c r="V6" s="327"/>
      <c r="W6" s="327"/>
      <c r="X6" s="327"/>
      <c r="Y6" s="327"/>
      <c r="Z6" s="327"/>
      <c r="AA6" s="327"/>
      <c r="AB6" s="327"/>
      <c r="AC6" s="327"/>
    </row>
    <row r="7" spans="1:29" s="4" customFormat="1" ht="45.75" customHeight="1" x14ac:dyDescent="0.2">
      <c r="A7" s="327"/>
      <c r="C7" s="504" t="s">
        <v>634</v>
      </c>
      <c r="D7" s="504"/>
      <c r="E7" s="504"/>
      <c r="F7" s="504"/>
      <c r="G7" s="504"/>
      <c r="H7" s="504"/>
      <c r="I7" s="504"/>
      <c r="J7" s="504"/>
      <c r="K7" s="504"/>
      <c r="L7" s="504"/>
      <c r="M7" s="504"/>
      <c r="N7" s="504"/>
      <c r="O7" s="320"/>
      <c r="P7" s="506"/>
      <c r="Q7" s="506"/>
      <c r="R7" s="1"/>
      <c r="S7" s="327"/>
      <c r="T7" s="332"/>
      <c r="U7" s="327"/>
      <c r="V7" s="327"/>
      <c r="W7" s="327"/>
      <c r="X7" s="327"/>
      <c r="Y7" s="327"/>
      <c r="Z7" s="327"/>
      <c r="AA7" s="327"/>
      <c r="AB7" s="327"/>
      <c r="AC7" s="327"/>
    </row>
    <row r="8" spans="1:29" s="4" customFormat="1" ht="6" customHeight="1" x14ac:dyDescent="0.2">
      <c r="A8" s="327"/>
      <c r="C8" s="256"/>
      <c r="D8" s="256"/>
      <c r="E8" s="256"/>
      <c r="F8" s="256"/>
      <c r="G8" s="256"/>
      <c r="H8" s="256"/>
      <c r="I8" s="256"/>
      <c r="J8" s="256"/>
      <c r="K8" s="256"/>
      <c r="L8" s="256"/>
      <c r="M8" s="256"/>
      <c r="N8" s="1"/>
      <c r="O8" s="1"/>
      <c r="P8" s="1"/>
      <c r="Q8" s="1"/>
      <c r="R8" s="1"/>
      <c r="S8" s="327"/>
      <c r="T8" s="327"/>
      <c r="U8" s="327"/>
      <c r="V8" s="327"/>
      <c r="W8" s="327"/>
      <c r="X8" s="327"/>
      <c r="Y8" s="327"/>
      <c r="Z8" s="327"/>
      <c r="AA8" s="327"/>
      <c r="AB8" s="327"/>
      <c r="AC8" s="327"/>
    </row>
    <row r="9" spans="1:29" s="251" customFormat="1" ht="16.5" customHeight="1" x14ac:dyDescent="0.25">
      <c r="A9" s="328"/>
      <c r="C9" s="254" t="s">
        <v>408</v>
      </c>
      <c r="D9" s="252"/>
      <c r="E9" s="252"/>
      <c r="F9" s="252"/>
      <c r="G9" s="252"/>
      <c r="H9" s="252"/>
      <c r="I9" s="252"/>
      <c r="J9" s="252"/>
      <c r="K9" s="252"/>
      <c r="L9" s="252"/>
      <c r="M9" s="252"/>
      <c r="N9" s="253"/>
      <c r="O9" s="253"/>
      <c r="P9" s="253"/>
      <c r="Q9" s="257"/>
      <c r="R9" s="253"/>
      <c r="S9" s="328"/>
      <c r="T9" s="328"/>
      <c r="U9" s="328"/>
      <c r="V9" s="328"/>
      <c r="W9" s="328"/>
      <c r="X9" s="328"/>
      <c r="Y9" s="328"/>
      <c r="Z9" s="328"/>
      <c r="AA9" s="328"/>
      <c r="AB9" s="328"/>
      <c r="AC9" s="328"/>
    </row>
    <row r="10" spans="1:29" s="251" customFormat="1" ht="39.75" customHeight="1" x14ac:dyDescent="0.2">
      <c r="A10" s="328"/>
      <c r="C10" s="505" t="s">
        <v>409</v>
      </c>
      <c r="D10" s="505"/>
      <c r="E10" s="505"/>
      <c r="F10" s="503" t="s">
        <v>674</v>
      </c>
      <c r="G10" s="505"/>
      <c r="H10" s="505"/>
      <c r="I10" s="505"/>
      <c r="J10" s="505"/>
      <c r="K10" s="505"/>
      <c r="L10" s="505"/>
      <c r="M10" s="505"/>
      <c r="N10" s="505"/>
      <c r="O10" s="505"/>
      <c r="P10" s="505"/>
      <c r="Q10" s="505"/>
      <c r="R10" s="253"/>
      <c r="S10" s="328"/>
      <c r="T10" s="328"/>
      <c r="U10" s="328"/>
      <c r="V10" s="328"/>
      <c r="W10" s="328"/>
      <c r="X10" s="328"/>
      <c r="Y10" s="328"/>
      <c r="Z10" s="328"/>
      <c r="AA10" s="328"/>
      <c r="AB10" s="328"/>
      <c r="AC10" s="328"/>
    </row>
    <row r="11" spans="1:29" s="251" customFormat="1" ht="27.75" customHeight="1" x14ac:dyDescent="0.2">
      <c r="A11" s="328"/>
      <c r="C11" s="505" t="s">
        <v>410</v>
      </c>
      <c r="D11" s="505"/>
      <c r="E11" s="505"/>
      <c r="F11" s="503" t="s">
        <v>664</v>
      </c>
      <c r="G11" s="505"/>
      <c r="H11" s="505"/>
      <c r="I11" s="505"/>
      <c r="J11" s="505"/>
      <c r="K11" s="505"/>
      <c r="L11" s="505"/>
      <c r="M11" s="505"/>
      <c r="N11" s="505"/>
      <c r="O11" s="505"/>
      <c r="P11" s="505"/>
      <c r="Q11" s="505"/>
      <c r="R11" s="253"/>
      <c r="S11" s="328"/>
      <c r="T11" s="328"/>
      <c r="U11" s="327"/>
      <c r="V11" s="328"/>
      <c r="W11" s="328"/>
      <c r="X11" s="328"/>
      <c r="Y11" s="328"/>
      <c r="Z11" s="328"/>
      <c r="AA11" s="328"/>
      <c r="AB11" s="328"/>
      <c r="AC11" s="328"/>
    </row>
    <row r="12" spans="1:29" s="251" customFormat="1" ht="15" customHeight="1" x14ac:dyDescent="0.2">
      <c r="A12" s="328"/>
      <c r="C12" s="505" t="s">
        <v>411</v>
      </c>
      <c r="D12" s="505"/>
      <c r="E12" s="505"/>
      <c r="F12" s="503" t="s">
        <v>548</v>
      </c>
      <c r="G12" s="505"/>
      <c r="H12" s="505"/>
      <c r="I12" s="505"/>
      <c r="J12" s="505"/>
      <c r="K12" s="505"/>
      <c r="L12" s="505"/>
      <c r="M12" s="505"/>
      <c r="N12" s="505"/>
      <c r="O12" s="505"/>
      <c r="P12" s="505"/>
      <c r="Q12" s="505"/>
      <c r="R12" s="253"/>
      <c r="S12" s="328"/>
      <c r="T12" s="328"/>
      <c r="U12" s="328"/>
      <c r="V12" s="328"/>
      <c r="W12" s="328"/>
      <c r="X12" s="328"/>
      <c r="Y12" s="328"/>
      <c r="Z12" s="328"/>
      <c r="AA12" s="328"/>
      <c r="AB12" s="328"/>
      <c r="AC12" s="328"/>
    </row>
    <row r="13" spans="1:29" s="4" customFormat="1" ht="26.25" customHeight="1" x14ac:dyDescent="0.2">
      <c r="A13" s="327"/>
      <c r="C13" s="505" t="s">
        <v>412</v>
      </c>
      <c r="D13" s="505"/>
      <c r="E13" s="505"/>
      <c r="F13" s="503" t="s">
        <v>666</v>
      </c>
      <c r="G13" s="503"/>
      <c r="H13" s="503"/>
      <c r="I13" s="503"/>
      <c r="J13" s="503"/>
      <c r="K13" s="503"/>
      <c r="L13" s="503"/>
      <c r="M13" s="503"/>
      <c r="N13" s="503"/>
      <c r="O13" s="503"/>
      <c r="P13" s="503"/>
      <c r="Q13" s="503"/>
      <c r="R13" s="1"/>
      <c r="S13" s="327"/>
      <c r="T13" s="327"/>
      <c r="U13" s="327"/>
      <c r="V13" s="327"/>
      <c r="W13" s="327"/>
      <c r="X13" s="327"/>
      <c r="Y13" s="327"/>
      <c r="Z13" s="327"/>
      <c r="AA13" s="327"/>
      <c r="AB13" s="327"/>
      <c r="AC13" s="327"/>
    </row>
    <row r="14" spans="1:29" s="4" customFormat="1" ht="27" customHeight="1" x14ac:dyDescent="0.2">
      <c r="A14" s="327"/>
      <c r="C14" s="505" t="s">
        <v>509</v>
      </c>
      <c r="D14" s="505"/>
      <c r="E14" s="505"/>
      <c r="F14" s="503" t="s">
        <v>596</v>
      </c>
      <c r="G14" s="503"/>
      <c r="H14" s="503"/>
      <c r="I14" s="503"/>
      <c r="J14" s="503"/>
      <c r="K14" s="503"/>
      <c r="L14" s="503"/>
      <c r="M14" s="503"/>
      <c r="N14" s="503"/>
      <c r="O14" s="503"/>
      <c r="P14" s="503"/>
      <c r="Q14" s="503"/>
      <c r="R14" s="1"/>
      <c r="S14" s="327"/>
      <c r="T14" s="327"/>
      <c r="U14" s="327"/>
      <c r="V14" s="327"/>
      <c r="W14" s="327"/>
      <c r="X14" s="327"/>
      <c r="Y14" s="327"/>
      <c r="Z14" s="327"/>
      <c r="AA14" s="327"/>
      <c r="AB14" s="327"/>
      <c r="AC14" s="327"/>
    </row>
    <row r="15" spans="1:29" s="4" customFormat="1" ht="34.5" customHeight="1" x14ac:dyDescent="0.2">
      <c r="A15" s="327"/>
      <c r="C15" s="515" t="s">
        <v>693</v>
      </c>
      <c r="D15" s="515"/>
      <c r="E15" s="515"/>
      <c r="F15" s="515"/>
      <c r="G15" s="515"/>
      <c r="H15" s="515"/>
      <c r="I15" s="515"/>
      <c r="J15" s="515"/>
      <c r="K15" s="515"/>
      <c r="L15" s="515"/>
      <c r="M15" s="515"/>
      <c r="N15" s="515"/>
      <c r="O15" s="515"/>
      <c r="P15" s="515"/>
      <c r="Q15" s="515"/>
      <c r="R15" s="1"/>
      <c r="S15" s="327"/>
      <c r="T15" s="327"/>
      <c r="U15" s="327"/>
      <c r="V15" s="327"/>
      <c r="W15" s="327"/>
      <c r="X15" s="327"/>
      <c r="Y15" s="327"/>
      <c r="Z15" s="327"/>
      <c r="AA15" s="327"/>
      <c r="AB15" s="327"/>
      <c r="AC15" s="327"/>
    </row>
    <row r="16" spans="1:29" s="4" customFormat="1" ht="93.95" customHeight="1" x14ac:dyDescent="0.2">
      <c r="A16" s="327"/>
      <c r="C16" s="515" t="s">
        <v>635</v>
      </c>
      <c r="D16" s="515"/>
      <c r="E16" s="515"/>
      <c r="F16" s="515"/>
      <c r="G16" s="515"/>
      <c r="H16" s="515"/>
      <c r="I16" s="515"/>
      <c r="J16" s="515"/>
      <c r="K16" s="515"/>
      <c r="L16" s="515"/>
      <c r="M16" s="515"/>
      <c r="N16" s="515"/>
      <c r="O16" s="515"/>
      <c r="P16" s="515"/>
      <c r="Q16" s="515"/>
      <c r="R16" s="1"/>
      <c r="S16" s="327"/>
      <c r="T16" s="327"/>
      <c r="U16" s="327"/>
      <c r="V16" s="327"/>
      <c r="W16" s="327"/>
      <c r="X16" s="327"/>
      <c r="Y16" s="327"/>
      <c r="Z16" s="327"/>
      <c r="AA16" s="327"/>
      <c r="AB16" s="327"/>
      <c r="AC16" s="327"/>
    </row>
    <row r="17" spans="1:29" s="4" customFormat="1" ht="15" customHeight="1" thickBot="1" x14ac:dyDescent="0.25">
      <c r="A17" s="327"/>
      <c r="C17" s="516" t="s">
        <v>153</v>
      </c>
      <c r="D17" s="516"/>
      <c r="E17" s="516"/>
      <c r="F17" s="516"/>
      <c r="G17" s="516"/>
      <c r="H17" s="516"/>
      <c r="I17" s="516"/>
      <c r="J17" s="516"/>
      <c r="K17" s="516"/>
      <c r="L17" s="516"/>
      <c r="M17" s="189"/>
      <c r="N17" s="1"/>
      <c r="O17" s="1"/>
      <c r="P17" s="1"/>
      <c r="Q17" s="1"/>
      <c r="R17" s="1"/>
      <c r="S17" s="327"/>
      <c r="T17" s="327"/>
      <c r="U17" s="327"/>
      <c r="V17" s="327"/>
      <c r="W17" s="327"/>
      <c r="X17" s="327"/>
      <c r="Y17" s="327"/>
      <c r="Z17" s="327"/>
      <c r="AA17" s="327"/>
      <c r="AB17" s="327"/>
      <c r="AC17" s="327"/>
    </row>
    <row r="18" spans="1:29" s="9" customFormat="1" ht="16.5" customHeight="1" thickBot="1" x14ac:dyDescent="0.3">
      <c r="A18" s="329"/>
      <c r="B18" s="118">
        <v>1</v>
      </c>
      <c r="C18" s="507" t="s">
        <v>636</v>
      </c>
      <c r="D18" s="508"/>
      <c r="E18" s="508"/>
      <c r="F18" s="508"/>
      <c r="G18" s="508"/>
      <c r="H18" s="509"/>
      <c r="I18" s="510"/>
      <c r="J18" s="510"/>
      <c r="K18" s="510"/>
      <c r="L18" s="510"/>
      <c r="M18" s="510"/>
      <c r="N18" s="510"/>
      <c r="O18" s="510"/>
      <c r="P18" s="510"/>
      <c r="Q18" s="511"/>
      <c r="S18" s="329"/>
      <c r="T18" s="329"/>
      <c r="U18" s="329"/>
      <c r="V18" s="329"/>
      <c r="W18" s="329"/>
      <c r="X18" s="329"/>
      <c r="Y18" s="329"/>
      <c r="Z18" s="329"/>
      <c r="AA18" s="329"/>
      <c r="AB18" s="329"/>
      <c r="AC18" s="329"/>
    </row>
    <row r="19" spans="1:29" s="9" customFormat="1" ht="6" customHeight="1" thickBot="1" x14ac:dyDescent="0.3">
      <c r="A19" s="329"/>
      <c r="B19" s="191"/>
      <c r="C19" s="139"/>
      <c r="D19" s="138"/>
      <c r="E19" s="139"/>
      <c r="F19" s="139"/>
      <c r="G19" s="139"/>
      <c r="H19" s="138"/>
      <c r="I19" s="140"/>
      <c r="J19" s="141"/>
      <c r="K19" s="141"/>
      <c r="L19" s="141"/>
      <c r="M19" s="141"/>
      <c r="N19" s="141"/>
      <c r="O19" s="141"/>
      <c r="P19" s="141"/>
      <c r="Q19" s="140"/>
      <c r="S19" s="329"/>
      <c r="T19" s="329"/>
      <c r="U19" s="329"/>
      <c r="V19" s="329"/>
      <c r="W19" s="329"/>
      <c r="X19" s="329"/>
      <c r="Y19" s="329"/>
      <c r="Z19" s="329"/>
      <c r="AA19" s="329"/>
      <c r="AB19" s="329"/>
      <c r="AC19" s="329"/>
    </row>
    <row r="20" spans="1:29" s="9" customFormat="1" ht="16.5" customHeight="1" thickBot="1" x14ac:dyDescent="0.3">
      <c r="A20" s="329"/>
      <c r="B20" s="191">
        <v>2</v>
      </c>
      <c r="C20" s="507" t="s">
        <v>317</v>
      </c>
      <c r="D20" s="508"/>
      <c r="E20" s="508"/>
      <c r="F20" s="508"/>
      <c r="G20" s="508"/>
      <c r="H20" s="509"/>
      <c r="I20" s="512" t="s">
        <v>58</v>
      </c>
      <c r="J20" s="513"/>
      <c r="K20" s="513"/>
      <c r="L20" s="513"/>
      <c r="M20" s="513"/>
      <c r="N20" s="513"/>
      <c r="O20" s="513"/>
      <c r="P20" s="513"/>
      <c r="Q20" s="514"/>
      <c r="S20" s="329"/>
      <c r="T20" s="517" t="str">
        <f>IF(I20=menu!AF4,Texte!A24,IF(I20=menu!AF5,Texte!A48,""))</f>
        <v/>
      </c>
      <c r="U20" s="517"/>
      <c r="V20" s="517"/>
      <c r="W20" s="517"/>
      <c r="X20" s="517"/>
      <c r="Y20" s="329"/>
      <c r="Z20" s="329"/>
      <c r="AA20" s="329"/>
      <c r="AB20" s="329"/>
      <c r="AC20" s="329"/>
    </row>
    <row r="21" spans="1:29" s="9" customFormat="1" ht="6" customHeight="1" thickBot="1" x14ac:dyDescent="0.3">
      <c r="A21" s="329"/>
      <c r="B21" s="191"/>
      <c r="C21" s="139"/>
      <c r="D21" s="138"/>
      <c r="E21" s="139"/>
      <c r="F21" s="139"/>
      <c r="G21" s="139"/>
      <c r="H21" s="138"/>
      <c r="I21" s="140"/>
      <c r="J21" s="141"/>
      <c r="K21" s="141"/>
      <c r="L21" s="141"/>
      <c r="M21" s="141"/>
      <c r="N21" s="141"/>
      <c r="O21" s="141"/>
      <c r="P21" s="141"/>
      <c r="Q21" s="228"/>
      <c r="S21" s="329"/>
      <c r="T21" s="517"/>
      <c r="U21" s="517"/>
      <c r="V21" s="517"/>
      <c r="W21" s="517"/>
      <c r="X21" s="517"/>
      <c r="Y21" s="329"/>
      <c r="Z21" s="329"/>
      <c r="AA21" s="329"/>
      <c r="AB21" s="329"/>
      <c r="AC21" s="329"/>
    </row>
    <row r="22" spans="1:29" s="4" customFormat="1" ht="31.5" customHeight="1" thickBot="1" x14ac:dyDescent="0.25">
      <c r="A22" s="327"/>
      <c r="B22" s="118">
        <v>3</v>
      </c>
      <c r="C22" s="507" t="s">
        <v>152</v>
      </c>
      <c r="D22" s="508"/>
      <c r="E22" s="508"/>
      <c r="F22" s="508"/>
      <c r="G22" s="508"/>
      <c r="H22" s="509"/>
      <c r="I22" s="518"/>
      <c r="J22" s="519"/>
      <c r="K22" s="519"/>
      <c r="L22" s="519"/>
      <c r="M22" s="519"/>
      <c r="N22" s="519"/>
      <c r="O22" s="519"/>
      <c r="P22" s="519"/>
      <c r="Q22" s="520"/>
      <c r="R22" s="1"/>
      <c r="S22" s="327"/>
      <c r="T22" s="517"/>
      <c r="U22" s="517"/>
      <c r="V22" s="517"/>
      <c r="W22" s="517"/>
      <c r="X22" s="517"/>
      <c r="Y22" s="327"/>
      <c r="Z22" s="327"/>
      <c r="AA22" s="327"/>
      <c r="AB22" s="327"/>
      <c r="AC22" s="327"/>
    </row>
    <row r="23" spans="1:29" s="4" customFormat="1" ht="6" customHeight="1" x14ac:dyDescent="0.2">
      <c r="A23" s="327"/>
      <c r="B23" s="191"/>
      <c r="C23" s="523"/>
      <c r="D23" s="523"/>
      <c r="E23" s="523"/>
      <c r="F23" s="523"/>
      <c r="G23" s="523"/>
      <c r="H23" s="523"/>
      <c r="I23" s="523"/>
      <c r="J23" s="523"/>
      <c r="K23" s="523"/>
      <c r="L23" s="1"/>
      <c r="M23" s="1"/>
      <c r="N23" s="1"/>
      <c r="O23" s="1"/>
      <c r="P23" s="1"/>
      <c r="Q23" s="1"/>
      <c r="R23" s="1"/>
      <c r="S23" s="327"/>
      <c r="T23" s="327"/>
      <c r="U23" s="327"/>
      <c r="V23" s="327"/>
      <c r="W23" s="327"/>
      <c r="X23" s="327"/>
      <c r="Y23" s="327"/>
      <c r="Z23" s="327"/>
      <c r="AA23" s="327"/>
      <c r="AB23" s="327"/>
      <c r="AC23" s="327"/>
    </row>
    <row r="24" spans="1:29" s="4" customFormat="1" ht="12.75" customHeight="1" x14ac:dyDescent="0.2">
      <c r="A24" s="327"/>
      <c r="B24" s="191"/>
      <c r="C24" s="521" t="str">
        <f>Texte!C13</f>
        <v>4.1.8. a) Erstvorhaben Klimaschutzkonzept und Klimaschutzmanagement</v>
      </c>
      <c r="D24" s="521"/>
      <c r="E24" s="521"/>
      <c r="F24" s="521"/>
      <c r="G24" s="521"/>
      <c r="H24" s="521"/>
      <c r="I24" s="521"/>
      <c r="J24" s="521"/>
      <c r="K24" s="521"/>
      <c r="L24" s="521"/>
      <c r="M24" s="521"/>
      <c r="N24" s="521"/>
      <c r="O24" s="521"/>
      <c r="P24" s="521"/>
      <c r="Q24" s="521"/>
      <c r="R24" s="1"/>
      <c r="S24" s="327"/>
      <c r="T24" s="327"/>
      <c r="U24" s="327"/>
      <c r="V24" s="327"/>
      <c r="W24" s="327"/>
      <c r="X24" s="327"/>
      <c r="Y24" s="327"/>
      <c r="Z24" s="327"/>
      <c r="AA24" s="327"/>
      <c r="AB24" s="327"/>
      <c r="AC24" s="327"/>
    </row>
    <row r="25" spans="1:29" s="4" customFormat="1" ht="75" customHeight="1" x14ac:dyDescent="0.2">
      <c r="A25" s="327"/>
      <c r="B25" s="191"/>
      <c r="C25" s="522" t="str">
        <f>Texte!C12</f>
        <v>Gefördert werden die erstmalige Erstellung eines integrierten Klimaschutzkonzepts und die Umsetzung erster Maßnahmen durch ein Klimaschutzmanagement. Ein integriertes Klimaschutzkonzept umfasst alle klimarelevanten Handlungsfelder einer Organisation und adressiert die unterschiedlichen Handlungsmöglichkeiten des Antragstellers als Verbraucher*in/Vorbild, Versorger*in/Anbieter*in, ggf. Regulierer*in und Berater*in/Motivierender.
Der Bewilligungszeitraum beträgt in der Regel 24 Monate.</v>
      </c>
      <c r="D25" s="522"/>
      <c r="E25" s="522"/>
      <c r="F25" s="522"/>
      <c r="G25" s="522"/>
      <c r="H25" s="522"/>
      <c r="I25" s="522"/>
      <c r="J25" s="522"/>
      <c r="K25" s="522"/>
      <c r="L25" s="522"/>
      <c r="M25" s="522"/>
      <c r="N25" s="522"/>
      <c r="O25" s="522"/>
      <c r="P25" s="522"/>
      <c r="Q25" s="522"/>
      <c r="R25" s="1"/>
      <c r="S25" s="327"/>
      <c r="T25" s="327"/>
      <c r="U25" s="327"/>
      <c r="V25" s="327"/>
      <c r="W25" s="330"/>
      <c r="X25" s="330"/>
      <c r="Y25" s="330"/>
      <c r="Z25" s="327"/>
      <c r="AA25" s="327"/>
      <c r="AB25" s="327"/>
      <c r="AC25" s="327"/>
    </row>
    <row r="26" spans="1:29" s="4" customFormat="1" ht="6" customHeight="1" thickBot="1" x14ac:dyDescent="0.25">
      <c r="A26" s="327"/>
      <c r="B26" s="191"/>
      <c r="C26" s="321"/>
      <c r="D26" s="321"/>
      <c r="E26" s="321"/>
      <c r="F26" s="321"/>
      <c r="G26" s="321"/>
      <c r="H26" s="321"/>
      <c r="I26" s="321"/>
      <c r="J26" s="321"/>
      <c r="K26" s="321"/>
      <c r="L26" s="1"/>
      <c r="M26" s="1"/>
      <c r="N26" s="1"/>
      <c r="O26" s="1"/>
      <c r="P26" s="1"/>
      <c r="Q26" s="1"/>
      <c r="R26" s="1"/>
      <c r="S26" s="327"/>
      <c r="T26" s="327"/>
      <c r="U26" s="327"/>
      <c r="V26" s="330"/>
      <c r="W26" s="330"/>
      <c r="X26" s="330"/>
      <c r="Y26" s="330"/>
      <c r="Z26" s="327"/>
      <c r="AA26" s="327"/>
      <c r="AB26" s="327"/>
      <c r="AC26" s="327"/>
    </row>
    <row r="27" spans="1:29" s="4" customFormat="1" ht="24" customHeight="1" thickBot="1" x14ac:dyDescent="0.3">
      <c r="A27" s="327"/>
      <c r="B27" s="191">
        <f>B22+1</f>
        <v>4</v>
      </c>
      <c r="C27" s="324"/>
      <c r="D27" s="325"/>
      <c r="E27" s="524" t="s">
        <v>557</v>
      </c>
      <c r="F27" s="524"/>
      <c r="G27" s="524"/>
      <c r="H27" s="524"/>
      <c r="I27" s="524"/>
      <c r="J27" s="524"/>
      <c r="K27" s="524"/>
      <c r="L27" s="524"/>
      <c r="M27" s="524"/>
      <c r="N27" s="524"/>
      <c r="O27" s="524"/>
      <c r="P27" s="524"/>
      <c r="Q27" s="525"/>
      <c r="R27" s="7">
        <f>IF(menu!C86=FALSE,1,0)</f>
        <v>1</v>
      </c>
      <c r="S27" s="327"/>
      <c r="T27" s="327"/>
      <c r="U27" s="327"/>
      <c r="V27" s="330"/>
      <c r="W27" s="330"/>
      <c r="X27" s="330"/>
      <c r="Y27" s="330"/>
      <c r="Z27" s="327"/>
      <c r="AA27" s="327"/>
      <c r="AB27" s="327"/>
      <c r="AC27" s="327"/>
    </row>
    <row r="28" spans="1:29" s="4" customFormat="1" ht="6" customHeight="1" x14ac:dyDescent="0.2">
      <c r="A28" s="327"/>
      <c r="B28" s="191"/>
      <c r="C28" s="190"/>
      <c r="D28" s="190"/>
      <c r="E28" s="190"/>
      <c r="F28" s="190"/>
      <c r="G28" s="190"/>
      <c r="H28" s="190"/>
      <c r="I28" s="190"/>
      <c r="J28" s="190"/>
      <c r="K28" s="190"/>
      <c r="L28" s="1"/>
      <c r="M28" s="1"/>
      <c r="N28" s="1"/>
      <c r="O28" s="1"/>
      <c r="P28" s="1"/>
      <c r="Q28" s="1"/>
      <c r="R28" s="1"/>
      <c r="S28" s="327"/>
      <c r="T28" s="327"/>
      <c r="U28" s="327"/>
      <c r="V28" s="330"/>
      <c r="W28" s="330"/>
      <c r="X28" s="330"/>
      <c r="Y28" s="330"/>
      <c r="Z28" s="327"/>
      <c r="AA28" s="327"/>
      <c r="AB28" s="327"/>
      <c r="AC28" s="327"/>
    </row>
    <row r="29" spans="1:29" s="4" customFormat="1" ht="13.5" customHeight="1" thickBot="1" x14ac:dyDescent="0.25">
      <c r="A29" s="327"/>
      <c r="C29" s="526" t="s">
        <v>278</v>
      </c>
      <c r="D29" s="526"/>
      <c r="E29" s="526"/>
      <c r="F29" s="526"/>
      <c r="G29" s="526"/>
      <c r="H29" s="526"/>
      <c r="I29" s="526"/>
      <c r="J29" s="526"/>
      <c r="K29" s="526"/>
      <c r="L29" s="1"/>
      <c r="M29" s="1"/>
      <c r="N29" s="1"/>
      <c r="O29" s="1"/>
      <c r="P29" s="1"/>
      <c r="Q29" s="1"/>
      <c r="R29" s="1"/>
      <c r="S29" s="327"/>
      <c r="T29" s="327"/>
      <c r="U29" s="327"/>
      <c r="V29" s="330"/>
      <c r="W29" s="330"/>
      <c r="X29" s="330"/>
      <c r="Y29" s="330"/>
      <c r="Z29" s="327"/>
      <c r="AA29" s="327"/>
      <c r="AB29" s="327"/>
      <c r="AC29" s="327"/>
    </row>
    <row r="30" spans="1:29" s="4" customFormat="1" ht="16.5" customHeight="1" thickBot="1" x14ac:dyDescent="0.25">
      <c r="A30" s="327"/>
      <c r="B30" s="191">
        <f>B27+1</f>
        <v>5</v>
      </c>
      <c r="C30" s="527" t="s">
        <v>567</v>
      </c>
      <c r="D30" s="528"/>
      <c r="E30" s="528"/>
      <c r="F30" s="528"/>
      <c r="G30" s="528"/>
      <c r="H30" s="528"/>
      <c r="I30" s="529"/>
      <c r="J30" s="530"/>
      <c r="K30" s="365" t="s">
        <v>568</v>
      </c>
      <c r="L30" s="531" t="str">
        <f>IF(I30=0,"",IF((DAY(I30)=1),EOMONTH(I30,menu!J47),EDATE(I30,(menu!J47+1))))</f>
        <v/>
      </c>
      <c r="M30" s="532"/>
      <c r="N30" s="6">
        <f ca="1">IF(DAY(I30)&lt;&gt;1,1,IF(AND(I30&lt;DATE(YEAR(TODAY()),MONTH(TODAY())+7,1)),1,""))</f>
        <v>1</v>
      </c>
      <c r="O30" s="364" t="str">
        <f ca="1">IF(DAY(I30)&lt;&gt;1,"Dienstantritt ist immer der Monatserste!",IF(AND(I30&lt;DATE(YEAR(TODAY()),MONTH(TODAY())+7,1)),IF(I30&lt;&gt;0,"Achtung: min. 6 Monate bis Dienstantritt!",""),""))</f>
        <v>Dienstantritt ist immer der Monatserste!</v>
      </c>
      <c r="P30" s="1"/>
      <c r="Q30" s="269"/>
      <c r="R30" s="1"/>
      <c r="S30" s="327"/>
      <c r="T30" s="327"/>
      <c r="U30" s="327"/>
      <c r="V30" s="327"/>
      <c r="W30" s="327"/>
      <c r="X30" s="327"/>
      <c r="Y30" s="327"/>
      <c r="Z30" s="327"/>
      <c r="AA30" s="327"/>
      <c r="AB30" s="327"/>
      <c r="AC30" s="327"/>
    </row>
    <row r="31" spans="1:29" s="4" customFormat="1" ht="11.25" customHeight="1" x14ac:dyDescent="0.2">
      <c r="A31" s="327"/>
      <c r="C31" s="190"/>
      <c r="D31" s="190"/>
      <c r="E31" s="190"/>
      <c r="F31" s="190"/>
      <c r="G31" s="190"/>
      <c r="H31" s="190"/>
      <c r="I31" s="190"/>
      <c r="J31" s="190"/>
      <c r="K31" s="190"/>
      <c r="L31" s="1"/>
      <c r="M31" s="1"/>
      <c r="N31" s="1"/>
      <c r="O31" s="1"/>
      <c r="P31" s="1"/>
      <c r="Q31" s="1"/>
      <c r="R31" s="1"/>
      <c r="S31" s="327"/>
      <c r="T31" s="327"/>
      <c r="U31" s="327"/>
      <c r="V31" s="327"/>
      <c r="W31" s="327"/>
      <c r="X31" s="327"/>
      <c r="Y31" s="327"/>
      <c r="Z31" s="327"/>
      <c r="AA31" s="327"/>
      <c r="AB31" s="327"/>
      <c r="AC31" s="327"/>
    </row>
    <row r="32" spans="1:29" s="4" customFormat="1" ht="11.25" customHeight="1" x14ac:dyDescent="0.2">
      <c r="A32" s="327"/>
      <c r="C32" s="534" t="s">
        <v>9</v>
      </c>
      <c r="D32" s="535"/>
      <c r="E32" s="535"/>
      <c r="F32" s="535"/>
      <c r="G32" s="535"/>
      <c r="H32" s="535"/>
      <c r="I32" s="535"/>
      <c r="J32" s="535"/>
      <c r="K32" s="535"/>
      <c r="L32" s="535"/>
      <c r="M32" s="535"/>
      <c r="N32" s="535"/>
      <c r="O32" s="535"/>
      <c r="P32" s="535"/>
      <c r="Q32" s="536"/>
      <c r="R32" s="1"/>
      <c r="S32" s="327"/>
      <c r="T32" s="327"/>
      <c r="U32" s="327"/>
      <c r="V32" s="327"/>
      <c r="W32" s="327"/>
      <c r="X32" s="327"/>
      <c r="Y32" s="327"/>
      <c r="Z32" s="327"/>
      <c r="AA32" s="327"/>
      <c r="AB32" s="327"/>
      <c r="AC32" s="327"/>
    </row>
    <row r="33" spans="1:29" s="4" customFormat="1" ht="63" customHeight="1" x14ac:dyDescent="0.2">
      <c r="A33" s="327"/>
      <c r="C33" s="537" t="str">
        <f ca="1">IF(I30="",Texte!B27,Texte!C27 &amp;" "&amp; IF(AND(I30&lt;DATE(YEAR(TODAY()),MONTH(TODAY())+6,1)),Texte!B29,""))</f>
        <v>Bitte planen Sie den Projektstart frühestens 6 Monate nach Antragstellung ein. Der Projektstart sollte möglichst immer der Monatserste sein. Das Enddatum errechnet sich je nach beantragtem Vorhabentyp automatisch.</v>
      </c>
      <c r="D33" s="538"/>
      <c r="E33" s="538"/>
      <c r="F33" s="538"/>
      <c r="G33" s="538"/>
      <c r="H33" s="538"/>
      <c r="I33" s="538"/>
      <c r="J33" s="538"/>
      <c r="K33" s="538"/>
      <c r="L33" s="538"/>
      <c r="M33" s="538"/>
      <c r="N33" s="538"/>
      <c r="O33" s="538"/>
      <c r="P33" s="538"/>
      <c r="Q33" s="539"/>
      <c r="R33" s="1"/>
      <c r="S33" s="327"/>
      <c r="T33" s="327"/>
      <c r="U33" s="327"/>
      <c r="V33" s="327"/>
      <c r="W33" s="327"/>
      <c r="X33" s="327"/>
      <c r="Y33" s="327"/>
      <c r="Z33" s="327"/>
      <c r="AA33" s="327"/>
      <c r="AB33" s="327"/>
      <c r="AC33" s="327"/>
    </row>
    <row r="34" spans="1:29" s="4" customFormat="1" ht="6" customHeight="1" x14ac:dyDescent="0.2">
      <c r="A34" s="327"/>
      <c r="C34" s="190"/>
      <c r="D34" s="190"/>
      <c r="E34" s="190"/>
      <c r="F34" s="190"/>
      <c r="G34" s="190"/>
      <c r="H34" s="190"/>
      <c r="I34" s="190"/>
      <c r="J34" s="190"/>
      <c r="K34" s="190"/>
      <c r="L34" s="1"/>
      <c r="M34" s="1"/>
      <c r="N34" s="1"/>
      <c r="O34" s="1"/>
      <c r="P34" s="1"/>
      <c r="Q34" s="1"/>
      <c r="R34" s="1"/>
      <c r="S34" s="327"/>
      <c r="T34" s="327"/>
      <c r="U34" s="327"/>
      <c r="V34" s="327"/>
      <c r="W34" s="327"/>
      <c r="X34" s="327"/>
      <c r="Y34" s="327"/>
      <c r="Z34" s="327"/>
      <c r="AA34" s="327"/>
      <c r="AB34" s="327"/>
      <c r="AC34" s="327"/>
    </row>
    <row r="35" spans="1:29" x14ac:dyDescent="0.2">
      <c r="A35" s="326"/>
      <c r="C35" s="540" t="str">
        <f ca="1">"Vorhabenbeschreibung - " &amp; C24 &amp;" - Vers. 2604_V4" &amp; IF(I18&lt;&gt;""," - "&amp; SUBSTITUTE(SUBSTITUTE(SUBSTITUTE(SUBSTITUTE(SUBSTITUTE(SUBSTITUTE(I18,"a",""),"e",""),"i",""),"o",""),"u","")," ","")&amp;TEXT(TODAY(),"JJMMTT"),"")</f>
        <v>Vorhabenbeschreibung - 4.1.8. a) Erstvorhaben Klimaschutzkonzept und Klimaschutzmanagement - Vers. 2604_V4</v>
      </c>
      <c r="D35" s="540"/>
      <c r="E35" s="540"/>
      <c r="F35" s="540"/>
      <c r="G35" s="540"/>
      <c r="H35" s="540"/>
      <c r="I35" s="540"/>
      <c r="J35" s="540"/>
      <c r="K35" s="540"/>
      <c r="L35" s="540"/>
      <c r="M35" s="540"/>
      <c r="N35" s="540"/>
      <c r="O35" s="540"/>
      <c r="P35" s="540"/>
      <c r="Q35" s="540"/>
      <c r="S35" s="326"/>
      <c r="T35" s="326"/>
      <c r="U35" s="326"/>
      <c r="V35" s="326"/>
      <c r="W35" s="326"/>
      <c r="X35" s="326"/>
      <c r="Y35" s="326"/>
      <c r="Z35" s="326"/>
      <c r="AA35" s="326"/>
      <c r="AB35" s="326"/>
      <c r="AC35" s="326"/>
    </row>
    <row r="36" spans="1:29" x14ac:dyDescent="0.2">
      <c r="A36" s="326"/>
      <c r="S36" s="326"/>
      <c r="T36" s="326"/>
      <c r="U36" s="326"/>
      <c r="V36" s="326"/>
      <c r="W36" s="326"/>
      <c r="X36" s="326"/>
      <c r="Y36" s="326"/>
      <c r="Z36" s="326"/>
      <c r="AA36" s="326"/>
      <c r="AB36" s="326"/>
      <c r="AC36" s="326"/>
    </row>
    <row r="37" spans="1:29" x14ac:dyDescent="0.2">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row>
    <row r="38" spans="1:29" x14ac:dyDescent="0.2">
      <c r="A38" s="326"/>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row>
    <row r="39" spans="1:29" ht="14.25" x14ac:dyDescent="0.2">
      <c r="A39" s="326"/>
      <c r="B39" s="533"/>
      <c r="C39" s="533"/>
      <c r="D39" s="533"/>
      <c r="E39" s="533"/>
      <c r="F39" s="533"/>
      <c r="G39" s="533"/>
      <c r="H39" s="533"/>
      <c r="I39" s="533"/>
      <c r="J39" s="533"/>
      <c r="K39" s="533"/>
      <c r="L39" s="533"/>
      <c r="M39" s="533"/>
      <c r="N39" s="326"/>
      <c r="O39" s="326"/>
      <c r="P39" s="326"/>
      <c r="Q39" s="326"/>
      <c r="R39" s="326"/>
      <c r="S39" s="326"/>
      <c r="T39" s="326"/>
      <c r="U39" s="326"/>
      <c r="V39" s="326"/>
      <c r="W39" s="326"/>
      <c r="X39" s="326"/>
      <c r="Y39" s="326"/>
      <c r="Z39" s="326"/>
      <c r="AA39" s="326"/>
      <c r="AB39" s="326"/>
      <c r="AC39" s="326"/>
    </row>
    <row r="40" spans="1:29" ht="14.25" x14ac:dyDescent="0.2">
      <c r="A40" s="326"/>
      <c r="B40" s="533"/>
      <c r="C40" s="533"/>
      <c r="D40" s="533"/>
      <c r="E40" s="533"/>
      <c r="F40" s="533"/>
      <c r="G40" s="533"/>
      <c r="H40" s="533"/>
      <c r="I40" s="533"/>
      <c r="J40" s="533"/>
      <c r="K40" s="533"/>
      <c r="L40" s="533"/>
      <c r="M40" s="533"/>
      <c r="N40" s="326"/>
      <c r="O40" s="326"/>
      <c r="P40" s="326"/>
      <c r="Q40" s="326"/>
      <c r="R40" s="326"/>
      <c r="S40" s="326"/>
      <c r="T40" s="326"/>
      <c r="U40" s="326"/>
      <c r="V40" s="326"/>
      <c r="W40" s="326"/>
      <c r="X40" s="326"/>
      <c r="Y40" s="326"/>
      <c r="Z40" s="326"/>
      <c r="AA40" s="326"/>
      <c r="AB40" s="326"/>
      <c r="AC40" s="326"/>
    </row>
    <row r="41" spans="1:29" ht="14.25" x14ac:dyDescent="0.2">
      <c r="A41" s="326"/>
      <c r="B41" s="533"/>
      <c r="C41" s="533"/>
      <c r="D41" s="533"/>
      <c r="E41" s="533"/>
      <c r="F41" s="533"/>
      <c r="G41" s="533"/>
      <c r="H41" s="533"/>
      <c r="I41" s="533"/>
      <c r="J41" s="533"/>
      <c r="K41" s="533"/>
      <c r="L41" s="533"/>
      <c r="M41" s="533"/>
      <c r="N41" s="326"/>
      <c r="O41" s="326"/>
      <c r="P41" s="326"/>
      <c r="Q41" s="326"/>
      <c r="R41" s="326"/>
      <c r="S41" s="326"/>
      <c r="T41" s="326"/>
      <c r="U41" s="326"/>
      <c r="V41" s="326"/>
      <c r="W41" s="326"/>
      <c r="X41" s="326"/>
      <c r="Y41" s="326"/>
      <c r="Z41" s="326"/>
      <c r="AA41" s="326"/>
      <c r="AB41" s="326"/>
      <c r="AC41" s="326"/>
    </row>
    <row r="42" spans="1:29" ht="14.25" x14ac:dyDescent="0.2">
      <c r="A42" s="326"/>
      <c r="B42" s="533"/>
      <c r="C42" s="533"/>
      <c r="D42" s="533"/>
      <c r="E42" s="533"/>
      <c r="F42" s="533"/>
      <c r="G42" s="533"/>
      <c r="H42" s="533"/>
      <c r="I42" s="533"/>
      <c r="J42" s="533"/>
      <c r="K42" s="533"/>
      <c r="L42" s="533"/>
      <c r="M42" s="533"/>
      <c r="N42" s="326"/>
      <c r="O42" s="326"/>
      <c r="P42" s="326"/>
      <c r="Q42" s="326"/>
      <c r="R42" s="326"/>
      <c r="S42" s="326"/>
      <c r="T42" s="326"/>
      <c r="U42" s="326"/>
      <c r="V42" s="326"/>
      <c r="W42" s="326"/>
      <c r="X42" s="326"/>
      <c r="Y42" s="326"/>
      <c r="Z42" s="326"/>
      <c r="AA42" s="326"/>
      <c r="AB42" s="326"/>
      <c r="AC42" s="326"/>
    </row>
    <row r="43" spans="1:29" x14ac:dyDescent="0.2">
      <c r="A43" s="32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row>
    <row r="44" spans="1:29" x14ac:dyDescent="0.2">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row>
    <row r="45" spans="1:29"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row>
    <row r="46" spans="1:29" x14ac:dyDescent="0.2">
      <c r="A46" s="326"/>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row>
    <row r="47" spans="1:29" x14ac:dyDescent="0.2">
      <c r="A47" s="326"/>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row>
    <row r="48" spans="1:29" x14ac:dyDescent="0.2">
      <c r="A48" s="326"/>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row>
    <row r="49" spans="1:29" x14ac:dyDescent="0.2">
      <c r="A49" s="326"/>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row>
    <row r="50" spans="1:29" x14ac:dyDescent="0.2">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row>
    <row r="51" spans="1:29" x14ac:dyDescent="0.2">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row>
    <row r="52" spans="1:29" x14ac:dyDescent="0.2">
      <c r="A52" s="326"/>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row>
    <row r="53" spans="1:29" x14ac:dyDescent="0.2">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row>
    <row r="54" spans="1:29"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row>
    <row r="55" spans="1:29"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row>
    <row r="56" spans="1:29"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row>
    <row r="57" spans="1:29"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row>
    <row r="58" spans="1:29"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row>
    <row r="59" spans="1:29"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row>
    <row r="60" spans="1:29"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row>
    <row r="61" spans="1:29"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row>
    <row r="62" spans="1:29"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row>
    <row r="63" spans="1:29"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row>
    <row r="64" spans="1:29"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row>
    <row r="65" spans="1:29"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row>
    <row r="66" spans="1:29"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row>
    <row r="67" spans="1:29"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row>
    <row r="68" spans="1:29"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row>
    <row r="69" spans="1:29"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row>
    <row r="70" spans="1:29" x14ac:dyDescent="0.2">
      <c r="A70" s="326"/>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row>
    <row r="71" spans="1:29" x14ac:dyDescent="0.2">
      <c r="A71" s="326"/>
      <c r="B71" s="326"/>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row>
    <row r="72" spans="1:29" x14ac:dyDescent="0.2">
      <c r="A72" s="326"/>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row>
    <row r="73" spans="1:29" x14ac:dyDescent="0.2">
      <c r="A73" s="326"/>
      <c r="B73" s="326"/>
      <c r="C73" s="326"/>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row>
    <row r="74" spans="1:29" x14ac:dyDescent="0.2">
      <c r="A74" s="326"/>
      <c r="B74" s="326"/>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row>
    <row r="75" spans="1:29" x14ac:dyDescent="0.2">
      <c r="A75" s="326"/>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row>
    <row r="76" spans="1:29" x14ac:dyDescent="0.2">
      <c r="A76" s="326"/>
      <c r="B76" s="326"/>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row>
    <row r="77" spans="1:29" x14ac:dyDescent="0.2">
      <c r="A77" s="326"/>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row>
    <row r="78" spans="1:29" x14ac:dyDescent="0.2">
      <c r="A78" s="326"/>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row>
    <row r="79" spans="1:29" x14ac:dyDescent="0.2">
      <c r="A79" s="326"/>
      <c r="B79" s="326"/>
      <c r="C79" s="326"/>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row>
    <row r="80" spans="1:29" x14ac:dyDescent="0.2">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row>
    <row r="81" spans="1:29" x14ac:dyDescent="0.2">
      <c r="A81" s="326"/>
      <c r="B81" s="326"/>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row>
    <row r="82" spans="1:29" x14ac:dyDescent="0.2">
      <c r="A82" s="326"/>
      <c r="B82" s="326"/>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row>
    <row r="83" spans="1:29" x14ac:dyDescent="0.2">
      <c r="A83" s="326"/>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row>
    <row r="84" spans="1:29" x14ac:dyDescent="0.2">
      <c r="A84" s="326"/>
      <c r="B84" s="32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row>
    <row r="85" spans="1:29" x14ac:dyDescent="0.2">
      <c r="A85" s="326"/>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row>
    <row r="86" spans="1:29" x14ac:dyDescent="0.2">
      <c r="A86" s="326"/>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row>
    <row r="87" spans="1:29" x14ac:dyDescent="0.2">
      <c r="A87" s="326"/>
      <c r="B87" s="326"/>
      <c r="C87" s="326"/>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row>
    <row r="88" spans="1:29" x14ac:dyDescent="0.2">
      <c r="A88" s="326"/>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row>
    <row r="89" spans="1:29" x14ac:dyDescent="0.2">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t="s">
        <v>190</v>
      </c>
    </row>
  </sheetData>
  <sheetProtection algorithmName="SHA-512" hashValue="WDUuZXab/asHjlUT+/g2VYJctQzlBBdfo8VQXPjpKrTlHmEQwF5+ZWiQz3969jywNjiquaoVDUHuZjLuCt3HjQ==" saltValue="/4nB9+EdhIzthANIR7ty/w==" spinCount="100000" sheet="1" selectLockedCells="1"/>
  <mergeCells count="41">
    <mergeCell ref="B42:M42"/>
    <mergeCell ref="C32:Q32"/>
    <mergeCell ref="C33:Q33"/>
    <mergeCell ref="C35:Q35"/>
    <mergeCell ref="B39:M39"/>
    <mergeCell ref="B40:M40"/>
    <mergeCell ref="B41:M41"/>
    <mergeCell ref="E27:Q27"/>
    <mergeCell ref="C29:K29"/>
    <mergeCell ref="C30:H30"/>
    <mergeCell ref="I30:J30"/>
    <mergeCell ref="L30:M30"/>
    <mergeCell ref="T20:X22"/>
    <mergeCell ref="C22:H22"/>
    <mergeCell ref="I22:Q22"/>
    <mergeCell ref="C24:Q24"/>
    <mergeCell ref="C25:Q25"/>
    <mergeCell ref="C23:K23"/>
    <mergeCell ref="C18:H18"/>
    <mergeCell ref="I18:Q18"/>
    <mergeCell ref="C20:H20"/>
    <mergeCell ref="I20:Q20"/>
    <mergeCell ref="C11:E11"/>
    <mergeCell ref="F11:Q11"/>
    <mergeCell ref="C12:E12"/>
    <mergeCell ref="F12:Q12"/>
    <mergeCell ref="C13:E13"/>
    <mergeCell ref="F13:Q13"/>
    <mergeCell ref="C14:E14"/>
    <mergeCell ref="F14:Q14"/>
    <mergeCell ref="C15:Q15"/>
    <mergeCell ref="C16:Q16"/>
    <mergeCell ref="C17:L17"/>
    <mergeCell ref="C4:N4"/>
    <mergeCell ref="U4:V4"/>
    <mergeCell ref="C5:O5"/>
    <mergeCell ref="C7:N7"/>
    <mergeCell ref="C10:E10"/>
    <mergeCell ref="F10:Q10"/>
    <mergeCell ref="O4:Q4"/>
    <mergeCell ref="P5:Q7"/>
  </mergeCells>
  <conditionalFormatting sqref="I18">
    <cfRule type="expression" dxfId="182" priority="9">
      <formula>I18=""</formula>
    </cfRule>
  </conditionalFormatting>
  <conditionalFormatting sqref="I30">
    <cfRule type="expression" dxfId="180" priority="7">
      <formula>$I$30&lt;&gt;""</formula>
    </cfRule>
  </conditionalFormatting>
  <conditionalFormatting sqref="I22:Q22">
    <cfRule type="expression" dxfId="179" priority="8">
      <formula>I22=""</formula>
    </cfRule>
  </conditionalFormatting>
  <conditionalFormatting sqref="T20:X22">
    <cfRule type="expression" dxfId="178" priority="3">
      <formula>$T$20&lt;&gt;""</formula>
    </cfRule>
  </conditionalFormatting>
  <dataValidations xWindow="502" yWindow="355" count="5">
    <dataValidation allowBlank="1" showErrorMessage="1" promptTitle="Achtung:" prompt="Bitte füllen Sie alle Felder der Reihe nach aus. " sqref="I18:Q18" xr:uid="{00000000-0002-0000-0000-000000000000}"/>
    <dataValidation allowBlank="1" promptTitle="Hinweis:" prompt="Wählen Sie im Dropdown-menü das Tabellenblatt an und klicken Sie anschließend auf den Link." sqref="U4:V4" xr:uid="{00000000-0002-0000-0000-000001000000}"/>
    <dataValidation type="custom" allowBlank="1" showInputMessage="1" showErrorMessage="1" errorTitle="Achtung:" error="Der geplante Dienstantritt muss innerhalb der nächsten 12 Monate ab Antragstellung erfolgen." promptTitle="Hinweis:" prompt="Bitte planen Sie den Dienstantritt frühestens 6 Monate nach Antragstellung ein. Bitte berücksichtigen Sie ausreichend Zeit für ein Stellenbesetzungsverfahren. Der Dienstantritt ist immer der Monatserste (mögliche Ausnahme: Anschlussvorhaben). " sqref="I30:J30" xr:uid="{00000000-0002-0000-0000-000002000000}">
      <formula1>AND(I30&gt;TODAY(),I30&lt;DATE(YEAR(TODAY()),MONTH(TODAY())+13,1))</formula1>
    </dataValidation>
    <dataValidation allowBlank="1" showInputMessage="1" showErrorMessage="1" promptTitle="Achtung:" prompt="Bitte füllen Sie alle Felder der Reihe nach aus. " sqref="I19:Q19" xr:uid="{00000000-0002-0000-0000-000003000000}"/>
    <dataValidation allowBlank="1" showInputMessage="1" showErrorMessage="1" promptTitle="Hinweis" prompt="Bitte wählen Sie einen aussagekräftigen Vorhabentitel wie:_x000a_&quot;Erstellung eines Integrierten Klimaschutzkonzeptes mit Klimaschutzmanagement für xxx - Erstvorhaben&quot;." sqref="I22:Q22" xr:uid="{00000000-0002-0000-0000-000004000000}"/>
  </dataValidations>
  <printOptions horizontalCentered="1"/>
  <pageMargins left="0" right="0" top="0" bottom="0"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66675</xdr:colOff>
                    <xdr:row>26</xdr:row>
                    <xdr:rowOff>38100</xdr:rowOff>
                  </from>
                  <to>
                    <xdr:col>3</xdr:col>
                    <xdr:colOff>104775</xdr:colOff>
                    <xdr:row>26</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E8CDF2BA-5F5D-416D-ADB1-A32AA240E094}">
            <xm:f>AND(menu!$C$86=TRUE)</xm:f>
            <x14:dxf>
              <fill>
                <patternFill>
                  <bgColor rgb="FFEBF1DE"/>
                </patternFill>
              </fill>
            </x14:dxf>
          </x14:cfRule>
          <xm:sqref>C27:Q27</xm:sqref>
        </x14:conditionalFormatting>
        <x14:conditionalFormatting xmlns:xm="http://schemas.microsoft.com/office/excel/2006/main">
          <x14:cfRule type="expression" priority="10" id="{4C1737E1-E50C-4D54-8B73-ADBF53E17DA9}">
            <xm:f>I20=menu!AF2</xm:f>
            <x14:dxf>
              <fill>
                <patternFill>
                  <bgColor rgb="FFE3B5A2"/>
                </patternFill>
              </fill>
            </x14:dxf>
          </x14:cfRule>
          <xm:sqref>I20</xm:sqref>
        </x14:conditionalFormatting>
        <x14:conditionalFormatting xmlns:xm="http://schemas.microsoft.com/office/excel/2006/main">
          <x14:cfRule type="iconSet" priority="5" id="{111FE2A8-191E-4A53-A040-32D65D8D15B5}">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N30</xm:sqref>
        </x14:conditionalFormatting>
        <x14:conditionalFormatting xmlns:xm="http://schemas.microsoft.com/office/excel/2006/main">
          <x14:cfRule type="iconSet" priority="6" id="{58B361E2-ACFA-4ACA-B0F1-C38C59D5FA6D}">
            <x14:iconSet iconSet="3Symbols2" showValue="0" custom="1">
              <x14:cfvo type="percent">
                <xm:f>0</xm:f>
              </x14:cfvo>
              <x14:cfvo type="percent">
                <xm:f>1</xm:f>
              </x14:cfvo>
              <x14:cfvo type="num">
                <xm:f>2</xm:f>
              </x14:cfvo>
              <x14:cfIcon iconSet="3Symbols2" iconId="0"/>
              <x14:cfIcon iconSet="3Symbols2" iconId="1"/>
              <x14:cfIcon iconSet="NoIcons" iconId="0"/>
            </x14:iconSet>
          </x14:cfRule>
          <xm:sqref>Q30</xm:sqref>
        </x14:conditionalFormatting>
        <x14:conditionalFormatting xmlns:xm="http://schemas.microsoft.com/office/excel/2006/main">
          <x14:cfRule type="iconSet" priority="1" id="{FD5109AC-B770-4C9D-BB51-41BE5FC5E58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2" id="{F9E26806-82D0-426B-8AA8-0F25EBAC65FD}">
            <x14:iconSet iconSet="3Symbols2" showValue="0" custom="1">
              <x14:cfvo type="percent">
                <xm:f>0</xm:f>
              </x14:cfvo>
              <x14:cfvo type="num" gte="0">
                <xm:f>-1</xm:f>
              </x14:cfvo>
              <x14:cfvo type="num">
                <xm:f>0</xm:f>
              </x14:cfvo>
              <x14:cfIcon iconSet="3Symbols2" iconId="2"/>
              <x14:cfIcon iconSet="3Symbols2" iconId="1"/>
              <x14:cfIcon iconSet="3Symbols2" iconId="0"/>
            </x14:iconSet>
          </x14:cfRule>
          <xm:sqref>R27</xm:sqref>
        </x14:conditionalFormatting>
      </x14:conditionalFormattings>
    </ext>
    <ext xmlns:x14="http://schemas.microsoft.com/office/spreadsheetml/2009/9/main" uri="{CCE6A557-97BC-4b89-ADB6-D9C93CAAB3DF}">
      <x14:dataValidations xmlns:xm="http://schemas.microsoft.com/office/excel/2006/main" xWindow="502" yWindow="355" count="2">
        <x14:dataValidation type="list" allowBlank="1" showErrorMessage="1" promptTitle="Achtung:" prompt="Bitte füllen Sie alle Felder der Reihe nach aus. " xr:uid="{00000000-0002-0000-0000-000005000000}">
          <x14:formula1>
            <xm:f>menu!$AE$2:$AE$10</xm:f>
          </x14:formula1>
          <xm:sqref>I20:Q20</xm:sqref>
        </x14:dataValidation>
        <x14:dataValidation type="list" allowBlank="1" showInputMessage="1" showErrorMessage="1" promptTitle="Hinweis:" prompt="Wählen Sie im Dropdown-menü das Tabellenblatt an und klicken Sie anschließend auf den Link." xr:uid="{00000000-0002-0000-0000-000006000000}">
          <x14:formula1>
            <xm:f>'T:\KKS\01_Wissensbasis\01_Strategische_FSP\Klimaschutzkonzepte KSM\07_Weiterentwicklung\Anpassung_VHB\[Vorhabenbeschreibung_4.1.8a_KSM_Erstvorhaben_2409_V7_Nicht_GK_HS_jan.xlsx]menu'!#REF!</xm:f>
          </x14:formula1>
          <xm:sqref>U5:V5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tabColor theme="1"/>
  </sheetPr>
  <dimension ref="A1:P127"/>
  <sheetViews>
    <sheetView topLeftCell="A109" workbookViewId="0">
      <selection activeCell="B118" sqref="B118"/>
    </sheetView>
  </sheetViews>
  <sheetFormatPr baseColWidth="10" defaultRowHeight="15" x14ac:dyDescent="0.25"/>
  <cols>
    <col min="1" max="1" width="33.85546875" customWidth="1"/>
    <col min="2" max="2" width="21.5703125" customWidth="1"/>
    <col min="4" max="4" width="8.42578125" customWidth="1"/>
    <col min="5" max="5" width="23.28515625" customWidth="1"/>
    <col min="6" max="6" width="14.28515625" customWidth="1"/>
    <col min="7" max="7" width="16.5703125" customWidth="1"/>
    <col min="8" max="8" width="15.5703125" customWidth="1"/>
    <col min="9" max="9" width="20.42578125" customWidth="1"/>
  </cols>
  <sheetData>
    <row r="1" spans="1:16" ht="15.75" thickBot="1" x14ac:dyDescent="0.3">
      <c r="A1" t="s">
        <v>295</v>
      </c>
      <c r="B1" s="816" t="s">
        <v>296</v>
      </c>
      <c r="C1" s="816"/>
      <c r="D1" s="816"/>
      <c r="E1" s="816"/>
      <c r="F1" s="816"/>
      <c r="G1" s="816"/>
      <c r="H1" s="816"/>
    </row>
    <row r="2" spans="1:16" x14ac:dyDescent="0.25">
      <c r="A2" s="208" t="s">
        <v>297</v>
      </c>
      <c r="B2" s="209"/>
      <c r="C2" s="209"/>
      <c r="D2" s="209"/>
      <c r="E2" s="209"/>
      <c r="F2" s="209" t="s">
        <v>458</v>
      </c>
      <c r="G2" s="209" t="s">
        <v>480</v>
      </c>
      <c r="H2" s="210" t="s">
        <v>483</v>
      </c>
    </row>
    <row r="3" spans="1:16" ht="15" customHeight="1" x14ac:dyDescent="0.25">
      <c r="A3" s="211" t="s">
        <v>47</v>
      </c>
      <c r="B3" s="212" t="str">
        <f>Personal_alt!E22</f>
        <v>bitte auswählen</v>
      </c>
      <c r="C3" s="212"/>
      <c r="D3" s="212"/>
      <c r="E3" s="212" t="str">
        <f>Personal_alt!$E$50</f>
        <v>Projektjahr 1</v>
      </c>
      <c r="F3" s="212">
        <f>Personal_alt!H22</f>
        <v>0</v>
      </c>
      <c r="G3" s="212">
        <f>Personal_alt!$L$22</f>
        <v>0</v>
      </c>
      <c r="H3" s="213">
        <f>F3+G3</f>
        <v>0</v>
      </c>
      <c r="I3" s="306"/>
      <c r="J3" s="304"/>
      <c r="K3" s="304"/>
      <c r="L3" s="304"/>
      <c r="M3" s="304"/>
      <c r="N3" s="304"/>
      <c r="O3" s="304"/>
      <c r="P3" s="304"/>
    </row>
    <row r="4" spans="1:16" ht="15" customHeight="1" x14ac:dyDescent="0.25">
      <c r="A4" s="211"/>
      <c r="B4" s="212" t="str">
        <f>Personal_alt!E29</f>
        <v/>
      </c>
      <c r="C4" s="212"/>
      <c r="D4" s="212"/>
      <c r="E4" s="212" t="str">
        <f>Personal_alt!$F$50</f>
        <v>Projektjahr 2</v>
      </c>
      <c r="F4" s="212">
        <f>Personal_alt!H29</f>
        <v>0</v>
      </c>
      <c r="G4" s="212">
        <f>Personal_alt!$L$29</f>
        <v>0</v>
      </c>
      <c r="H4" s="213">
        <f t="shared" ref="H4:H17" si="0">F4+G4</f>
        <v>0</v>
      </c>
      <c r="I4" s="306"/>
      <c r="J4" s="304"/>
      <c r="K4" s="304"/>
      <c r="L4" s="304"/>
      <c r="M4" s="304"/>
      <c r="N4" s="304"/>
      <c r="O4" s="304"/>
      <c r="P4" s="304"/>
    </row>
    <row r="5" spans="1:16" ht="15" customHeight="1" x14ac:dyDescent="0.25">
      <c r="A5" s="211"/>
      <c r="B5" s="212" t="str">
        <f>Personal_alt!E36</f>
        <v/>
      </c>
      <c r="C5" s="212"/>
      <c r="D5" s="212"/>
      <c r="E5" s="212" t="str">
        <f>Personal_alt!$G$50</f>
        <v>Projektjahr 3</v>
      </c>
      <c r="F5" s="212">
        <f>Personal_alt!H36</f>
        <v>0</v>
      </c>
      <c r="G5" s="212">
        <f>Personal_alt!$L$36</f>
        <v>0</v>
      </c>
      <c r="H5" s="213">
        <f t="shared" si="0"/>
        <v>0</v>
      </c>
      <c r="I5" s="306"/>
      <c r="J5" s="304"/>
      <c r="K5" s="304"/>
      <c r="L5" s="304"/>
      <c r="M5" s="304"/>
      <c r="N5" s="304"/>
      <c r="O5" s="304"/>
      <c r="P5" s="304"/>
    </row>
    <row r="6" spans="1:16" ht="15" customHeight="1" x14ac:dyDescent="0.25">
      <c r="A6" s="214" t="s">
        <v>48</v>
      </c>
      <c r="B6" s="215" t="str">
        <f>Personal_alt!E23</f>
        <v>bitte auswählen</v>
      </c>
      <c r="C6" s="215"/>
      <c r="D6" s="215"/>
      <c r="E6" s="215" t="str">
        <f>Personal_alt!$E$50</f>
        <v>Projektjahr 1</v>
      </c>
      <c r="F6" s="215">
        <f>Personal_alt!H23</f>
        <v>0</v>
      </c>
      <c r="G6" s="212">
        <f>Personal_alt!$L$23</f>
        <v>0</v>
      </c>
      <c r="H6" s="213">
        <f t="shared" si="0"/>
        <v>0</v>
      </c>
      <c r="I6" s="306"/>
      <c r="J6" s="304"/>
      <c r="K6" s="304"/>
      <c r="L6" s="304"/>
      <c r="M6" s="304"/>
      <c r="N6" s="304"/>
      <c r="O6" s="304"/>
      <c r="P6" s="304"/>
    </row>
    <row r="7" spans="1:16" ht="15" customHeight="1" x14ac:dyDescent="0.25">
      <c r="A7" s="214"/>
      <c r="B7" s="215" t="str">
        <f>Personal_alt!E30</f>
        <v/>
      </c>
      <c r="C7" s="215"/>
      <c r="D7" s="215"/>
      <c r="E7" s="215" t="str">
        <f>Personal_alt!$F$50</f>
        <v>Projektjahr 2</v>
      </c>
      <c r="F7" s="215">
        <f>Personal_alt!H30</f>
        <v>0</v>
      </c>
      <c r="G7" s="212">
        <f>Personal_alt!$L$30</f>
        <v>0</v>
      </c>
      <c r="H7" s="213">
        <f t="shared" si="0"/>
        <v>0</v>
      </c>
      <c r="I7" s="306"/>
      <c r="J7" s="304"/>
      <c r="K7" s="304"/>
      <c r="L7" s="304"/>
      <c r="M7" s="304"/>
      <c r="N7" s="304"/>
      <c r="O7" s="304"/>
      <c r="P7" s="304"/>
    </row>
    <row r="8" spans="1:16" ht="15" customHeight="1" x14ac:dyDescent="0.25">
      <c r="A8" s="214"/>
      <c r="B8" s="215" t="str">
        <f>Personal_alt!E37</f>
        <v/>
      </c>
      <c r="C8" s="215"/>
      <c r="D8" s="215"/>
      <c r="E8" s="215" t="str">
        <f>Personal_alt!$G$50</f>
        <v>Projektjahr 3</v>
      </c>
      <c r="F8" s="215">
        <f>Personal_alt!H37</f>
        <v>0</v>
      </c>
      <c r="G8" s="212">
        <f>Personal_alt!$L$37</f>
        <v>0</v>
      </c>
      <c r="H8" s="213">
        <f t="shared" si="0"/>
        <v>0</v>
      </c>
      <c r="I8" s="306"/>
      <c r="J8" s="304"/>
      <c r="K8" s="304"/>
      <c r="L8" s="304"/>
      <c r="M8" s="304"/>
      <c r="N8" s="304"/>
      <c r="O8" s="304"/>
      <c r="P8" s="304"/>
    </row>
    <row r="9" spans="1:16" ht="15" customHeight="1" x14ac:dyDescent="0.25">
      <c r="A9" s="211" t="s">
        <v>49</v>
      </c>
      <c r="B9" s="212" t="str">
        <f>Personal_alt!E24</f>
        <v>bitte auswählen</v>
      </c>
      <c r="C9" s="212"/>
      <c r="D9" s="212"/>
      <c r="E9" s="212" t="str">
        <f>Personal_alt!$E$50</f>
        <v>Projektjahr 1</v>
      </c>
      <c r="F9" s="212">
        <f>Personal_alt!H24</f>
        <v>0</v>
      </c>
      <c r="G9" s="212">
        <f>Personal_alt!$L$24</f>
        <v>0</v>
      </c>
      <c r="H9" s="213">
        <f t="shared" si="0"/>
        <v>0</v>
      </c>
      <c r="I9" s="306"/>
      <c r="J9" s="304"/>
      <c r="K9" s="304"/>
      <c r="L9" s="304"/>
      <c r="M9" s="304"/>
      <c r="N9" s="304"/>
      <c r="O9" s="304"/>
      <c r="P9" s="304"/>
    </row>
    <row r="10" spans="1:16" ht="15" customHeight="1" x14ac:dyDescent="0.25">
      <c r="A10" s="211"/>
      <c r="B10" s="212" t="str">
        <f>Personal_alt!E31</f>
        <v/>
      </c>
      <c r="C10" s="212"/>
      <c r="D10" s="212"/>
      <c r="E10" s="212" t="str">
        <f>Personal_alt!$F$50</f>
        <v>Projektjahr 2</v>
      </c>
      <c r="F10" s="212">
        <f>Personal_alt!H31</f>
        <v>0</v>
      </c>
      <c r="G10" s="212">
        <f>Personal_alt!$L$31</f>
        <v>0</v>
      </c>
      <c r="H10" s="213">
        <f t="shared" si="0"/>
        <v>0</v>
      </c>
      <c r="I10" s="306"/>
      <c r="J10" s="304"/>
      <c r="K10" s="304"/>
      <c r="L10" s="304"/>
      <c r="M10" s="304"/>
      <c r="N10" s="304"/>
      <c r="O10" s="304"/>
      <c r="P10" s="304"/>
    </row>
    <row r="11" spans="1:16" ht="15" customHeight="1" x14ac:dyDescent="0.25">
      <c r="A11" s="211"/>
      <c r="B11" s="212" t="str">
        <f>Personal_alt!E38</f>
        <v/>
      </c>
      <c r="C11" s="212"/>
      <c r="D11" s="212"/>
      <c r="E11" s="212" t="str">
        <f>Personal_alt!$G$50</f>
        <v>Projektjahr 3</v>
      </c>
      <c r="F11" s="212">
        <f>Personal_alt!H38</f>
        <v>0</v>
      </c>
      <c r="G11" s="212">
        <f>Personal_alt!$L$38</f>
        <v>0</v>
      </c>
      <c r="H11" s="213">
        <f t="shared" si="0"/>
        <v>0</v>
      </c>
      <c r="I11" s="306"/>
      <c r="J11" s="304"/>
      <c r="K11" s="304"/>
      <c r="L11" s="304"/>
      <c r="M11" s="304"/>
      <c r="N11" s="304"/>
      <c r="O11" s="304"/>
      <c r="P11" s="304"/>
    </row>
    <row r="12" spans="1:16" ht="15" customHeight="1" x14ac:dyDescent="0.25">
      <c r="A12" s="214" t="s">
        <v>173</v>
      </c>
      <c r="B12" s="215" t="str">
        <f>Personal_alt!E25</f>
        <v>bitte auswählen</v>
      </c>
      <c r="C12" s="215"/>
      <c r="D12" s="215"/>
      <c r="E12" s="215" t="str">
        <f>Personal_alt!$E$50</f>
        <v>Projektjahr 1</v>
      </c>
      <c r="F12" s="215">
        <f>Personal_alt!H25</f>
        <v>0</v>
      </c>
      <c r="G12" s="212">
        <f>Personal_alt!$L$25</f>
        <v>0</v>
      </c>
      <c r="H12" s="213">
        <f t="shared" si="0"/>
        <v>0</v>
      </c>
      <c r="I12" s="306"/>
      <c r="J12" s="304"/>
      <c r="K12" s="304"/>
      <c r="L12" s="304"/>
      <c r="M12" s="304"/>
      <c r="N12" s="304"/>
      <c r="O12" s="304"/>
      <c r="P12" s="304"/>
    </row>
    <row r="13" spans="1:16" ht="15" customHeight="1" x14ac:dyDescent="0.25">
      <c r="A13" s="214"/>
      <c r="B13" s="215" t="str">
        <f>Personal_alt!E32</f>
        <v/>
      </c>
      <c r="C13" s="215"/>
      <c r="D13" s="215"/>
      <c r="E13" s="215" t="str">
        <f>Personal_alt!$F$50</f>
        <v>Projektjahr 2</v>
      </c>
      <c r="F13" s="215">
        <f>Personal_alt!H32</f>
        <v>0</v>
      </c>
      <c r="G13" s="212">
        <f>Personal_alt!$L$32</f>
        <v>0</v>
      </c>
      <c r="H13" s="213">
        <f t="shared" si="0"/>
        <v>0</v>
      </c>
      <c r="I13" s="306"/>
      <c r="J13" s="304"/>
      <c r="K13" s="304"/>
      <c r="L13" s="304"/>
      <c r="M13" s="304"/>
      <c r="N13" s="304"/>
      <c r="O13" s="304"/>
      <c r="P13" s="304"/>
    </row>
    <row r="14" spans="1:16" ht="15" customHeight="1" x14ac:dyDescent="0.25">
      <c r="A14" s="214"/>
      <c r="B14" s="215" t="str">
        <f>Personal_alt!E39</f>
        <v/>
      </c>
      <c r="C14" s="215"/>
      <c r="D14" s="215"/>
      <c r="E14" s="215" t="str">
        <f>Personal_alt!$G$50</f>
        <v>Projektjahr 3</v>
      </c>
      <c r="F14" s="215">
        <f>Personal_alt!H39</f>
        <v>0</v>
      </c>
      <c r="G14" s="212">
        <f>Personal_alt!$L$39</f>
        <v>0</v>
      </c>
      <c r="H14" s="213">
        <f t="shared" si="0"/>
        <v>0</v>
      </c>
      <c r="I14" s="306"/>
      <c r="J14" s="304"/>
      <c r="K14" s="304"/>
      <c r="L14" s="304"/>
      <c r="M14" s="304"/>
      <c r="N14" s="304"/>
      <c r="O14" s="304"/>
      <c r="P14" s="304"/>
    </row>
    <row r="15" spans="1:16" ht="15" customHeight="1" x14ac:dyDescent="0.25">
      <c r="A15" s="211" t="s">
        <v>174</v>
      </c>
      <c r="B15" s="212" t="str">
        <f>Personal_alt!E26</f>
        <v>bitte auswählen</v>
      </c>
      <c r="C15" s="212"/>
      <c r="D15" s="212"/>
      <c r="E15" s="212" t="str">
        <f>Personal_alt!$E$50</f>
        <v>Projektjahr 1</v>
      </c>
      <c r="F15" s="212">
        <f>Personal_alt!H26</f>
        <v>0</v>
      </c>
      <c r="G15" s="212">
        <f>Personal_alt!$L$26</f>
        <v>0</v>
      </c>
      <c r="H15" s="213">
        <f t="shared" si="0"/>
        <v>0</v>
      </c>
      <c r="I15" s="306"/>
      <c r="J15" s="304"/>
      <c r="K15" s="304"/>
      <c r="L15" s="304"/>
      <c r="M15" s="304"/>
      <c r="N15" s="304"/>
      <c r="O15" s="304"/>
      <c r="P15" s="304"/>
    </row>
    <row r="16" spans="1:16" ht="15" customHeight="1" x14ac:dyDescent="0.25">
      <c r="A16" s="211"/>
      <c r="B16" s="212" t="str">
        <f>Personal_alt!E33</f>
        <v/>
      </c>
      <c r="C16" s="212"/>
      <c r="D16" s="212"/>
      <c r="E16" s="212" t="str">
        <f>Personal_alt!$F$50</f>
        <v>Projektjahr 2</v>
      </c>
      <c r="F16" s="212">
        <f>Personal_alt!H33</f>
        <v>0</v>
      </c>
      <c r="G16" s="212">
        <f>Personal_alt!$L$33</f>
        <v>0</v>
      </c>
      <c r="H16" s="213">
        <f t="shared" si="0"/>
        <v>0</v>
      </c>
      <c r="I16" s="306"/>
      <c r="J16" s="304"/>
      <c r="K16" s="304"/>
      <c r="L16" s="304"/>
      <c r="M16" s="304"/>
      <c r="N16" s="304"/>
      <c r="O16" s="304"/>
      <c r="P16" s="304"/>
    </row>
    <row r="17" spans="1:16" ht="15" customHeight="1" x14ac:dyDescent="0.25">
      <c r="A17" s="211"/>
      <c r="B17" s="212" t="str">
        <f>Personal_alt!E40</f>
        <v/>
      </c>
      <c r="C17" s="212"/>
      <c r="D17" s="212"/>
      <c r="E17" s="212" t="str">
        <f>Personal_alt!$G$50</f>
        <v>Projektjahr 3</v>
      </c>
      <c r="F17" s="212">
        <f>Personal_alt!H40</f>
        <v>0</v>
      </c>
      <c r="G17" s="212">
        <f>Personal_alt!$L$40</f>
        <v>0</v>
      </c>
      <c r="H17" s="213">
        <f t="shared" si="0"/>
        <v>0</v>
      </c>
      <c r="I17" s="306"/>
      <c r="J17" s="304"/>
      <c r="K17" s="304"/>
      <c r="L17" s="304"/>
      <c r="M17" s="304"/>
      <c r="N17" s="304"/>
      <c r="O17" s="304"/>
      <c r="P17" s="304"/>
    </row>
    <row r="18" spans="1:16" ht="15" customHeight="1" x14ac:dyDescent="0.25">
      <c r="A18" s="211"/>
      <c r="B18" s="212"/>
      <c r="C18" s="212"/>
      <c r="D18" s="212"/>
      <c r="E18" s="212"/>
      <c r="F18" s="212"/>
      <c r="G18" s="212"/>
      <c r="H18" s="213"/>
      <c r="I18" s="306"/>
      <c r="J18" s="304"/>
      <c r="K18" s="304"/>
      <c r="L18" s="304"/>
      <c r="M18" s="304"/>
      <c r="N18" s="304"/>
      <c r="O18" s="304"/>
      <c r="P18" s="304"/>
    </row>
    <row r="19" spans="1:16" x14ac:dyDescent="0.25">
      <c r="A19" s="216"/>
      <c r="G19" t="s">
        <v>479</v>
      </c>
      <c r="H19" s="217" t="s">
        <v>484</v>
      </c>
      <c r="I19" s="305"/>
      <c r="J19" s="305"/>
      <c r="K19" s="305"/>
      <c r="L19" s="305"/>
      <c r="M19" s="305"/>
      <c r="N19" s="305"/>
      <c r="O19" s="305"/>
      <c r="P19" s="305"/>
    </row>
    <row r="20" spans="1:16" x14ac:dyDescent="0.25">
      <c r="A20" s="218" t="s">
        <v>298</v>
      </c>
      <c r="G20">
        <f>Personalausgaben!S4</f>
        <v>0</v>
      </c>
      <c r="H20" s="313">
        <f>Personalausgaben!G8</f>
        <v>0</v>
      </c>
    </row>
    <row r="21" spans="1:16" ht="15.75" thickBot="1" x14ac:dyDescent="0.3">
      <c r="A21" s="203" t="s">
        <v>299</v>
      </c>
      <c r="B21" s="206"/>
      <c r="C21" s="206"/>
      <c r="D21" s="206"/>
      <c r="E21" s="206"/>
      <c r="F21" s="206"/>
      <c r="G21" s="206">
        <f>Personalausgaben!S6</f>
        <v>0</v>
      </c>
      <c r="H21" s="219">
        <f>Personalausgaben!H8</f>
        <v>0</v>
      </c>
    </row>
    <row r="22" spans="1:16" ht="15.75" thickBot="1" x14ac:dyDescent="0.3"/>
    <row r="23" spans="1:16" x14ac:dyDescent="0.25">
      <c r="A23" s="208" t="s">
        <v>300</v>
      </c>
      <c r="B23" s="201"/>
      <c r="C23" s="201"/>
      <c r="D23" s="201"/>
      <c r="E23" s="201"/>
      <c r="F23" s="201"/>
      <c r="G23" s="201"/>
      <c r="H23" s="202"/>
      <c r="I23" t="e">
        <f>SUM(H24:H35)</f>
        <v>#REF!</v>
      </c>
    </row>
    <row r="24" spans="1:16" x14ac:dyDescent="0.25">
      <c r="A24" s="216" t="s">
        <v>79</v>
      </c>
      <c r="B24" t="e">
        <f>#REF!</f>
        <v>#REF!</v>
      </c>
      <c r="F24" t="e">
        <f>#REF!</f>
        <v>#REF!</v>
      </c>
      <c r="G24" t="e">
        <f>#REF!</f>
        <v>#REF!</v>
      </c>
      <c r="H24" s="217" t="e">
        <f>#REF!</f>
        <v>#REF!</v>
      </c>
    </row>
    <row r="25" spans="1:16" x14ac:dyDescent="0.25">
      <c r="A25" s="216"/>
      <c r="B25" t="e">
        <f>#REF!</f>
        <v>#REF!</v>
      </c>
      <c r="F25" t="e">
        <f>#REF!</f>
        <v>#REF!</v>
      </c>
      <c r="G25" t="e">
        <f>#REF!</f>
        <v>#REF!</v>
      </c>
      <c r="H25" s="217" t="e">
        <f>#REF!</f>
        <v>#REF!</v>
      </c>
    </row>
    <row r="26" spans="1:16" x14ac:dyDescent="0.25">
      <c r="A26" s="216"/>
      <c r="B26" t="e">
        <f>#REF!</f>
        <v>#REF!</v>
      </c>
      <c r="F26" t="e">
        <f>#REF!</f>
        <v>#REF!</v>
      </c>
      <c r="G26" t="e">
        <f>#REF!</f>
        <v>#REF!</v>
      </c>
      <c r="H26" s="217" t="e">
        <f>#REF!</f>
        <v>#REF!</v>
      </c>
    </row>
    <row r="27" spans="1:16" x14ac:dyDescent="0.25">
      <c r="A27" s="216"/>
      <c r="B27" t="e">
        <f>#REF!</f>
        <v>#REF!</v>
      </c>
      <c r="F27" t="e">
        <f>#REF!</f>
        <v>#REF!</v>
      </c>
      <c r="G27" t="e">
        <f>#REF!</f>
        <v>#REF!</v>
      </c>
      <c r="H27" s="217" t="e">
        <f>#REF!</f>
        <v>#REF!</v>
      </c>
    </row>
    <row r="28" spans="1:16" x14ac:dyDescent="0.25">
      <c r="A28" s="216"/>
      <c r="B28" t="e">
        <f>#REF!</f>
        <v>#REF!</v>
      </c>
      <c r="F28" t="e">
        <f>#REF!</f>
        <v>#REF!</v>
      </c>
      <c r="G28" t="e">
        <f>#REF!</f>
        <v>#REF!</v>
      </c>
      <c r="H28" s="217" t="e">
        <f>#REF!</f>
        <v>#REF!</v>
      </c>
    </row>
    <row r="29" spans="1:16" x14ac:dyDescent="0.25">
      <c r="A29" s="216"/>
      <c r="H29" s="217"/>
    </row>
    <row r="30" spans="1:16" x14ac:dyDescent="0.25">
      <c r="A30" s="211" t="s">
        <v>301</v>
      </c>
      <c r="B30" s="212" t="e">
        <f>#REF!</f>
        <v>#REF!</v>
      </c>
      <c r="C30" s="212"/>
      <c r="D30" s="212"/>
      <c r="E30" s="212"/>
      <c r="F30" s="220" t="e">
        <f>#REF!</f>
        <v>#REF!</v>
      </c>
      <c r="G30" s="212" t="e">
        <f>#REF!</f>
        <v>#REF!</v>
      </c>
      <c r="H30" s="213" t="e">
        <f>#REF!</f>
        <v>#REF!</v>
      </c>
    </row>
    <row r="31" spans="1:16" x14ac:dyDescent="0.25">
      <c r="A31" s="211"/>
      <c r="B31" s="212" t="e">
        <f>#REF!</f>
        <v>#REF!</v>
      </c>
      <c r="C31" s="212"/>
      <c r="D31" s="212"/>
      <c r="E31" s="212"/>
      <c r="F31" s="220" t="e">
        <f>#REF!</f>
        <v>#REF!</v>
      </c>
      <c r="G31" s="212" t="e">
        <f>#REF!</f>
        <v>#REF!</v>
      </c>
      <c r="H31" s="213" t="e">
        <f>#REF!</f>
        <v>#REF!</v>
      </c>
    </row>
    <row r="32" spans="1:16" x14ac:dyDescent="0.25">
      <c r="A32" s="211"/>
      <c r="B32" s="212" t="e">
        <f>#REF!</f>
        <v>#REF!</v>
      </c>
      <c r="C32" s="212"/>
      <c r="D32" s="212"/>
      <c r="E32" s="212"/>
      <c r="F32" s="220" t="e">
        <f>#REF!</f>
        <v>#REF!</v>
      </c>
      <c r="G32" s="212" t="e">
        <f>#REF!</f>
        <v>#REF!</v>
      </c>
      <c r="H32" s="213" t="e">
        <f>#REF!</f>
        <v>#REF!</v>
      </c>
    </row>
    <row r="33" spans="1:9" x14ac:dyDescent="0.25">
      <c r="A33" s="211"/>
      <c r="B33" s="212" t="e">
        <f>#REF!</f>
        <v>#REF!</v>
      </c>
      <c r="C33" s="212"/>
      <c r="D33" s="212"/>
      <c r="E33" s="212"/>
      <c r="F33" s="220" t="e">
        <f>#REF!</f>
        <v>#REF!</v>
      </c>
      <c r="G33" s="212" t="e">
        <f>#REF!</f>
        <v>#REF!</v>
      </c>
      <c r="H33" s="213" t="e">
        <f>#REF!</f>
        <v>#REF!</v>
      </c>
    </row>
    <row r="34" spans="1:9" x14ac:dyDescent="0.25">
      <c r="A34" s="211"/>
      <c r="B34" s="212" t="e">
        <f>#REF!</f>
        <v>#REF!</v>
      </c>
      <c r="C34" s="212"/>
      <c r="D34" s="212"/>
      <c r="E34" s="212"/>
      <c r="F34" s="220" t="e">
        <f>#REF!</f>
        <v>#REF!</v>
      </c>
      <c r="G34" s="212" t="e">
        <f>#REF!</f>
        <v>#REF!</v>
      </c>
      <c r="H34" s="213" t="e">
        <f>#REF!</f>
        <v>#REF!</v>
      </c>
    </row>
    <row r="35" spans="1:9" ht="15.75" thickBot="1" x14ac:dyDescent="0.3">
      <c r="A35" s="221"/>
      <c r="B35" s="222" t="e">
        <f>#REF!</f>
        <v>#REF!</v>
      </c>
      <c r="C35" s="222"/>
      <c r="D35" s="222"/>
      <c r="E35" s="222"/>
      <c r="F35" s="312" t="e">
        <f>#REF!</f>
        <v>#REF!</v>
      </c>
      <c r="G35" s="222" t="e">
        <f>#REF!</f>
        <v>#REF!</v>
      </c>
      <c r="H35" s="311" t="e">
        <f>#REF!</f>
        <v>#REF!</v>
      </c>
    </row>
    <row r="36" spans="1:9" ht="15.75" thickBot="1" x14ac:dyDescent="0.3"/>
    <row r="37" spans="1:9" x14ac:dyDescent="0.25">
      <c r="A37" s="208" t="s">
        <v>302</v>
      </c>
      <c r="B37" s="201"/>
      <c r="C37" s="201"/>
      <c r="D37" s="201"/>
      <c r="E37" s="201"/>
      <c r="F37" s="201"/>
      <c r="G37" s="201"/>
      <c r="H37" s="202"/>
      <c r="I37" t="e">
        <f>SUM(H38:H64)</f>
        <v>#REF!</v>
      </c>
    </row>
    <row r="38" spans="1:9" x14ac:dyDescent="0.25">
      <c r="A38" s="216" t="s">
        <v>79</v>
      </c>
      <c r="B38" t="e">
        <f>#REF!</f>
        <v>#REF!</v>
      </c>
      <c r="F38" t="e">
        <f>#REF!</f>
        <v>#REF!</v>
      </c>
      <c r="G38" t="e">
        <f>#REF!</f>
        <v>#REF!</v>
      </c>
      <c r="H38" s="217" t="e">
        <f>#REF!</f>
        <v>#REF!</v>
      </c>
    </row>
    <row r="39" spans="1:9" x14ac:dyDescent="0.25">
      <c r="A39" s="216"/>
      <c r="B39" t="e">
        <f>#REF!</f>
        <v>#REF!</v>
      </c>
      <c r="F39" t="e">
        <f>#REF!</f>
        <v>#REF!</v>
      </c>
      <c r="G39" t="e">
        <f>#REF!</f>
        <v>#REF!</v>
      </c>
      <c r="H39" s="217" t="e">
        <f>#REF!</f>
        <v>#REF!</v>
      </c>
    </row>
    <row r="40" spans="1:9" x14ac:dyDescent="0.25">
      <c r="A40" s="216"/>
      <c r="B40" t="e">
        <f>#REF!</f>
        <v>#REF!</v>
      </c>
      <c r="F40" t="e">
        <f>#REF!</f>
        <v>#REF!</v>
      </c>
      <c r="G40" t="e">
        <f>#REF!</f>
        <v>#REF!</v>
      </c>
      <c r="H40" s="217" t="e">
        <f>#REF!</f>
        <v>#REF!</v>
      </c>
    </row>
    <row r="41" spans="1:9" x14ac:dyDescent="0.25">
      <c r="A41" s="216"/>
      <c r="B41" t="e">
        <f>#REF!</f>
        <v>#REF!</v>
      </c>
      <c r="F41" t="e">
        <f>#REF!</f>
        <v>#REF!</v>
      </c>
      <c r="G41" t="e">
        <f>#REF!</f>
        <v>#REF!</v>
      </c>
      <c r="H41" s="217" t="e">
        <f>#REF!</f>
        <v>#REF!</v>
      </c>
    </row>
    <row r="42" spans="1:9" x14ac:dyDescent="0.25">
      <c r="A42" s="216"/>
      <c r="B42" t="e">
        <f>#REF!</f>
        <v>#REF!</v>
      </c>
      <c r="F42" t="e">
        <f>#REF!</f>
        <v>#REF!</v>
      </c>
      <c r="G42" t="e">
        <f>#REF!</f>
        <v>#REF!</v>
      </c>
      <c r="H42" s="217" t="e">
        <f>#REF!</f>
        <v>#REF!</v>
      </c>
    </row>
    <row r="43" spans="1:9" x14ac:dyDescent="0.25">
      <c r="A43" s="216"/>
      <c r="B43" t="e">
        <f>#REF!</f>
        <v>#REF!</v>
      </c>
      <c r="F43" t="e">
        <f>#REF!</f>
        <v>#REF!</v>
      </c>
      <c r="G43" t="e">
        <f>#REF!</f>
        <v>#REF!</v>
      </c>
      <c r="H43" s="217" t="e">
        <f>#REF!</f>
        <v>#REF!</v>
      </c>
    </row>
    <row r="44" spans="1:9" x14ac:dyDescent="0.25">
      <c r="A44" s="216"/>
      <c r="B44" t="e">
        <f>#REF!</f>
        <v>#REF!</v>
      </c>
      <c r="F44" t="e">
        <f>#REF!</f>
        <v>#REF!</v>
      </c>
      <c r="G44" t="e">
        <f>#REF!</f>
        <v>#REF!</v>
      </c>
      <c r="H44" s="217" t="e">
        <f>#REF!</f>
        <v>#REF!</v>
      </c>
    </row>
    <row r="45" spans="1:9" x14ac:dyDescent="0.25">
      <c r="A45" s="216"/>
      <c r="H45" s="217"/>
    </row>
    <row r="46" spans="1:9" x14ac:dyDescent="0.25">
      <c r="A46" s="211" t="s">
        <v>81</v>
      </c>
      <c r="B46" s="212" t="str">
        <f>Tabellenblatt_löschen!C11</f>
        <v>Bsp.: Layout und Druck des Konzeptes</v>
      </c>
      <c r="C46" s="212"/>
      <c r="D46" s="212"/>
      <c r="E46" s="212"/>
      <c r="F46" s="223"/>
      <c r="G46" s="223"/>
      <c r="H46" s="213">
        <f>Tabellenblatt_löschen!L11</f>
        <v>0</v>
      </c>
    </row>
    <row r="47" spans="1:9" x14ac:dyDescent="0.25">
      <c r="A47" s="211"/>
      <c r="B47" s="212" t="str">
        <f>Tabellenblatt_löschen!C12</f>
        <v>Bsp.: Bereitstellung eines barrierefreien Zugangs zum Konzept in elektronischer Form</v>
      </c>
      <c r="C47" s="212"/>
      <c r="D47" s="212"/>
      <c r="E47" s="212"/>
      <c r="F47" s="223"/>
      <c r="G47" s="223"/>
      <c r="H47" s="213">
        <f>Tabellenblatt_löschen!L12</f>
        <v>0</v>
      </c>
    </row>
    <row r="48" spans="1:9" x14ac:dyDescent="0.25">
      <c r="A48" s="211"/>
      <c r="B48" s="212" t="str">
        <f>Tabellenblatt_löschen!C13</f>
        <v>Bsp.: Aufgearbeitete Kurzfassung des Konzeptes zum leichten Lesen</v>
      </c>
      <c r="C48" s="212"/>
      <c r="D48" s="212"/>
      <c r="E48" s="212"/>
      <c r="F48" s="223"/>
      <c r="G48" s="223"/>
      <c r="H48" s="213">
        <f>Tabellenblatt_löschen!L13</f>
        <v>0</v>
      </c>
    </row>
    <row r="49" spans="1:8" x14ac:dyDescent="0.25">
      <c r="A49" s="216"/>
      <c r="H49" s="217"/>
    </row>
    <row r="50" spans="1:8" x14ac:dyDescent="0.25">
      <c r="A50" s="216" t="s">
        <v>303</v>
      </c>
      <c r="B50" t="e">
        <f>#REF!</f>
        <v>#REF!</v>
      </c>
      <c r="F50" s="51" t="e">
        <f>#REF!</f>
        <v>#REF!</v>
      </c>
      <c r="G50" s="51" t="e">
        <f>#REF!</f>
        <v>#REF!</v>
      </c>
      <c r="H50" s="224" t="e">
        <f>#REF!</f>
        <v>#REF!</v>
      </c>
    </row>
    <row r="51" spans="1:8" x14ac:dyDescent="0.25">
      <c r="A51" s="216"/>
      <c r="B51" t="e">
        <f>#REF!</f>
        <v>#REF!</v>
      </c>
      <c r="F51" s="51" t="e">
        <f>#REF!</f>
        <v>#REF!</v>
      </c>
      <c r="G51" s="51" t="e">
        <f>#REF!</f>
        <v>#REF!</v>
      </c>
      <c r="H51" s="224" t="e">
        <f>#REF!</f>
        <v>#REF!</v>
      </c>
    </row>
    <row r="52" spans="1:8" x14ac:dyDescent="0.25">
      <c r="A52" s="216"/>
      <c r="B52" t="e">
        <f>#REF!</f>
        <v>#REF!</v>
      </c>
      <c r="F52" s="51" t="e">
        <f>#REF!</f>
        <v>#REF!</v>
      </c>
      <c r="G52" s="51" t="e">
        <f>#REF!</f>
        <v>#REF!</v>
      </c>
      <c r="H52" s="224" t="e">
        <f>#REF!</f>
        <v>#REF!</v>
      </c>
    </row>
    <row r="53" spans="1:8" x14ac:dyDescent="0.25">
      <c r="A53" s="216"/>
      <c r="B53" t="e">
        <f>#REF!</f>
        <v>#REF!</v>
      </c>
      <c r="F53" s="51" t="e">
        <f>#REF!</f>
        <v>#REF!</v>
      </c>
      <c r="G53" s="51" t="e">
        <f>#REF!</f>
        <v>#REF!</v>
      </c>
      <c r="H53" s="224" t="e">
        <f>#REF!</f>
        <v>#REF!</v>
      </c>
    </row>
    <row r="54" spans="1:8" x14ac:dyDescent="0.25">
      <c r="A54" s="216"/>
      <c r="B54" t="e">
        <f>#REF!</f>
        <v>#REF!</v>
      </c>
      <c r="F54" s="51" t="e">
        <f>#REF!</f>
        <v>#REF!</v>
      </c>
      <c r="G54" s="51" t="e">
        <f>#REF!</f>
        <v>#REF!</v>
      </c>
      <c r="H54" s="224" t="e">
        <f>#REF!</f>
        <v>#REF!</v>
      </c>
    </row>
    <row r="55" spans="1:8" x14ac:dyDescent="0.25">
      <c r="A55" s="216"/>
      <c r="B55" t="e">
        <f>#REF!</f>
        <v>#REF!</v>
      </c>
      <c r="F55" s="51" t="e">
        <f>#REF!</f>
        <v>#REF!</v>
      </c>
      <c r="G55" s="51" t="e">
        <f>#REF!</f>
        <v>#REF!</v>
      </c>
      <c r="H55" s="224" t="e">
        <f>#REF!</f>
        <v>#REF!</v>
      </c>
    </row>
    <row r="56" spans="1:8" x14ac:dyDescent="0.25">
      <c r="A56" s="216"/>
      <c r="B56" t="e">
        <f>#REF!</f>
        <v>#REF!</v>
      </c>
      <c r="F56" s="51" t="e">
        <f>#REF!</f>
        <v>#REF!</v>
      </c>
      <c r="G56" s="51" t="e">
        <f>#REF!</f>
        <v>#REF!</v>
      </c>
      <c r="H56" s="224" t="e">
        <f>#REF!</f>
        <v>#REF!</v>
      </c>
    </row>
    <row r="57" spans="1:8" x14ac:dyDescent="0.25">
      <c r="A57" s="216"/>
      <c r="B57" t="e">
        <f>#REF!</f>
        <v>#REF!</v>
      </c>
      <c r="F57" s="51" t="e">
        <f>#REF!</f>
        <v>#REF!</v>
      </c>
      <c r="G57" s="51" t="e">
        <f>#REF!</f>
        <v>#REF!</v>
      </c>
      <c r="H57" s="224" t="e">
        <f>#REF!</f>
        <v>#REF!</v>
      </c>
    </row>
    <row r="58" spans="1:8" x14ac:dyDescent="0.25">
      <c r="A58" s="216"/>
      <c r="B58" t="e">
        <f>#REF!</f>
        <v>#REF!</v>
      </c>
      <c r="F58" s="51" t="e">
        <f>#REF!</f>
        <v>#REF!</v>
      </c>
      <c r="G58" s="51" t="e">
        <f>#REF!</f>
        <v>#REF!</v>
      </c>
      <c r="H58" s="224" t="e">
        <f>#REF!</f>
        <v>#REF!</v>
      </c>
    </row>
    <row r="59" spans="1:8" x14ac:dyDescent="0.25">
      <c r="A59" s="216"/>
      <c r="B59" t="e">
        <f>#REF!</f>
        <v>#REF!</v>
      </c>
      <c r="F59" s="51" t="e">
        <f>#REF!</f>
        <v>#REF!</v>
      </c>
      <c r="G59" s="51" t="e">
        <f>#REF!</f>
        <v>#REF!</v>
      </c>
      <c r="H59" s="224" t="e">
        <f>#REF!</f>
        <v>#REF!</v>
      </c>
    </row>
    <row r="60" spans="1:8" x14ac:dyDescent="0.25">
      <c r="A60" s="216"/>
      <c r="H60" s="217"/>
    </row>
    <row r="61" spans="1:8" x14ac:dyDescent="0.25">
      <c r="A61" s="211" t="s">
        <v>131</v>
      </c>
      <c r="B61" s="212"/>
      <c r="C61" s="212"/>
      <c r="D61" s="212"/>
      <c r="E61" s="212"/>
      <c r="F61" s="212">
        <f>prof_Prozessunterstützung!F14</f>
        <v>0</v>
      </c>
      <c r="G61" s="212">
        <f>prof_Prozessunterstützung!G14</f>
        <v>0</v>
      </c>
      <c r="H61" s="213">
        <f>prof_Prozessunterstützung!D14</f>
        <v>0</v>
      </c>
    </row>
    <row r="62" spans="1:8" x14ac:dyDescent="0.25">
      <c r="A62" s="216"/>
      <c r="H62" s="217"/>
    </row>
    <row r="63" spans="1:8" x14ac:dyDescent="0.25">
      <c r="A63" s="216" t="s">
        <v>90</v>
      </c>
      <c r="B63" s="225" t="str">
        <f>Konzepterstellung!F13</f>
        <v>Unterstützung des KSM bei Energie- und THG-Bilanz</v>
      </c>
      <c r="F63" s="225">
        <f>Konzepterstellung!C13</f>
        <v>0</v>
      </c>
      <c r="G63">
        <f>Konzepterstellung!E13</f>
        <v>0</v>
      </c>
      <c r="H63" s="217">
        <f>Konzepterstellung!L13</f>
        <v>0</v>
      </c>
    </row>
    <row r="64" spans="1:8" ht="15.75" thickBot="1" x14ac:dyDescent="0.3">
      <c r="A64" s="226"/>
      <c r="B64" s="227" t="str">
        <f>Konzepterstellung!F14</f>
        <v>Unterstützung des KSM bei der Potenzialanalyse und Szenarienentwicklung</v>
      </c>
      <c r="C64" s="206"/>
      <c r="D64" s="206"/>
      <c r="E64" s="206"/>
      <c r="F64" s="227">
        <f>Konzepterstellung!C14</f>
        <v>0</v>
      </c>
      <c r="G64" s="206">
        <f>Konzepterstellung!E14</f>
        <v>0</v>
      </c>
      <c r="H64" s="219">
        <f>Konzepterstellung!L14</f>
        <v>0</v>
      </c>
    </row>
    <row r="65" spans="1:9" ht="15.75" thickBot="1" x14ac:dyDescent="0.3">
      <c r="B65" s="225"/>
    </row>
    <row r="66" spans="1:9" x14ac:dyDescent="0.25">
      <c r="A66" s="208" t="s">
        <v>304</v>
      </c>
      <c r="B66" s="201"/>
      <c r="C66" s="201"/>
      <c r="D66" s="201"/>
      <c r="E66" s="201"/>
      <c r="F66" s="201"/>
      <c r="G66" s="201"/>
      <c r="H66" s="202"/>
      <c r="I66" t="e">
        <f>SUM(H67:H72)</f>
        <v>#REF!</v>
      </c>
    </row>
    <row r="67" spans="1:9" x14ac:dyDescent="0.25">
      <c r="A67" s="211"/>
      <c r="B67" s="212" t="s">
        <v>305</v>
      </c>
      <c r="C67" s="212"/>
      <c r="D67" s="212"/>
      <c r="E67" s="212"/>
      <c r="F67" s="212"/>
      <c r="G67" s="212"/>
      <c r="H67" s="213" t="e">
        <f>#REF!</f>
        <v>#REF!</v>
      </c>
    </row>
    <row r="68" spans="1:9" x14ac:dyDescent="0.25">
      <c r="A68" s="211"/>
      <c r="B68" s="212" t="s">
        <v>306</v>
      </c>
      <c r="C68" s="212"/>
      <c r="D68" s="212"/>
      <c r="E68" s="212"/>
      <c r="F68" s="212"/>
      <c r="G68" s="212"/>
      <c r="H68" s="213" t="e">
        <f>#REF!</f>
        <v>#REF!</v>
      </c>
    </row>
    <row r="69" spans="1:9" x14ac:dyDescent="0.25">
      <c r="A69" s="211"/>
      <c r="B69" s="212" t="s">
        <v>307</v>
      </c>
      <c r="C69" s="212"/>
      <c r="D69" s="212"/>
      <c r="E69" s="212"/>
      <c r="F69" s="212"/>
      <c r="G69" s="212"/>
      <c r="H69" s="213" t="e">
        <f>#REF!</f>
        <v>#REF!</v>
      </c>
    </row>
    <row r="70" spans="1:9" x14ac:dyDescent="0.25">
      <c r="A70" s="211"/>
      <c r="B70" s="212" t="s">
        <v>57</v>
      </c>
      <c r="C70" s="212"/>
      <c r="D70" s="212"/>
      <c r="E70" s="212"/>
      <c r="F70" s="212"/>
      <c r="G70" s="212"/>
      <c r="H70" s="213" t="e">
        <f>#REF!</f>
        <v>#REF!</v>
      </c>
    </row>
    <row r="71" spans="1:9" x14ac:dyDescent="0.25">
      <c r="A71" s="211"/>
      <c r="B71" s="212" t="s">
        <v>66</v>
      </c>
      <c r="C71" s="212" t="e">
        <f>#REF!</f>
        <v>#REF!</v>
      </c>
      <c r="D71" s="212"/>
      <c r="E71" s="212"/>
      <c r="F71" s="212"/>
      <c r="G71" s="212"/>
      <c r="H71" s="213" t="e">
        <f>#REF!</f>
        <v>#REF!</v>
      </c>
    </row>
    <row r="72" spans="1:9" x14ac:dyDescent="0.25">
      <c r="A72" s="211"/>
      <c r="B72" s="212" t="s">
        <v>66</v>
      </c>
      <c r="C72" s="212" t="e">
        <f>#REF!</f>
        <v>#REF!</v>
      </c>
      <c r="D72" s="212"/>
      <c r="E72" s="212"/>
      <c r="F72" s="212"/>
      <c r="G72" s="212"/>
      <c r="H72" s="213" t="e">
        <f>#REF!</f>
        <v>#REF!</v>
      </c>
    </row>
    <row r="73" spans="1:9" x14ac:dyDescent="0.25">
      <c r="A73" s="211"/>
      <c r="B73" s="212"/>
      <c r="C73" s="212"/>
      <c r="D73" s="212"/>
      <c r="E73" s="212"/>
      <c r="F73" s="212"/>
      <c r="G73" s="212"/>
      <c r="H73" s="213"/>
    </row>
    <row r="74" spans="1:9" x14ac:dyDescent="0.25">
      <c r="A74" s="211" t="s">
        <v>79</v>
      </c>
      <c r="B74" s="212" t="e">
        <f>#REF!</f>
        <v>#REF!</v>
      </c>
      <c r="C74" s="212"/>
      <c r="D74" s="212"/>
      <c r="E74" s="212"/>
      <c r="F74" s="212" t="e">
        <f>#REF!</f>
        <v>#REF!</v>
      </c>
      <c r="G74" s="212" t="e">
        <f>#REF!</f>
        <v>#REF!</v>
      </c>
      <c r="H74" s="213" t="e">
        <f>#REF!</f>
        <v>#REF!</v>
      </c>
    </row>
    <row r="75" spans="1:9" ht="15.75" thickBot="1" x14ac:dyDescent="0.3">
      <c r="A75" s="221"/>
      <c r="B75" s="222" t="e">
        <f>#REF!</f>
        <v>#REF!</v>
      </c>
      <c r="C75" s="222"/>
      <c r="D75" s="222"/>
      <c r="E75" s="222"/>
      <c r="F75" s="222" t="e">
        <f>#REF!</f>
        <v>#REF!</v>
      </c>
      <c r="G75" s="222" t="e">
        <f>#REF!</f>
        <v>#REF!</v>
      </c>
      <c r="H75" s="311" t="e">
        <f>#REF!</f>
        <v>#REF!</v>
      </c>
    </row>
    <row r="76" spans="1:9" ht="15.75" thickBot="1" x14ac:dyDescent="0.3"/>
    <row r="77" spans="1:9" x14ac:dyDescent="0.25">
      <c r="A77" s="208" t="s">
        <v>308</v>
      </c>
      <c r="B77" s="201" t="e">
        <f>#REF!</f>
        <v>#REF!</v>
      </c>
      <c r="C77" s="201"/>
      <c r="D77" s="201"/>
      <c r="E77" s="201"/>
      <c r="F77" s="201"/>
      <c r="G77" s="201"/>
      <c r="H77" s="202" t="e">
        <f>#REF!</f>
        <v>#REF!</v>
      </c>
      <c r="I77" t="e">
        <f>SUM(H77:H83)</f>
        <v>#REF!</v>
      </c>
    </row>
    <row r="78" spans="1:9" x14ac:dyDescent="0.25">
      <c r="A78" s="216"/>
      <c r="B78" t="e">
        <f>#REF!</f>
        <v>#REF!</v>
      </c>
      <c r="H78" s="217" t="e">
        <f>#REF!</f>
        <v>#REF!</v>
      </c>
    </row>
    <row r="79" spans="1:9" x14ac:dyDescent="0.25">
      <c r="A79" s="216"/>
      <c r="B79" t="e">
        <f>#REF!</f>
        <v>#REF!</v>
      </c>
      <c r="H79" s="217" t="e">
        <f>#REF!</f>
        <v>#REF!</v>
      </c>
    </row>
    <row r="80" spans="1:9" x14ac:dyDescent="0.25">
      <c r="A80" s="216"/>
      <c r="B80" t="e">
        <f>#REF!</f>
        <v>#REF!</v>
      </c>
      <c r="H80" s="217" t="e">
        <f>#REF!</f>
        <v>#REF!</v>
      </c>
    </row>
    <row r="81" spans="1:9" x14ac:dyDescent="0.25">
      <c r="A81" s="216"/>
      <c r="B81" t="e">
        <f>#REF!</f>
        <v>#REF!</v>
      </c>
      <c r="H81" s="217" t="e">
        <f>#REF!</f>
        <v>#REF!</v>
      </c>
    </row>
    <row r="82" spans="1:9" x14ac:dyDescent="0.25">
      <c r="A82" s="216"/>
      <c r="B82" t="e">
        <f>#REF!</f>
        <v>#REF!</v>
      </c>
      <c r="H82" s="217" t="e">
        <f>#REF!</f>
        <v>#REF!</v>
      </c>
    </row>
    <row r="83" spans="1:9" ht="15.75" thickBot="1" x14ac:dyDescent="0.3">
      <c r="A83" s="226"/>
      <c r="B83" s="206" t="e">
        <f>#REF!</f>
        <v>#REF!</v>
      </c>
      <c r="C83" s="206"/>
      <c r="D83" s="206"/>
      <c r="E83" s="206"/>
      <c r="F83" s="206"/>
      <c r="G83" s="206"/>
      <c r="H83" s="219" t="e">
        <f>#REF!</f>
        <v>#REF!</v>
      </c>
    </row>
    <row r="84" spans="1:9" ht="15.75" thickBot="1" x14ac:dyDescent="0.3"/>
    <row r="85" spans="1:9" x14ac:dyDescent="0.25">
      <c r="A85" s="208" t="s">
        <v>309</v>
      </c>
      <c r="B85" s="201"/>
      <c r="C85" s="201"/>
      <c r="D85" s="201"/>
      <c r="E85" s="201"/>
      <c r="F85" s="201"/>
      <c r="G85" s="201"/>
      <c r="H85" s="202"/>
      <c r="I85" t="e">
        <f>SUM(H86:H87)</f>
        <v>#REF!</v>
      </c>
    </row>
    <row r="86" spans="1:9" x14ac:dyDescent="0.25">
      <c r="A86" s="211"/>
      <c r="B86" s="212" t="s">
        <v>72</v>
      </c>
      <c r="C86" s="212"/>
      <c r="D86" s="212"/>
      <c r="E86" s="212"/>
      <c r="F86" s="212"/>
      <c r="G86" s="212"/>
      <c r="H86" s="213" t="e">
        <f>#REF!</f>
        <v>#REF!</v>
      </c>
    </row>
    <row r="87" spans="1:9" ht="15.75" thickBot="1" x14ac:dyDescent="0.3">
      <c r="A87" s="221"/>
      <c r="B87" s="222" t="e">
        <f>#REF!</f>
        <v>#REF!</v>
      </c>
      <c r="C87" s="222"/>
      <c r="D87" s="222"/>
      <c r="E87" s="222"/>
      <c r="F87" s="222"/>
      <c r="G87" s="222"/>
      <c r="H87" s="311" t="e">
        <f>#REF!</f>
        <v>#REF!</v>
      </c>
    </row>
    <row r="88" spans="1:9" ht="15.75" thickBot="1" x14ac:dyDescent="0.3"/>
    <row r="89" spans="1:9" x14ac:dyDescent="0.25">
      <c r="A89" s="208" t="s">
        <v>310</v>
      </c>
      <c r="B89" s="309"/>
      <c r="C89" s="309" t="s">
        <v>185</v>
      </c>
      <c r="D89" s="309" t="s">
        <v>311</v>
      </c>
      <c r="E89" s="309" t="s">
        <v>312</v>
      </c>
      <c r="F89" s="309" t="s">
        <v>313</v>
      </c>
      <c r="G89" s="309" t="s">
        <v>314</v>
      </c>
      <c r="H89" s="310" t="s">
        <v>6</v>
      </c>
      <c r="I89" t="e">
        <f>SUM(H90:H107)</f>
        <v>#REF!</v>
      </c>
    </row>
    <row r="90" spans="1:9" x14ac:dyDescent="0.25">
      <c r="A90" s="216"/>
      <c r="B90" t="e">
        <f>#REF!</f>
        <v>#REF!</v>
      </c>
      <c r="C90" t="e">
        <f>#REF!</f>
        <v>#REF!</v>
      </c>
      <c r="D90" t="e">
        <f>#REF!</f>
        <v>#REF!</v>
      </c>
      <c r="E90" t="e">
        <f>#REF!</f>
        <v>#REF!</v>
      </c>
      <c r="F90" t="e">
        <f>#REF!</f>
        <v>#REF!</v>
      </c>
      <c r="G90" t="e">
        <f>#REF!</f>
        <v>#REF!</v>
      </c>
      <c r="H90" s="217" t="e">
        <f>#REF!</f>
        <v>#REF!</v>
      </c>
    </row>
    <row r="91" spans="1:9" x14ac:dyDescent="0.25">
      <c r="A91" s="216"/>
      <c r="B91" t="e">
        <f>#REF!</f>
        <v>#REF!</v>
      </c>
      <c r="C91" t="e">
        <f>#REF!</f>
        <v>#REF!</v>
      </c>
      <c r="D91" t="e">
        <f>#REF!</f>
        <v>#REF!</v>
      </c>
      <c r="E91" t="e">
        <f>#REF!</f>
        <v>#REF!</v>
      </c>
      <c r="F91" t="e">
        <f>#REF!</f>
        <v>#REF!</v>
      </c>
      <c r="G91" t="e">
        <f>#REF!</f>
        <v>#REF!</v>
      </c>
      <c r="H91" s="217" t="e">
        <f>#REF!</f>
        <v>#REF!</v>
      </c>
    </row>
    <row r="92" spans="1:9" x14ac:dyDescent="0.25">
      <c r="A92" s="216"/>
      <c r="B92" t="e">
        <f>#REF!</f>
        <v>#REF!</v>
      </c>
      <c r="C92" t="e">
        <f>#REF!</f>
        <v>#REF!</v>
      </c>
      <c r="D92" t="e">
        <f>#REF!</f>
        <v>#REF!</v>
      </c>
      <c r="E92" t="e">
        <f>#REF!</f>
        <v>#REF!</v>
      </c>
      <c r="F92" t="e">
        <f>#REF!</f>
        <v>#REF!</v>
      </c>
      <c r="G92" t="e">
        <f>#REF!</f>
        <v>#REF!</v>
      </c>
      <c r="H92" s="217" t="e">
        <f>#REF!</f>
        <v>#REF!</v>
      </c>
    </row>
    <row r="93" spans="1:9" x14ac:dyDescent="0.25">
      <c r="A93" s="216"/>
      <c r="B93" t="e">
        <f>#REF!</f>
        <v>#REF!</v>
      </c>
      <c r="C93" t="e">
        <f>#REF!</f>
        <v>#REF!</v>
      </c>
      <c r="D93" t="e">
        <f>#REF!</f>
        <v>#REF!</v>
      </c>
      <c r="E93" t="e">
        <f>#REF!</f>
        <v>#REF!</v>
      </c>
      <c r="F93" t="e">
        <f>#REF!</f>
        <v>#REF!</v>
      </c>
      <c r="G93" t="e">
        <f>#REF!</f>
        <v>#REF!</v>
      </c>
      <c r="H93" s="217" t="e">
        <f>#REF!</f>
        <v>#REF!</v>
      </c>
    </row>
    <row r="94" spans="1:9" x14ac:dyDescent="0.25">
      <c r="A94" s="216"/>
      <c r="B94" t="e">
        <f>#REF!</f>
        <v>#REF!</v>
      </c>
      <c r="C94" t="e">
        <f>#REF!</f>
        <v>#REF!</v>
      </c>
      <c r="D94" t="e">
        <f>#REF!</f>
        <v>#REF!</v>
      </c>
      <c r="E94" t="e">
        <f>#REF!</f>
        <v>#REF!</v>
      </c>
      <c r="F94" t="e">
        <f>#REF!</f>
        <v>#REF!</v>
      </c>
      <c r="G94" t="e">
        <f>#REF!</f>
        <v>#REF!</v>
      </c>
      <c r="H94" s="217" t="e">
        <f>#REF!</f>
        <v>#REF!</v>
      </c>
    </row>
    <row r="95" spans="1:9" x14ac:dyDescent="0.25">
      <c r="A95" s="216"/>
      <c r="B95" t="e">
        <f>#REF!</f>
        <v>#REF!</v>
      </c>
      <c r="C95" t="e">
        <f>#REF!</f>
        <v>#REF!</v>
      </c>
      <c r="D95" t="e">
        <f>#REF!</f>
        <v>#REF!</v>
      </c>
      <c r="E95" t="e">
        <f>#REF!</f>
        <v>#REF!</v>
      </c>
      <c r="F95" t="e">
        <f>#REF!</f>
        <v>#REF!</v>
      </c>
      <c r="G95" t="e">
        <f>#REF!</f>
        <v>#REF!</v>
      </c>
      <c r="H95" s="217" t="e">
        <f>#REF!</f>
        <v>#REF!</v>
      </c>
    </row>
    <row r="96" spans="1:9" x14ac:dyDescent="0.25">
      <c r="A96" s="216"/>
      <c r="B96" t="e">
        <f>#REF!</f>
        <v>#REF!</v>
      </c>
      <c r="C96" t="e">
        <f>#REF!</f>
        <v>#REF!</v>
      </c>
      <c r="D96" t="e">
        <f>#REF!</f>
        <v>#REF!</v>
      </c>
      <c r="E96" t="e">
        <f>#REF!</f>
        <v>#REF!</v>
      </c>
      <c r="F96" t="e">
        <f>#REF!</f>
        <v>#REF!</v>
      </c>
      <c r="G96" t="e">
        <f>#REF!</f>
        <v>#REF!</v>
      </c>
      <c r="H96" s="217" t="e">
        <f>#REF!</f>
        <v>#REF!</v>
      </c>
    </row>
    <row r="97" spans="1:9" x14ac:dyDescent="0.25">
      <c r="A97" s="216"/>
      <c r="B97" t="e">
        <f>#REF!</f>
        <v>#REF!</v>
      </c>
      <c r="C97" t="e">
        <f>#REF!</f>
        <v>#REF!</v>
      </c>
      <c r="D97" t="e">
        <f>#REF!</f>
        <v>#REF!</v>
      </c>
      <c r="E97" t="e">
        <f>#REF!</f>
        <v>#REF!</v>
      </c>
      <c r="F97" t="e">
        <f>#REF!</f>
        <v>#REF!</v>
      </c>
      <c r="G97" t="e">
        <f>#REF!</f>
        <v>#REF!</v>
      </c>
      <c r="H97" s="217" t="e">
        <f>#REF!</f>
        <v>#REF!</v>
      </c>
    </row>
    <row r="98" spans="1:9" x14ac:dyDescent="0.25">
      <c r="A98" s="216"/>
      <c r="B98" t="e">
        <f>#REF!</f>
        <v>#REF!</v>
      </c>
      <c r="C98" t="e">
        <f>#REF!</f>
        <v>#REF!</v>
      </c>
      <c r="D98" t="e">
        <f>#REF!</f>
        <v>#REF!</v>
      </c>
      <c r="E98" t="e">
        <f>#REF!</f>
        <v>#REF!</v>
      </c>
      <c r="F98" t="e">
        <f>#REF!</f>
        <v>#REF!</v>
      </c>
      <c r="G98" t="e">
        <f>#REF!</f>
        <v>#REF!</v>
      </c>
      <c r="H98" s="217" t="e">
        <f>#REF!</f>
        <v>#REF!</v>
      </c>
    </row>
    <row r="99" spans="1:9" x14ac:dyDescent="0.25">
      <c r="A99" s="216"/>
      <c r="B99" t="e">
        <f>#REF!</f>
        <v>#REF!</v>
      </c>
      <c r="C99" t="e">
        <f>#REF!</f>
        <v>#REF!</v>
      </c>
      <c r="D99" t="e">
        <f>#REF!</f>
        <v>#REF!</v>
      </c>
      <c r="E99" t="e">
        <f>#REF!</f>
        <v>#REF!</v>
      </c>
      <c r="F99" t="e">
        <f>#REF!</f>
        <v>#REF!</v>
      </c>
      <c r="G99" t="e">
        <f>#REF!</f>
        <v>#REF!</v>
      </c>
      <c r="H99" s="217" t="e">
        <f>#REF!</f>
        <v>#REF!</v>
      </c>
    </row>
    <row r="100" spans="1:9" x14ac:dyDescent="0.25">
      <c r="A100" s="216"/>
      <c r="B100" t="e">
        <f>#REF!</f>
        <v>#REF!</v>
      </c>
      <c r="C100" t="e">
        <f>#REF!</f>
        <v>#REF!</v>
      </c>
      <c r="D100" t="e">
        <f>#REF!</f>
        <v>#REF!</v>
      </c>
      <c r="E100" t="e">
        <f>#REF!</f>
        <v>#REF!</v>
      </c>
      <c r="F100" t="e">
        <f>#REF!</f>
        <v>#REF!</v>
      </c>
      <c r="G100" t="e">
        <f>#REF!</f>
        <v>#REF!</v>
      </c>
      <c r="H100" s="217" t="e">
        <f>#REF!</f>
        <v>#REF!</v>
      </c>
    </row>
    <row r="101" spans="1:9" x14ac:dyDescent="0.25">
      <c r="A101" s="216"/>
      <c r="B101" t="e">
        <f>#REF!</f>
        <v>#REF!</v>
      </c>
      <c r="C101" t="e">
        <f>#REF!</f>
        <v>#REF!</v>
      </c>
      <c r="D101" t="e">
        <f>#REF!</f>
        <v>#REF!</v>
      </c>
      <c r="E101" t="e">
        <f>#REF!</f>
        <v>#REF!</v>
      </c>
      <c r="F101" t="e">
        <f>#REF!</f>
        <v>#REF!</v>
      </c>
      <c r="G101" t="e">
        <f>#REF!</f>
        <v>#REF!</v>
      </c>
      <c r="H101" s="217" t="e">
        <f>#REF!</f>
        <v>#REF!</v>
      </c>
    </row>
    <row r="102" spans="1:9" x14ac:dyDescent="0.25">
      <c r="A102" s="216"/>
      <c r="B102" t="e">
        <f>#REF!</f>
        <v>#REF!</v>
      </c>
      <c r="C102" t="e">
        <f>#REF!</f>
        <v>#REF!</v>
      </c>
      <c r="D102" t="e">
        <f>#REF!</f>
        <v>#REF!</v>
      </c>
      <c r="E102" t="e">
        <f>#REF!</f>
        <v>#REF!</v>
      </c>
      <c r="F102" t="e">
        <f>#REF!</f>
        <v>#REF!</v>
      </c>
      <c r="G102" t="e">
        <f>#REF!</f>
        <v>#REF!</v>
      </c>
      <c r="H102" s="217" t="e">
        <f>#REF!</f>
        <v>#REF!</v>
      </c>
    </row>
    <row r="103" spans="1:9" x14ac:dyDescent="0.25">
      <c r="A103" s="216"/>
      <c r="B103" t="e">
        <f>#REF!</f>
        <v>#REF!</v>
      </c>
      <c r="C103" t="e">
        <f>#REF!</f>
        <v>#REF!</v>
      </c>
      <c r="D103" t="e">
        <f>#REF!</f>
        <v>#REF!</v>
      </c>
      <c r="E103" t="e">
        <f>#REF!</f>
        <v>#REF!</v>
      </c>
      <c r="F103" t="e">
        <f>#REF!</f>
        <v>#REF!</v>
      </c>
      <c r="G103" t="e">
        <f>#REF!</f>
        <v>#REF!</v>
      </c>
      <c r="H103" s="217" t="e">
        <f>#REF!</f>
        <v>#REF!</v>
      </c>
    </row>
    <row r="104" spans="1:9" x14ac:dyDescent="0.25">
      <c r="A104" s="216"/>
      <c r="B104" t="e">
        <f>#REF!</f>
        <v>#REF!</v>
      </c>
      <c r="C104" t="e">
        <f>#REF!</f>
        <v>#REF!</v>
      </c>
      <c r="D104" t="e">
        <f>#REF!</f>
        <v>#REF!</v>
      </c>
      <c r="E104" t="e">
        <f>#REF!</f>
        <v>#REF!</v>
      </c>
      <c r="F104" t="e">
        <f>#REF!</f>
        <v>#REF!</v>
      </c>
      <c r="G104" t="e">
        <f>#REF!</f>
        <v>#REF!</v>
      </c>
      <c r="H104" s="217" t="e">
        <f>#REF!</f>
        <v>#REF!</v>
      </c>
    </row>
    <row r="105" spans="1:9" x14ac:dyDescent="0.25">
      <c r="A105" s="216"/>
      <c r="B105" t="e">
        <f>#REF!</f>
        <v>#REF!</v>
      </c>
      <c r="C105" t="e">
        <f>#REF!</f>
        <v>#REF!</v>
      </c>
      <c r="D105" t="e">
        <f>#REF!</f>
        <v>#REF!</v>
      </c>
      <c r="E105" t="e">
        <f>#REF!</f>
        <v>#REF!</v>
      </c>
      <c r="F105" t="e">
        <f>#REF!</f>
        <v>#REF!</v>
      </c>
      <c r="G105" t="e">
        <f>#REF!</f>
        <v>#REF!</v>
      </c>
      <c r="H105" s="217" t="e">
        <f>#REF!</f>
        <v>#REF!</v>
      </c>
    </row>
    <row r="106" spans="1:9" x14ac:dyDescent="0.25">
      <c r="A106" s="216"/>
      <c r="H106" s="217"/>
    </row>
    <row r="107" spans="1:9" ht="15.75" thickBot="1" x14ac:dyDescent="0.3">
      <c r="A107" s="226"/>
      <c r="B107" s="206" t="s">
        <v>482</v>
      </c>
      <c r="C107" s="206"/>
      <c r="D107" s="206"/>
      <c r="E107" s="206"/>
      <c r="F107" s="206"/>
      <c r="G107" s="206"/>
      <c r="H107" s="219" t="e">
        <f>#REF!</f>
        <v>#REF!</v>
      </c>
    </row>
    <row r="108" spans="1:9" ht="15.75" thickBot="1" x14ac:dyDescent="0.3"/>
    <row r="109" spans="1:9" x14ac:dyDescent="0.25">
      <c r="A109" s="208" t="s">
        <v>315</v>
      </c>
      <c r="B109" s="201"/>
      <c r="C109" s="201"/>
      <c r="D109" s="201"/>
      <c r="E109" s="201"/>
      <c r="F109" s="201"/>
      <c r="G109" s="201"/>
      <c r="H109" s="202"/>
      <c r="I109" t="e">
        <f>SUM(H110:H113)</f>
        <v>#REF!</v>
      </c>
    </row>
    <row r="110" spans="1:9" x14ac:dyDescent="0.25">
      <c r="A110" s="211" t="s">
        <v>79</v>
      </c>
      <c r="B110" s="212" t="e">
        <f>#REF!</f>
        <v>#REF!</v>
      </c>
      <c r="C110" s="212"/>
      <c r="D110" s="212"/>
      <c r="E110" s="212"/>
      <c r="F110" s="212" t="e">
        <f>#REF!</f>
        <v>#REF!</v>
      </c>
      <c r="G110" s="212" t="e">
        <f>#REF!</f>
        <v>#REF!</v>
      </c>
      <c r="H110" s="213" t="e">
        <f>#REF!</f>
        <v>#REF!</v>
      </c>
    </row>
    <row r="111" spans="1:9" x14ac:dyDescent="0.25">
      <c r="A111" s="216"/>
      <c r="H111" s="217"/>
    </row>
    <row r="112" spans="1:9" x14ac:dyDescent="0.25">
      <c r="A112" s="216" t="s">
        <v>301</v>
      </c>
      <c r="B112" t="e">
        <f>#REF!</f>
        <v>#REF!</v>
      </c>
      <c r="F112" s="51" t="e">
        <f>#REF!</f>
        <v>#REF!</v>
      </c>
      <c r="G112" s="51" t="e">
        <f>#REF!</f>
        <v>#REF!</v>
      </c>
      <c r="H112" s="224" t="e">
        <f>#REF!</f>
        <v>#REF!</v>
      </c>
    </row>
    <row r="113" spans="1:9" ht="15.75" thickBot="1" x14ac:dyDescent="0.3">
      <c r="A113" s="226"/>
      <c r="B113" s="206" t="e">
        <f>#REF!</f>
        <v>#REF!</v>
      </c>
      <c r="C113" s="206"/>
      <c r="D113" s="206"/>
      <c r="E113" s="206"/>
      <c r="F113" s="307" t="e">
        <f>#REF!</f>
        <v>#REF!</v>
      </c>
      <c r="G113" s="307" t="e">
        <f>#REF!</f>
        <v>#REF!</v>
      </c>
      <c r="H113" s="308" t="e">
        <f>#REF!</f>
        <v>#REF!</v>
      </c>
    </row>
    <row r="114" spans="1:9" x14ac:dyDescent="0.25">
      <c r="A114" t="s">
        <v>565</v>
      </c>
      <c r="F114" s="51"/>
      <c r="G114" s="51"/>
      <c r="H114" s="51"/>
    </row>
    <row r="115" spans="1:9" x14ac:dyDescent="0.25">
      <c r="F115" s="51"/>
      <c r="G115" s="51"/>
      <c r="H115" s="51"/>
    </row>
    <row r="116" spans="1:9" x14ac:dyDescent="0.25">
      <c r="I116" t="e">
        <f>SUM(I2:I109)+SUM(H20:H21)</f>
        <v>#REF!</v>
      </c>
    </row>
    <row r="117" spans="1:9" x14ac:dyDescent="0.25">
      <c r="A117" t="s">
        <v>485</v>
      </c>
      <c r="B117" t="e">
        <f>#REF!</f>
        <v>#REF!</v>
      </c>
    </row>
    <row r="118" spans="1:9" x14ac:dyDescent="0.25">
      <c r="A118" t="s">
        <v>317</v>
      </c>
      <c r="B118" t="e">
        <f>#REF!</f>
        <v>#REF!</v>
      </c>
    </row>
    <row r="119" spans="1:9" x14ac:dyDescent="0.25">
      <c r="A119" t="s">
        <v>486</v>
      </c>
      <c r="B119" t="e">
        <f>#REF!</f>
        <v>#REF!</v>
      </c>
    </row>
    <row r="120" spans="1:9" x14ac:dyDescent="0.25">
      <c r="A120" t="s">
        <v>487</v>
      </c>
      <c r="B120" s="314" t="e">
        <f>#REF!</f>
        <v>#REF!</v>
      </c>
    </row>
    <row r="121" spans="1:9" x14ac:dyDescent="0.25">
      <c r="A121" t="s">
        <v>152</v>
      </c>
      <c r="B121" t="e">
        <f>#REF!</f>
        <v>#REF!</v>
      </c>
    </row>
    <row r="126" spans="1:9" x14ac:dyDescent="0.25">
      <c r="A126" t="s">
        <v>488</v>
      </c>
      <c r="B126" s="58" t="e">
        <f>#REF!</f>
        <v>#REF!</v>
      </c>
    </row>
    <row r="127" spans="1:9" x14ac:dyDescent="0.25">
      <c r="A127" t="s">
        <v>489</v>
      </c>
      <c r="B127" s="58" t="e">
        <f>#REF!</f>
        <v>#REF!</v>
      </c>
    </row>
  </sheetData>
  <mergeCells count="1">
    <mergeCell ref="B1:H1"/>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70"/>
  <sheetViews>
    <sheetView showGridLines="0" showRowColHeaders="0" zoomScaleNormal="100" workbookViewId="0">
      <selection activeCell="M16" sqref="M16:N16"/>
    </sheetView>
  </sheetViews>
  <sheetFormatPr baseColWidth="10" defaultColWidth="11.42578125" defaultRowHeight="12" x14ac:dyDescent="0.2"/>
  <cols>
    <col min="1" max="1" width="2.28515625" style="1" customWidth="1"/>
    <col min="2" max="2" width="2.140625" style="1" customWidth="1"/>
    <col min="3" max="3" width="4.140625" style="1" customWidth="1"/>
    <col min="4" max="4" width="6.85546875" style="1" customWidth="1"/>
    <col min="5" max="5" width="9.42578125" style="1" customWidth="1"/>
    <col min="6" max="6" width="16" style="1" customWidth="1"/>
    <col min="7" max="7" width="11.42578125" style="1" customWidth="1"/>
    <col min="8" max="8" width="12.28515625" style="1" customWidth="1"/>
    <col min="9" max="9" width="4.7109375" style="1" customWidth="1"/>
    <col min="10" max="10" width="14.5703125" style="1" customWidth="1"/>
    <col min="11" max="11" width="10.140625" style="1" customWidth="1"/>
    <col min="12" max="12" width="5" style="1" customWidth="1"/>
    <col min="13" max="13" width="10.5703125" style="1" customWidth="1"/>
    <col min="14" max="14" width="15.5703125" style="1" customWidth="1"/>
    <col min="15" max="15" width="3.28515625" style="1" customWidth="1"/>
    <col min="16" max="16" width="2.140625" style="1" customWidth="1"/>
    <col min="17" max="16384" width="11.42578125" style="1"/>
  </cols>
  <sheetData>
    <row r="1" spans="1:29"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row>
    <row r="2" spans="1:29" x14ac:dyDescent="0.2">
      <c r="A2" s="326"/>
      <c r="Q2" s="326"/>
      <c r="R2" s="326"/>
      <c r="S2" s="326"/>
      <c r="T2" s="326"/>
      <c r="U2" s="326"/>
      <c r="V2" s="326"/>
      <c r="W2" s="326"/>
      <c r="X2" s="326"/>
      <c r="Y2" s="326"/>
      <c r="Z2" s="326"/>
      <c r="AA2" s="326"/>
      <c r="AB2" s="326"/>
      <c r="AC2" s="326"/>
    </row>
    <row r="3" spans="1:29" ht="18" customHeight="1" x14ac:dyDescent="0.2">
      <c r="A3" s="326"/>
      <c r="C3" s="818" t="s">
        <v>602</v>
      </c>
      <c r="D3" s="638"/>
      <c r="E3" s="638"/>
      <c r="F3" s="638"/>
      <c r="G3" s="638"/>
      <c r="H3" s="819"/>
      <c r="I3" s="11"/>
      <c r="J3" s="21" t="s">
        <v>54</v>
      </c>
      <c r="O3" s="21"/>
      <c r="P3" s="21"/>
      <c r="Q3" s="326"/>
      <c r="R3" s="326"/>
      <c r="S3" s="326"/>
      <c r="T3" s="326"/>
      <c r="U3" s="326"/>
      <c r="V3" s="326"/>
      <c r="W3" s="326"/>
      <c r="X3" s="326"/>
      <c r="Y3" s="326"/>
      <c r="Z3" s="326"/>
      <c r="AA3" s="326"/>
      <c r="AB3" s="326"/>
      <c r="AC3" s="326"/>
    </row>
    <row r="4" spans="1:29" ht="28.15" customHeight="1" x14ac:dyDescent="0.2">
      <c r="A4" s="326"/>
      <c r="C4" s="638"/>
      <c r="D4" s="638"/>
      <c r="E4" s="638"/>
      <c r="F4" s="638"/>
      <c r="G4" s="638"/>
      <c r="H4" s="819"/>
      <c r="I4" s="122"/>
      <c r="J4" s="32" t="s">
        <v>53</v>
      </c>
      <c r="O4" s="22"/>
      <c r="P4" s="22"/>
      <c r="Q4" s="326"/>
      <c r="R4" s="326"/>
      <c r="S4" s="326"/>
      <c r="T4" s="326"/>
      <c r="U4" s="326"/>
      <c r="V4" s="326"/>
      <c r="W4" s="326"/>
      <c r="X4" s="326"/>
      <c r="Y4" s="326"/>
      <c r="Z4" s="326"/>
      <c r="AA4" s="326"/>
      <c r="AB4" s="326"/>
      <c r="AC4" s="326"/>
    </row>
    <row r="5" spans="1:29" ht="18" customHeight="1" x14ac:dyDescent="0.2">
      <c r="A5" s="326"/>
      <c r="I5" s="13"/>
      <c r="J5" s="32" t="s">
        <v>52</v>
      </c>
      <c r="O5" s="21"/>
      <c r="P5" s="21"/>
      <c r="Q5" s="326"/>
      <c r="R5" s="326"/>
      <c r="S5" s="326"/>
      <c r="T5" s="326"/>
      <c r="U5" s="326"/>
      <c r="V5" s="326"/>
      <c r="W5" s="326"/>
      <c r="X5" s="326"/>
      <c r="Y5" s="326"/>
      <c r="Z5" s="326"/>
      <c r="AA5" s="326"/>
      <c r="AB5" s="326"/>
      <c r="AC5" s="326"/>
    </row>
    <row r="6" spans="1:29" ht="18" customHeight="1" x14ac:dyDescent="0.2">
      <c r="A6" s="326"/>
      <c r="C6" s="126" t="s">
        <v>599</v>
      </c>
      <c r="D6" s="60"/>
      <c r="E6" s="60"/>
      <c r="F6" s="60"/>
      <c r="G6" s="323">
        <f>SUM(M16,J16,N16)</f>
        <v>0</v>
      </c>
      <c r="H6" s="447">
        <f>IF(SUM(G6)&gt;5000,1,0)</f>
        <v>0</v>
      </c>
      <c r="I6" s="446"/>
      <c r="J6" s="32" t="s">
        <v>40</v>
      </c>
      <c r="O6" s="21"/>
      <c r="P6" s="21"/>
      <c r="Q6" s="344"/>
      <c r="R6" s="326"/>
      <c r="S6" s="326"/>
      <c r="T6" s="326"/>
      <c r="U6" s="326"/>
      <c r="V6" s="326"/>
      <c r="W6" s="326"/>
      <c r="X6" s="326"/>
      <c r="Y6" s="326"/>
      <c r="Z6" s="326"/>
      <c r="AA6" s="326"/>
      <c r="AB6" s="326"/>
      <c r="AC6" s="326"/>
    </row>
    <row r="7" spans="1:29" ht="18" customHeight="1" x14ac:dyDescent="0.2">
      <c r="A7" s="326"/>
      <c r="I7" s="16"/>
      <c r="J7" s="32" t="s">
        <v>41</v>
      </c>
      <c r="O7" s="21"/>
      <c r="P7" s="21"/>
      <c r="Q7" s="344"/>
      <c r="R7" s="326"/>
      <c r="S7" s="326"/>
      <c r="T7" s="326"/>
      <c r="U7" s="326"/>
      <c r="V7" s="326"/>
      <c r="W7" s="326"/>
      <c r="X7" s="326"/>
      <c r="Y7" s="326"/>
      <c r="Z7" s="326"/>
      <c r="AA7" s="326"/>
      <c r="AB7" s="326"/>
      <c r="AC7" s="326"/>
    </row>
    <row r="8" spans="1:29" ht="6" customHeight="1" x14ac:dyDescent="0.2">
      <c r="A8" s="326"/>
      <c r="Q8" s="326"/>
      <c r="R8" s="326"/>
      <c r="S8" s="326"/>
      <c r="T8" s="752"/>
      <c r="U8" s="817"/>
      <c r="V8" s="817"/>
      <c r="W8" s="817"/>
      <c r="X8" s="817"/>
      <c r="Y8" s="817"/>
      <c r="Z8" s="817"/>
      <c r="AA8" s="817"/>
      <c r="AB8" s="817"/>
      <c r="AC8" s="326"/>
    </row>
    <row r="9" spans="1:29" ht="6" customHeight="1" x14ac:dyDescent="0.2">
      <c r="A9" s="326"/>
      <c r="Q9" s="326"/>
      <c r="R9" s="326"/>
      <c r="S9" s="326"/>
      <c r="T9" s="367"/>
      <c r="U9" s="368"/>
      <c r="V9" s="368"/>
      <c r="W9" s="368"/>
      <c r="X9" s="368"/>
      <c r="Y9" s="368"/>
      <c r="Z9" s="368"/>
      <c r="AA9" s="368"/>
      <c r="AB9" s="368"/>
      <c r="AC9" s="326"/>
    </row>
    <row r="10" spans="1:29" ht="208.9" customHeight="1" x14ac:dyDescent="0.2">
      <c r="A10" s="326"/>
      <c r="C10" s="657" t="s">
        <v>622</v>
      </c>
      <c r="D10" s="658"/>
      <c r="E10" s="658"/>
      <c r="F10" s="658"/>
      <c r="G10" s="658"/>
      <c r="H10" s="658"/>
      <c r="I10" s="658"/>
      <c r="J10" s="658"/>
      <c r="K10" s="658"/>
      <c r="L10" s="658"/>
      <c r="M10" s="658"/>
      <c r="N10" s="659"/>
      <c r="Q10" s="326"/>
      <c r="R10" s="326"/>
      <c r="S10" s="326"/>
      <c r="T10" s="367"/>
      <c r="U10" s="368"/>
      <c r="V10" s="368"/>
      <c r="W10" s="368"/>
      <c r="X10" s="368"/>
      <c r="Y10" s="368"/>
      <c r="Z10" s="368"/>
      <c r="AA10" s="368"/>
      <c r="AB10" s="368"/>
      <c r="AC10" s="326"/>
    </row>
    <row r="11" spans="1:29" ht="13.15" customHeight="1" x14ac:dyDescent="0.2">
      <c r="A11" s="326"/>
      <c r="Q11" s="326"/>
      <c r="R11" s="326"/>
      <c r="S11" s="326"/>
      <c r="T11" s="367"/>
      <c r="U11" s="368"/>
      <c r="V11" s="368"/>
      <c r="W11" s="368"/>
      <c r="X11" s="368"/>
      <c r="Y11" s="368"/>
      <c r="Z11" s="368"/>
      <c r="AA11" s="368"/>
      <c r="AB11" s="368"/>
      <c r="AC11" s="326"/>
    </row>
    <row r="12" spans="1:29" ht="7.15" customHeight="1" thickBot="1" x14ac:dyDescent="0.25">
      <c r="A12" s="326"/>
      <c r="Q12" s="326"/>
      <c r="R12" s="326"/>
      <c r="S12" s="326"/>
      <c r="T12" s="367"/>
      <c r="U12" s="368"/>
      <c r="V12" s="368"/>
      <c r="W12" s="368"/>
      <c r="X12" s="368"/>
      <c r="Y12" s="368"/>
      <c r="Z12" s="368"/>
      <c r="AA12" s="368"/>
      <c r="AB12" s="368"/>
      <c r="AC12" s="326"/>
    </row>
    <row r="13" spans="1:29" ht="32.450000000000003" customHeight="1" thickBot="1" x14ac:dyDescent="0.25">
      <c r="A13" s="326"/>
      <c r="C13" s="831"/>
      <c r="D13" s="832"/>
      <c r="E13" s="832"/>
      <c r="F13" s="829" t="s">
        <v>665</v>
      </c>
      <c r="G13" s="829"/>
      <c r="H13" s="829"/>
      <c r="I13" s="829"/>
      <c r="J13" s="829"/>
      <c r="K13" s="829"/>
      <c r="L13" s="829"/>
      <c r="M13" s="829"/>
      <c r="N13" s="830"/>
      <c r="O13" s="394">
        <f>IF(AND(menu!$U$5=TRUE,G6&gt;0,menu!D42=FALSE),1,0)</f>
        <v>0</v>
      </c>
      <c r="Q13" s="326"/>
      <c r="R13" s="326"/>
      <c r="S13" s="326"/>
      <c r="T13" s="367"/>
      <c r="U13" s="368"/>
      <c r="V13" s="368"/>
      <c r="W13" s="368"/>
      <c r="X13" s="368"/>
      <c r="Y13" s="368"/>
      <c r="Z13" s="368"/>
      <c r="AA13" s="368"/>
      <c r="AB13" s="368"/>
      <c r="AC13" s="326"/>
    </row>
    <row r="14" spans="1:29" ht="15.6" customHeight="1" x14ac:dyDescent="0.2">
      <c r="A14" s="326"/>
      <c r="Q14" s="326"/>
      <c r="R14" s="326"/>
      <c r="S14" s="326"/>
      <c r="T14" s="367"/>
      <c r="U14" s="368"/>
      <c r="V14" s="368"/>
      <c r="W14" s="368"/>
      <c r="X14" s="368"/>
      <c r="Y14" s="368"/>
      <c r="Z14" s="368"/>
      <c r="AA14" s="368"/>
      <c r="AB14" s="368"/>
      <c r="AC14" s="326"/>
    </row>
    <row r="15" spans="1:29" ht="15" customHeight="1" thickBot="1" x14ac:dyDescent="0.25">
      <c r="A15" s="326"/>
      <c r="C15" s="821" t="s">
        <v>601</v>
      </c>
      <c r="D15" s="822"/>
      <c r="E15" s="822"/>
      <c r="F15" s="822"/>
      <c r="G15" s="822"/>
      <c r="H15" s="822"/>
      <c r="I15" s="822"/>
      <c r="J15" s="822"/>
      <c r="K15" s="822"/>
      <c r="L15" s="822"/>
      <c r="M15" s="822"/>
      <c r="N15" s="823"/>
      <c r="Q15" s="326"/>
      <c r="R15" s="326"/>
      <c r="S15" s="326"/>
      <c r="T15" s="367"/>
      <c r="U15" s="368"/>
      <c r="V15" s="368"/>
      <c r="W15" s="368"/>
      <c r="X15" s="368"/>
      <c r="Y15" s="368"/>
      <c r="Z15" s="368"/>
      <c r="AA15" s="368"/>
      <c r="AB15" s="368"/>
      <c r="AC15" s="326"/>
    </row>
    <row r="16" spans="1:29" s="60" customFormat="1" ht="43.5" customHeight="1" thickBot="1" x14ac:dyDescent="0.25">
      <c r="A16" s="341"/>
      <c r="C16" s="826" t="s">
        <v>603</v>
      </c>
      <c r="D16" s="827"/>
      <c r="E16" s="827"/>
      <c r="F16" s="827"/>
      <c r="G16" s="827"/>
      <c r="H16" s="827"/>
      <c r="I16" s="827"/>
      <c r="J16" s="827"/>
      <c r="K16" s="827"/>
      <c r="L16" s="828"/>
      <c r="M16" s="824"/>
      <c r="N16" s="825"/>
      <c r="O16" s="394">
        <f>IF(M16&gt;5000,1,IF(M16&gt;1000,0.5,0))</f>
        <v>0</v>
      </c>
      <c r="P16" s="1"/>
      <c r="Q16" s="326"/>
      <c r="R16" s="326"/>
      <c r="S16" s="326"/>
      <c r="T16" s="326"/>
      <c r="U16" s="326"/>
      <c r="V16" s="326"/>
      <c r="W16" s="326"/>
      <c r="X16" s="326"/>
      <c r="Y16" s="326"/>
      <c r="Z16" s="326"/>
      <c r="AA16" s="341"/>
      <c r="AB16" s="341"/>
      <c r="AC16" s="341"/>
    </row>
    <row r="17" spans="1:29" ht="6" customHeight="1" thickBot="1" x14ac:dyDescent="0.25">
      <c r="A17" s="326"/>
      <c r="C17" s="820"/>
      <c r="D17" s="820"/>
      <c r="E17" s="820"/>
      <c r="F17" s="820"/>
      <c r="G17" s="820"/>
      <c r="H17" s="820"/>
      <c r="I17" s="820"/>
      <c r="J17" s="820"/>
      <c r="K17" s="820"/>
      <c r="L17" s="820"/>
      <c r="M17" s="820"/>
      <c r="N17" s="369"/>
      <c r="Q17" s="326"/>
      <c r="R17" s="326"/>
      <c r="S17" s="326"/>
      <c r="T17" s="326"/>
      <c r="U17" s="326"/>
      <c r="V17" s="326"/>
      <c r="W17" s="326"/>
      <c r="X17" s="326"/>
      <c r="Y17" s="326"/>
      <c r="Z17" s="326"/>
      <c r="AA17" s="326"/>
      <c r="AB17" s="326"/>
      <c r="AC17" s="326"/>
    </row>
    <row r="18" spans="1:29" ht="15" customHeight="1" x14ac:dyDescent="0.2">
      <c r="A18" s="326"/>
      <c r="C18" s="432"/>
      <c r="D18" s="841"/>
      <c r="E18" s="841"/>
      <c r="F18" s="835" t="s">
        <v>600</v>
      </c>
      <c r="G18" s="835"/>
      <c r="H18" s="835"/>
      <c r="I18" s="835"/>
      <c r="J18" s="835"/>
      <c r="K18" s="835"/>
      <c r="L18" s="835"/>
      <c r="M18" s="835"/>
      <c r="N18" s="836"/>
      <c r="O18" s="695">
        <f>IF(AND(menu!$U$5=TRUE,G6&gt;0,menu!B42=FALSE),1,0)</f>
        <v>0</v>
      </c>
      <c r="Q18" s="326"/>
      <c r="R18" s="326"/>
      <c r="S18" s="326"/>
      <c r="T18" s="326"/>
      <c r="U18" s="326"/>
      <c r="V18" s="326"/>
      <c r="W18" s="326"/>
      <c r="X18" s="326"/>
      <c r="Y18" s="326"/>
      <c r="Z18" s="326"/>
      <c r="AA18" s="326"/>
      <c r="AB18" s="326"/>
      <c r="AC18" s="326"/>
    </row>
    <row r="19" spans="1:29" ht="3.75" customHeight="1" x14ac:dyDescent="0.2">
      <c r="A19" s="326"/>
      <c r="C19" s="433"/>
      <c r="D19" s="842"/>
      <c r="E19" s="842"/>
      <c r="F19" s="837"/>
      <c r="G19" s="837"/>
      <c r="H19" s="837"/>
      <c r="I19" s="837"/>
      <c r="J19" s="837"/>
      <c r="K19" s="837"/>
      <c r="L19" s="837"/>
      <c r="M19" s="837"/>
      <c r="N19" s="838"/>
      <c r="O19" s="695"/>
      <c r="Q19" s="326"/>
      <c r="R19" s="326"/>
      <c r="S19" s="326"/>
      <c r="T19" s="326"/>
      <c r="U19" s="326"/>
      <c r="V19" s="326"/>
      <c r="W19" s="326"/>
      <c r="X19" s="326"/>
      <c r="Y19" s="326"/>
      <c r="Z19" s="326"/>
      <c r="AA19" s="326"/>
      <c r="AB19" s="326"/>
      <c r="AC19" s="326"/>
    </row>
    <row r="20" spans="1:29" ht="6.75" customHeight="1" thickBot="1" x14ac:dyDescent="0.25">
      <c r="A20" s="326"/>
      <c r="C20" s="434"/>
      <c r="D20" s="843"/>
      <c r="E20" s="843"/>
      <c r="F20" s="839"/>
      <c r="G20" s="839"/>
      <c r="H20" s="839"/>
      <c r="I20" s="839"/>
      <c r="J20" s="839"/>
      <c r="K20" s="839"/>
      <c r="L20" s="839"/>
      <c r="M20" s="839"/>
      <c r="N20" s="840"/>
      <c r="O20" s="695"/>
      <c r="Q20" s="326"/>
      <c r="R20" s="326"/>
      <c r="S20" s="326"/>
      <c r="T20" s="326"/>
      <c r="U20" s="326"/>
      <c r="V20" s="326"/>
      <c r="W20" s="326"/>
      <c r="X20" s="326"/>
      <c r="Y20" s="326"/>
      <c r="Z20" s="326"/>
      <c r="AA20" s="326"/>
      <c r="AB20" s="326"/>
      <c r="AC20" s="326"/>
    </row>
    <row r="21" spans="1:29" ht="6" customHeight="1" x14ac:dyDescent="0.2">
      <c r="A21" s="326"/>
      <c r="C21" s="820"/>
      <c r="D21" s="820"/>
      <c r="E21" s="820"/>
      <c r="F21" s="820"/>
      <c r="G21" s="820"/>
      <c r="H21" s="820"/>
      <c r="I21" s="820"/>
      <c r="J21" s="820"/>
      <c r="K21" s="820"/>
      <c r="L21" s="820"/>
      <c r="M21" s="820"/>
      <c r="N21" s="369"/>
      <c r="O21" s="7"/>
      <c r="Q21" s="326"/>
      <c r="R21" s="326"/>
      <c r="S21" s="326"/>
      <c r="T21" s="326"/>
      <c r="U21" s="326"/>
      <c r="V21" s="326"/>
      <c r="W21" s="326"/>
      <c r="X21" s="326"/>
      <c r="Y21" s="326"/>
      <c r="Z21" s="326"/>
      <c r="AA21" s="326"/>
      <c r="AB21" s="326"/>
      <c r="AC21" s="326"/>
    </row>
    <row r="22" spans="1:29" ht="12.75" customHeight="1" x14ac:dyDescent="0.2">
      <c r="A22" s="326"/>
      <c r="C22" s="772" t="str">
        <f>IF(OR(M16&gt;1000,J16&gt;1000,N16&gt;750),"Bitte schlüsseln Sie Ihre geplanten Ausgaben im Tabellenblatt 'Anmerkungen' auf.","Bei weiteren Anmerkungen nutzen Sie bitte das Tabellenblatt 'Anmerkungen'")</f>
        <v>Bei weiteren Anmerkungen nutzen Sie bitte das Tabellenblatt 'Anmerkungen'</v>
      </c>
      <c r="D22" s="772"/>
      <c r="E22" s="772"/>
      <c r="F22" s="772"/>
      <c r="G22" s="772"/>
      <c r="H22" s="772"/>
      <c r="I22" s="772"/>
      <c r="J22" s="772"/>
      <c r="K22" s="772"/>
      <c r="L22" s="772"/>
      <c r="M22" s="772"/>
      <c r="N22" s="772"/>
      <c r="O22" s="772"/>
      <c r="P22" s="772"/>
      <c r="Q22" s="368"/>
      <c r="R22" s="368"/>
      <c r="S22" s="368"/>
      <c r="T22" s="368"/>
      <c r="U22" s="368"/>
      <c r="V22" s="345"/>
      <c r="W22" s="326"/>
      <c r="X22" s="326"/>
      <c r="Y22" s="326"/>
      <c r="Z22" s="326"/>
      <c r="AA22" s="326"/>
      <c r="AB22" s="326"/>
      <c r="AC22" s="326"/>
    </row>
    <row r="23" spans="1:29" ht="15.75" customHeight="1" x14ac:dyDescent="0.2">
      <c r="A23" s="326"/>
      <c r="C23" s="833" t="str">
        <f ca="1">Basisdaten!C35</f>
        <v>Vorhabenbeschreibung - 4.1.8. a) Erstvorhaben Klimaschutzkonzept und Klimaschutzmanagement - Vers. 2604_V4</v>
      </c>
      <c r="D23" s="834"/>
      <c r="E23" s="834"/>
      <c r="F23" s="834"/>
      <c r="G23" s="834"/>
      <c r="H23" s="834"/>
      <c r="I23" s="834"/>
      <c r="J23" s="834"/>
      <c r="K23" s="834"/>
      <c r="L23" s="834"/>
      <c r="M23" s="834"/>
      <c r="N23" s="370"/>
      <c r="Q23" s="368"/>
      <c r="R23" s="368"/>
      <c r="S23" s="368"/>
      <c r="T23" s="368"/>
      <c r="U23" s="368"/>
      <c r="V23" s="345"/>
      <c r="W23" s="326"/>
      <c r="X23" s="326"/>
      <c r="Y23" s="326"/>
      <c r="Z23" s="326"/>
      <c r="AA23" s="326"/>
      <c r="AB23" s="326"/>
      <c r="AC23" s="326"/>
    </row>
    <row r="24" spans="1:29" ht="6.75" customHeight="1" x14ac:dyDescent="0.2">
      <c r="A24" s="326"/>
      <c r="Q24" s="346"/>
      <c r="R24" s="332"/>
      <c r="S24" s="332"/>
      <c r="T24" s="332"/>
      <c r="U24" s="332"/>
      <c r="V24" s="332"/>
      <c r="W24" s="332"/>
      <c r="X24" s="332"/>
      <c r="Y24" s="326"/>
      <c r="Z24" s="326"/>
      <c r="AA24" s="326"/>
      <c r="AB24" s="326"/>
      <c r="AC24" s="326"/>
    </row>
    <row r="25" spans="1:29" x14ac:dyDescent="0.2">
      <c r="A25" s="326"/>
      <c r="B25" s="326"/>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row>
    <row r="26" spans="1:29" x14ac:dyDescent="0.2">
      <c r="A26" s="326"/>
      <c r="B26" s="326"/>
      <c r="C26" s="326"/>
      <c r="D26" s="326"/>
      <c r="E26" s="337"/>
      <c r="F26" s="337"/>
      <c r="G26" s="337"/>
      <c r="H26" s="326"/>
      <c r="I26" s="326"/>
      <c r="J26" s="326"/>
      <c r="K26" s="326"/>
      <c r="L26" s="326"/>
      <c r="M26" s="326"/>
      <c r="N26" s="326"/>
      <c r="O26" s="326"/>
      <c r="P26" s="326"/>
      <c r="Q26" s="326"/>
      <c r="R26" s="326"/>
      <c r="S26" s="326"/>
      <c r="T26" s="326"/>
      <c r="U26" s="326"/>
      <c r="V26" s="326"/>
      <c r="W26" s="326"/>
      <c r="X26" s="326"/>
      <c r="Y26" s="326"/>
      <c r="Z26" s="326"/>
      <c r="AA26" s="326"/>
      <c r="AB26" s="326"/>
      <c r="AC26" s="326"/>
    </row>
    <row r="27" spans="1:29" x14ac:dyDescent="0.2">
      <c r="A27" s="326"/>
      <c r="B27" s="326"/>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row>
    <row r="28" spans="1:29" x14ac:dyDescent="0.2">
      <c r="A28" s="326"/>
      <c r="B28" s="326"/>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row>
    <row r="29" spans="1:29" x14ac:dyDescent="0.2">
      <c r="A29" s="326"/>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row>
    <row r="30" spans="1:29" x14ac:dyDescent="0.2">
      <c r="A30" s="326"/>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row>
    <row r="31" spans="1:29" x14ac:dyDescent="0.2">
      <c r="A31" s="326"/>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row>
    <row r="32" spans="1:29" x14ac:dyDescent="0.2">
      <c r="A32" s="326"/>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row>
    <row r="33" spans="1:29" x14ac:dyDescent="0.2">
      <c r="A33" s="326"/>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row>
    <row r="34" spans="1:29" x14ac:dyDescent="0.2">
      <c r="A34" s="326"/>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row>
    <row r="35" spans="1:29" x14ac:dyDescent="0.2">
      <c r="A35" s="326"/>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row>
    <row r="36" spans="1:29" x14ac:dyDescent="0.2">
      <c r="A36" s="326"/>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row>
    <row r="37" spans="1:29" x14ac:dyDescent="0.2">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row>
    <row r="38" spans="1:29" x14ac:dyDescent="0.2">
      <c r="A38" s="326"/>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row>
    <row r="39" spans="1:29" x14ac:dyDescent="0.2">
      <c r="A39" s="326"/>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row>
    <row r="40" spans="1:29" x14ac:dyDescent="0.2">
      <c r="A40" s="326"/>
      <c r="B40" s="326"/>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row>
    <row r="41" spans="1:29" x14ac:dyDescent="0.2">
      <c r="A41" s="326"/>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row>
    <row r="42" spans="1:29" x14ac:dyDescent="0.2">
      <c r="A42" s="326"/>
      <c r="B42" s="326"/>
      <c r="C42" s="326"/>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row>
    <row r="43" spans="1:29" x14ac:dyDescent="0.2">
      <c r="A43" s="32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row>
    <row r="44" spans="1:29" x14ac:dyDescent="0.2">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row>
    <row r="45" spans="1:29"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row>
    <row r="46" spans="1:29" x14ac:dyDescent="0.2">
      <c r="A46" s="326"/>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row>
    <row r="47" spans="1:29" x14ac:dyDescent="0.2">
      <c r="A47" s="326"/>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row>
    <row r="48" spans="1:29" x14ac:dyDescent="0.2">
      <c r="A48" s="326"/>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row>
    <row r="49" spans="1:29" x14ac:dyDescent="0.2">
      <c r="A49" s="326"/>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row>
    <row r="50" spans="1:29" x14ac:dyDescent="0.2">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row>
    <row r="51" spans="1:29" x14ac:dyDescent="0.2">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row>
    <row r="52" spans="1:29" x14ac:dyDescent="0.2">
      <c r="A52" s="326"/>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row>
    <row r="53" spans="1:29" x14ac:dyDescent="0.2">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row>
    <row r="54" spans="1:29"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row>
    <row r="55" spans="1:29"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row>
    <row r="56" spans="1:29"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row>
    <row r="57" spans="1:29"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row>
    <row r="58" spans="1:29"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row>
    <row r="59" spans="1:29"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row>
    <row r="60" spans="1:29"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row>
    <row r="61" spans="1:29"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row>
    <row r="62" spans="1:29"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row>
    <row r="63" spans="1:29"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row>
    <row r="64" spans="1:29"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row>
    <row r="65" spans="1:29"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row>
    <row r="66" spans="1:29"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row>
    <row r="67" spans="1:29"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row>
    <row r="68" spans="1:29"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row>
    <row r="69" spans="1:29"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row>
    <row r="70" spans="1:29" x14ac:dyDescent="0.2">
      <c r="A70" s="326"/>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t="s">
        <v>190</v>
      </c>
    </row>
  </sheetData>
  <sheetProtection password="C730" sheet="1" selectLockedCells="1"/>
  <mergeCells count="15">
    <mergeCell ref="C23:M23"/>
    <mergeCell ref="C22:P22"/>
    <mergeCell ref="C21:M21"/>
    <mergeCell ref="O18:O20"/>
    <mergeCell ref="F18:N20"/>
    <mergeCell ref="D18:E20"/>
    <mergeCell ref="C10:N10"/>
    <mergeCell ref="T8:AB8"/>
    <mergeCell ref="C3:H4"/>
    <mergeCell ref="C17:M17"/>
    <mergeCell ref="C15:N15"/>
    <mergeCell ref="M16:N16"/>
    <mergeCell ref="C16:L16"/>
    <mergeCell ref="F13:N13"/>
    <mergeCell ref="C13:E13"/>
  </mergeCells>
  <conditionalFormatting sqref="C13:N13">
    <cfRule type="expression" dxfId="91" priority="4">
      <formula>$G$6&gt;0</formula>
    </cfRule>
  </conditionalFormatting>
  <conditionalFormatting sqref="C18:N20">
    <cfRule type="expression" dxfId="90" priority="51">
      <formula>$G$6&gt;0</formula>
    </cfRule>
  </conditionalFormatting>
  <conditionalFormatting sqref="M16">
    <cfRule type="expression" dxfId="88" priority="23">
      <formula>$M$16&gt;5000</formula>
    </cfRule>
    <cfRule type="expression" dxfId="87" priority="32">
      <formula>$M$16&lt;&gt;""</formula>
    </cfRule>
  </conditionalFormatting>
  <conditionalFormatting sqref="M16:N16">
    <cfRule type="expression" dxfId="86" priority="3">
      <formula>M16=""</formula>
    </cfRule>
  </conditionalFormatting>
  <printOptions horizontalCentered="1"/>
  <pageMargins left="0.39370078740157483" right="0.19685039370078741" top="0.19685039370078741" bottom="0.19685039370078741" header="0" footer="0"/>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B_ws1">
              <controlPr defaultSize="0" autoFill="0" autoLine="0" autoPict="0">
                <anchor moveWithCells="1">
                  <from>
                    <xdr:col>2</xdr:col>
                    <xdr:colOff>76200</xdr:colOff>
                    <xdr:row>17</xdr:row>
                    <xdr:rowOff>76200</xdr:rowOff>
                  </from>
                  <to>
                    <xdr:col>3</xdr:col>
                    <xdr:colOff>0</xdr:colOff>
                    <xdr:row>19</xdr:row>
                    <xdr:rowOff>9525</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2</xdr:col>
                    <xdr:colOff>57150</xdr:colOff>
                    <xdr:row>12</xdr:row>
                    <xdr:rowOff>76200</xdr:rowOff>
                  </from>
                  <to>
                    <xdr:col>3</xdr:col>
                    <xdr:colOff>9525</xdr:colOff>
                    <xdr:row>12</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6" id="{5F0B8330-33C3-47E5-8BB0-FD0BC5361706}">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C15</xm:sqref>
        </x14:conditionalFormatting>
        <x14:conditionalFormatting xmlns:xm="http://schemas.microsoft.com/office/excel/2006/main">
          <x14:cfRule type="expression" priority="46" id="{F7451CA7-C3F9-4B29-A03A-FA2C72D9C5A8}">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C18:C20</xm:sqref>
        </x14:conditionalFormatting>
        <x14:conditionalFormatting xmlns:xm="http://schemas.microsoft.com/office/excel/2006/main">
          <x14:cfRule type="expression" priority="49" id="{2B45AD9F-4FE1-4F85-BDD5-4C956DD5CF9C}">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C22</xm:sqref>
        </x14:conditionalFormatting>
        <x14:conditionalFormatting xmlns:xm="http://schemas.microsoft.com/office/excel/2006/main">
          <x14:cfRule type="expression" priority="5" id="{964EF6D4-1D67-46ED-881E-D06ABCE55471}">
            <xm:f>menu!$B$42</xm:f>
            <x14:dxf>
              <fill>
                <patternFill>
                  <bgColor theme="6" tint="0.59996337778862885"/>
                </patternFill>
              </fill>
            </x14:dxf>
          </x14:cfRule>
          <xm:sqref>C18:D18 F18:N20 C19:C20</xm:sqref>
        </x14:conditionalFormatting>
        <x14:conditionalFormatting xmlns:xm="http://schemas.microsoft.com/office/excel/2006/main">
          <x14:cfRule type="expression" priority="44" id="{01DD34C4-EFC7-4A7E-855E-3D4E5C5AFFAD}">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C6:E6 G6</xm:sqref>
        </x14:conditionalFormatting>
        <x14:conditionalFormatting xmlns:xm="http://schemas.microsoft.com/office/excel/2006/main">
          <x14:cfRule type="expression" priority="2" id="{8DE74E57-638D-48C4-9DF3-19F8C1EA8B78}">
            <xm:f>menu!$D$42</xm:f>
            <x14:dxf>
              <fill>
                <patternFill>
                  <bgColor theme="6" tint="0.59996337778862885"/>
                </patternFill>
              </fill>
            </x14:dxf>
          </x14:cfRule>
          <xm:sqref>C13:N13</xm:sqref>
        </x14:conditionalFormatting>
        <x14:conditionalFormatting xmlns:xm="http://schemas.microsoft.com/office/excel/2006/main">
          <x14:cfRule type="expression" priority="45" id="{ABDD32DD-FA9A-4914-B38D-7BFCE90318E4}">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F18 I3:N7 C8:N9 C10 C14:N14 C17:N17 C21:N21 C23:N23</xm:sqref>
        </x14:conditionalFormatting>
        <x14:conditionalFormatting xmlns:xm="http://schemas.microsoft.com/office/excel/2006/main">
          <x14:cfRule type="iconSet" priority="1" id="{AE5F53E2-96C7-4187-BF3F-F61941E638A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H6</xm:sqref>
        </x14:conditionalFormatting>
        <x14:conditionalFormatting xmlns:xm="http://schemas.microsoft.com/office/excel/2006/main">
          <x14:cfRule type="expression" priority="11" id="{3636F05B-238D-4410-9CF9-C34BDAA8F9B7}">
            <xm:f>'C:\Users\patrick.barkowsky\Desktop\[Vorhabenbeschreibung_4.1.8b_4.1.10b_4.1.10c_KSM_AV_Umsetzungsmanagement _2410_V2_PB241204.xlsx]menu'!#REF!=FALSE</xm:f>
            <x14:dxf>
              <font>
                <color theme="0"/>
              </font>
              <fill>
                <patternFill>
                  <fgColor theme="0"/>
                  <bgColor theme="0"/>
                </patternFill>
              </fill>
              <border>
                <left/>
                <right/>
                <top/>
                <bottom/>
                <vertical/>
                <horizontal/>
              </border>
            </x14:dxf>
          </x14:cfRule>
          <x14:cfRule type="iconSet" priority="13" id="{BB0211B0-FD48-437A-98F7-15CA3E1477E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O13</xm:sqref>
        </x14:conditionalFormatting>
        <x14:conditionalFormatting xmlns:xm="http://schemas.microsoft.com/office/excel/2006/main">
          <x14:cfRule type="expression" priority="28" id="{9C8D9B81-D79A-4BE7-A680-A12302497E69}">
            <xm:f>menu!$U$10=FALSE</xm:f>
            <x14:dxf>
              <font>
                <color theme="0"/>
              </font>
              <fill>
                <patternFill>
                  <fgColor theme="0"/>
                  <bgColor theme="0"/>
                </patternFill>
              </fill>
              <border>
                <left/>
                <right/>
                <top/>
                <bottom/>
                <vertical/>
                <horizontal/>
              </border>
            </x14:dxf>
          </x14:cfRule>
          <x14:cfRule type="iconSet" priority="29" id="{B141E414-A336-4B30-9DBE-2F0A239409C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O16</xm:sqref>
        </x14:conditionalFormatting>
        <x14:conditionalFormatting xmlns:xm="http://schemas.microsoft.com/office/excel/2006/main">
          <x14:cfRule type="iconSet" priority="50" id="{8846EF65-7700-4628-B083-66583137F0E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C74"/>
  <sheetViews>
    <sheetView showGridLines="0" showRowColHeaders="0" zoomScale="90" zoomScaleNormal="90" workbookViewId="0">
      <selection activeCell="P15" sqref="P15"/>
    </sheetView>
  </sheetViews>
  <sheetFormatPr baseColWidth="10" defaultColWidth="11.42578125" defaultRowHeight="12" x14ac:dyDescent="0.2"/>
  <cols>
    <col min="1" max="2" width="2.28515625" style="60" customWidth="1"/>
    <col min="3" max="3" width="6" style="60" customWidth="1"/>
    <col min="4" max="4" width="12.28515625" style="60" customWidth="1"/>
    <col min="5" max="5" width="18.28515625" style="60" customWidth="1"/>
    <col min="6" max="6" width="14.42578125" style="60" customWidth="1"/>
    <col min="7" max="7" width="20.7109375" style="60" customWidth="1"/>
    <col min="8" max="8" width="14.140625" style="60" customWidth="1"/>
    <col min="9" max="9" width="4.7109375" style="60" customWidth="1"/>
    <col min="10" max="10" width="4.42578125" style="60" customWidth="1"/>
    <col min="11" max="11" width="15" style="60" bestFit="1" customWidth="1"/>
    <col min="12" max="12" width="15" style="60" customWidth="1"/>
    <col min="13" max="13" width="3.285156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O2" s="341"/>
      <c r="P2" s="341"/>
      <c r="Q2" s="341"/>
      <c r="R2" s="341"/>
      <c r="S2" s="341"/>
      <c r="T2" s="341"/>
      <c r="U2" s="341"/>
      <c r="V2" s="341"/>
      <c r="W2" s="341"/>
      <c r="X2" s="341"/>
      <c r="Y2" s="341"/>
      <c r="Z2" s="341"/>
      <c r="AA2" s="341"/>
      <c r="AB2" s="341"/>
      <c r="AC2" s="341"/>
    </row>
    <row r="3" spans="1:29" ht="17.25" customHeight="1" x14ac:dyDescent="0.2">
      <c r="A3" s="341"/>
      <c r="C3" s="805" t="s">
        <v>82</v>
      </c>
      <c r="D3" s="805"/>
      <c r="E3" s="805"/>
      <c r="F3" s="805"/>
      <c r="G3" s="805"/>
      <c r="H3" s="77"/>
      <c r="I3" s="61"/>
      <c r="J3" s="62" t="s">
        <v>54</v>
      </c>
      <c r="K3" s="78"/>
      <c r="L3" s="78"/>
      <c r="O3" s="341"/>
      <c r="P3" s="341"/>
      <c r="Q3" s="341"/>
      <c r="R3" s="341"/>
      <c r="S3" s="341"/>
      <c r="T3" s="341"/>
      <c r="U3" s="341"/>
      <c r="V3" s="341"/>
      <c r="W3" s="341"/>
      <c r="X3" s="341"/>
      <c r="Y3" s="341"/>
      <c r="Z3" s="341"/>
      <c r="AA3" s="341"/>
      <c r="AB3" s="341"/>
      <c r="AC3" s="341"/>
    </row>
    <row r="4" spans="1:29" ht="17.25" customHeight="1" x14ac:dyDescent="0.2">
      <c r="A4" s="341"/>
      <c r="C4" s="805"/>
      <c r="D4" s="805"/>
      <c r="E4" s="805"/>
      <c r="F4" s="805"/>
      <c r="G4" s="805"/>
      <c r="H4" s="77"/>
      <c r="I4" s="123"/>
      <c r="J4" s="63" t="s">
        <v>53</v>
      </c>
      <c r="K4" s="78"/>
      <c r="L4" s="78"/>
      <c r="O4" s="341"/>
      <c r="P4" s="341"/>
      <c r="Q4" s="341"/>
      <c r="R4" s="341"/>
      <c r="S4" s="341"/>
      <c r="T4" s="341"/>
      <c r="U4" s="341"/>
      <c r="V4" s="341"/>
      <c r="W4" s="341"/>
      <c r="X4" s="341"/>
      <c r="Y4" s="341"/>
      <c r="Z4" s="341"/>
      <c r="AA4" s="341"/>
      <c r="AB4" s="341"/>
      <c r="AC4" s="341"/>
    </row>
    <row r="5" spans="1:29" ht="17.25" customHeight="1" x14ac:dyDescent="0.2">
      <c r="A5" s="341"/>
      <c r="I5" s="64"/>
      <c r="J5" s="63" t="s">
        <v>52</v>
      </c>
      <c r="O5" s="341"/>
      <c r="P5" s="341"/>
      <c r="Q5" s="341"/>
      <c r="R5" s="341"/>
      <c r="S5" s="341"/>
      <c r="T5" s="341"/>
      <c r="U5" s="341"/>
      <c r="V5" s="341"/>
      <c r="W5" s="341"/>
      <c r="X5" s="341"/>
      <c r="Y5" s="341"/>
      <c r="Z5" s="341"/>
      <c r="AA5" s="341"/>
      <c r="AB5" s="341"/>
      <c r="AC5" s="341"/>
    </row>
    <row r="6" spans="1:29" ht="17.25" customHeight="1" x14ac:dyDescent="0.2">
      <c r="A6" s="341"/>
      <c r="C6" s="126" t="s">
        <v>234</v>
      </c>
      <c r="F6" s="127">
        <f>SUM(H17,L17,L23)</f>
        <v>0</v>
      </c>
      <c r="G6" s="394">
        <f>IF(menu!C115&gt;=2,0,IF(F6&gt;menu!C161,1,0))</f>
        <v>0</v>
      </c>
      <c r="I6" s="65"/>
      <c r="J6" s="63" t="s">
        <v>40</v>
      </c>
      <c r="O6" s="341"/>
      <c r="P6" s="341"/>
      <c r="Q6" s="341"/>
      <c r="R6" s="341"/>
      <c r="S6" s="341"/>
      <c r="T6" s="341"/>
      <c r="U6" s="341"/>
      <c r="V6" s="341"/>
      <c r="W6" s="341"/>
      <c r="X6" s="341"/>
      <c r="Y6" s="341"/>
      <c r="Z6" s="341"/>
      <c r="AA6" s="341"/>
      <c r="AB6" s="341"/>
      <c r="AC6" s="341"/>
    </row>
    <row r="7" spans="1:29" ht="17.25" customHeight="1" x14ac:dyDescent="0.2">
      <c r="A7" s="341"/>
      <c r="C7" s="371" t="str">
        <f>IF(menu!C115&gt;=2,"",IF(F6&gt;menu!C161,"Achtung: Zuwendungsfähig sind Ausgaben im Umfang von maximal "&amp;TEXT(menu!C161,"#.###,00 €"),""))</f>
        <v/>
      </c>
      <c r="I7" s="66"/>
      <c r="J7" s="63" t="s">
        <v>41</v>
      </c>
      <c r="O7" s="341"/>
      <c r="P7" s="341"/>
      <c r="Q7" s="341"/>
      <c r="R7" s="341"/>
      <c r="S7" s="341"/>
      <c r="T7" s="341"/>
      <c r="U7" s="341"/>
      <c r="V7" s="341"/>
      <c r="W7" s="341"/>
      <c r="X7" s="341"/>
      <c r="Y7" s="341"/>
      <c r="Z7" s="341"/>
      <c r="AA7" s="341"/>
      <c r="AB7" s="341"/>
      <c r="AC7" s="341"/>
    </row>
    <row r="8" spans="1:29" ht="6" customHeight="1" x14ac:dyDescent="0.2">
      <c r="A8" s="341"/>
      <c r="I8" s="129"/>
      <c r="J8" s="63"/>
      <c r="O8" s="341"/>
      <c r="P8" s="341"/>
      <c r="Q8" s="341"/>
      <c r="R8" s="341"/>
      <c r="S8" s="341"/>
      <c r="T8" s="341"/>
      <c r="U8" s="341"/>
      <c r="V8" s="341"/>
      <c r="W8" s="341"/>
      <c r="X8" s="341"/>
      <c r="Y8" s="341"/>
      <c r="Z8" s="341"/>
      <c r="AA8" s="341"/>
      <c r="AB8" s="341"/>
      <c r="AC8" s="341"/>
    </row>
    <row r="9" spans="1:29" ht="12" customHeight="1" x14ac:dyDescent="0.2">
      <c r="A9" s="341"/>
      <c r="C9" s="846" t="s">
        <v>9</v>
      </c>
      <c r="D9" s="847"/>
      <c r="E9" s="847"/>
      <c r="F9" s="847"/>
      <c r="G9" s="847"/>
      <c r="H9" s="847"/>
      <c r="I9" s="847"/>
      <c r="J9" s="847"/>
      <c r="K9" s="847"/>
      <c r="L9" s="848"/>
      <c r="O9" s="341"/>
      <c r="P9" s="341"/>
      <c r="Q9" s="341"/>
      <c r="R9" s="341"/>
      <c r="S9" s="341"/>
      <c r="T9" s="341"/>
      <c r="U9" s="341"/>
      <c r="V9" s="341"/>
      <c r="W9" s="341"/>
      <c r="X9" s="341"/>
      <c r="Y9" s="341"/>
      <c r="Z9" s="341"/>
      <c r="AA9" s="341"/>
      <c r="AB9" s="341"/>
      <c r="AC9" s="341"/>
    </row>
    <row r="10" spans="1:29" ht="13.5" customHeight="1" x14ac:dyDescent="0.2">
      <c r="A10" s="341"/>
      <c r="C10" s="849" t="e">
        <f>IF(menu!C115&gt;=2,"",IF(#REF!=menu!A98,Texte!H9,Texte!G9))</f>
        <v>#REF!</v>
      </c>
      <c r="D10" s="850"/>
      <c r="E10" s="850"/>
      <c r="F10" s="850"/>
      <c r="G10" s="850"/>
      <c r="H10" s="850"/>
      <c r="I10" s="850"/>
      <c r="J10" s="850"/>
      <c r="K10" s="850"/>
      <c r="L10" s="851"/>
      <c r="O10" s="341"/>
      <c r="P10" s="341"/>
      <c r="Q10" s="341"/>
      <c r="R10" s="341"/>
      <c r="S10" s="341"/>
      <c r="T10" s="341"/>
      <c r="U10" s="341"/>
      <c r="V10" s="341"/>
      <c r="W10" s="341"/>
      <c r="X10" s="341"/>
      <c r="Y10" s="341"/>
      <c r="Z10" s="341"/>
      <c r="AA10" s="341"/>
      <c r="AB10" s="341"/>
      <c r="AC10" s="341"/>
    </row>
    <row r="11" spans="1:29" ht="6" customHeight="1" x14ac:dyDescent="0.2">
      <c r="A11" s="341"/>
      <c r="C11" s="849" t="s">
        <v>594</v>
      </c>
      <c r="D11" s="850"/>
      <c r="E11" s="850"/>
      <c r="F11" s="850"/>
      <c r="G11" s="850"/>
      <c r="H11" s="850"/>
      <c r="I11" s="850"/>
      <c r="J11" s="850"/>
      <c r="K11" s="850"/>
      <c r="L11" s="851"/>
      <c r="O11" s="341"/>
      <c r="P11" s="341"/>
      <c r="Q11" s="341"/>
      <c r="R11" s="341"/>
      <c r="S11" s="341"/>
      <c r="T11" s="341"/>
      <c r="U11" s="341"/>
      <c r="V11" s="341"/>
      <c r="W11" s="341"/>
      <c r="X11" s="341"/>
      <c r="Y11" s="341"/>
      <c r="Z11" s="341"/>
      <c r="AA11" s="341"/>
      <c r="AB11" s="341"/>
      <c r="AC11" s="341"/>
    </row>
    <row r="12" spans="1:29" ht="15" customHeight="1" x14ac:dyDescent="0.2">
      <c r="A12" s="341"/>
      <c r="C12" s="849"/>
      <c r="D12" s="850"/>
      <c r="E12" s="850"/>
      <c r="F12" s="850"/>
      <c r="G12" s="850"/>
      <c r="H12" s="850"/>
      <c r="I12" s="850"/>
      <c r="J12" s="850"/>
      <c r="K12" s="850"/>
      <c r="L12" s="851"/>
      <c r="O12" s="341"/>
      <c r="P12" s="341"/>
      <c r="Q12" s="341"/>
      <c r="R12" s="341"/>
      <c r="S12" s="341"/>
      <c r="T12" s="341"/>
      <c r="U12" s="341"/>
      <c r="V12" s="341"/>
      <c r="W12" s="341"/>
      <c r="X12" s="341"/>
      <c r="Y12" s="341"/>
      <c r="Z12" s="341"/>
      <c r="AA12" s="341"/>
      <c r="AB12" s="341"/>
      <c r="AC12" s="341"/>
    </row>
    <row r="13" spans="1:29" ht="189.75" customHeight="1" x14ac:dyDescent="0.2">
      <c r="A13" s="341"/>
      <c r="C13" s="849"/>
      <c r="D13" s="850"/>
      <c r="E13" s="850"/>
      <c r="F13" s="850"/>
      <c r="G13" s="850"/>
      <c r="H13" s="850"/>
      <c r="I13" s="850"/>
      <c r="J13" s="850"/>
      <c r="K13" s="850"/>
      <c r="L13" s="851"/>
      <c r="O13" s="341"/>
      <c r="P13" s="341"/>
      <c r="Q13" s="341"/>
      <c r="R13" s="341"/>
      <c r="S13" s="341"/>
      <c r="T13" s="341"/>
      <c r="U13" s="341"/>
      <c r="V13" s="341"/>
      <c r="W13" s="341"/>
      <c r="X13" s="341"/>
      <c r="Y13" s="341"/>
      <c r="Z13" s="341"/>
      <c r="AA13" s="341"/>
      <c r="AB13" s="341"/>
      <c r="AC13" s="341"/>
    </row>
    <row r="14" spans="1:29" ht="92.25" customHeight="1" x14ac:dyDescent="0.2">
      <c r="A14" s="341"/>
      <c r="C14" s="849"/>
      <c r="D14" s="850"/>
      <c r="E14" s="850"/>
      <c r="F14" s="850"/>
      <c r="G14" s="850"/>
      <c r="H14" s="850"/>
      <c r="I14" s="850"/>
      <c r="J14" s="850"/>
      <c r="K14" s="850"/>
      <c r="L14" s="851"/>
      <c r="M14" s="59"/>
      <c r="O14" s="341"/>
      <c r="P14" s="341"/>
      <c r="Q14" s="341"/>
      <c r="R14" s="341"/>
      <c r="S14" s="341"/>
      <c r="T14" s="341"/>
      <c r="U14" s="341"/>
      <c r="V14" s="341"/>
      <c r="W14" s="341"/>
      <c r="X14" s="341"/>
      <c r="Y14" s="341"/>
      <c r="Z14" s="341"/>
      <c r="AA14" s="341"/>
      <c r="AB14" s="341"/>
      <c r="AC14" s="341"/>
    </row>
    <row r="15" spans="1:29" ht="82.5" customHeight="1" x14ac:dyDescent="0.2">
      <c r="A15" s="341"/>
      <c r="C15" s="537"/>
      <c r="D15" s="538"/>
      <c r="E15" s="538"/>
      <c r="F15" s="538"/>
      <c r="G15" s="538"/>
      <c r="H15" s="538"/>
      <c r="I15" s="538"/>
      <c r="J15" s="538"/>
      <c r="K15" s="538"/>
      <c r="L15" s="539"/>
      <c r="M15" s="59"/>
      <c r="O15" s="341"/>
      <c r="P15" s="341"/>
      <c r="Q15" s="341"/>
      <c r="R15" s="341"/>
      <c r="S15" s="395"/>
      <c r="T15" s="341"/>
      <c r="U15" s="341"/>
      <c r="V15" s="341"/>
      <c r="W15" s="341"/>
      <c r="X15" s="341"/>
      <c r="Y15" s="341"/>
      <c r="Z15" s="341"/>
      <c r="AA15" s="341"/>
      <c r="AB15" s="341"/>
      <c r="AC15" s="341"/>
    </row>
    <row r="16" spans="1:29" ht="6" customHeight="1" thickBot="1" x14ac:dyDescent="0.25">
      <c r="A16" s="341"/>
      <c r="H16" s="235"/>
      <c r="I16" s="235"/>
      <c r="J16" s="396"/>
      <c r="K16" s="124"/>
      <c r="L16" s="124"/>
      <c r="M16" s="59"/>
      <c r="O16" s="341"/>
      <c r="P16" s="341"/>
      <c r="Q16" s="341"/>
      <c r="R16" s="341"/>
      <c r="S16" s="341"/>
      <c r="T16" s="341"/>
      <c r="U16" s="341"/>
      <c r="V16" s="341"/>
      <c r="W16" s="341"/>
      <c r="X16" s="341"/>
      <c r="Y16" s="341"/>
      <c r="Z16" s="341"/>
      <c r="AA16" s="341"/>
      <c r="AB16" s="341"/>
      <c r="AC16" s="341"/>
    </row>
    <row r="17" spans="1:29" ht="43.5" customHeight="1" thickBot="1" x14ac:dyDescent="0.25">
      <c r="A17" s="341"/>
      <c r="C17" s="852" t="s">
        <v>574</v>
      </c>
      <c r="D17" s="853"/>
      <c r="E17" s="853"/>
      <c r="F17" s="854"/>
      <c r="G17" s="397" t="s">
        <v>587</v>
      </c>
      <c r="H17" s="398"/>
      <c r="J17" s="235"/>
      <c r="K17" s="399" t="s">
        <v>575</v>
      </c>
      <c r="L17" s="398"/>
      <c r="M17" s="59"/>
      <c r="O17" s="341"/>
      <c r="P17" s="341"/>
      <c r="Q17" s="341"/>
      <c r="R17" s="341"/>
      <c r="S17" s="341"/>
      <c r="T17" s="341"/>
      <c r="U17" s="341"/>
      <c r="V17" s="341"/>
      <c r="W17" s="341"/>
      <c r="X17" s="341"/>
      <c r="Y17" s="341"/>
      <c r="Z17" s="341"/>
      <c r="AA17" s="341"/>
      <c r="AB17" s="341"/>
      <c r="AC17" s="341"/>
    </row>
    <row r="18" spans="1:29" ht="6" customHeight="1" x14ac:dyDescent="0.2">
      <c r="A18" s="341"/>
      <c r="M18" s="59"/>
      <c r="O18" s="341"/>
      <c r="P18" s="341"/>
      <c r="Q18" s="341"/>
      <c r="R18" s="341"/>
      <c r="S18" s="341"/>
      <c r="T18" s="341"/>
      <c r="U18" s="341"/>
      <c r="V18" s="341"/>
      <c r="W18" s="341"/>
      <c r="X18" s="341"/>
      <c r="Y18" s="341"/>
      <c r="Z18" s="341"/>
      <c r="AA18" s="341"/>
      <c r="AB18" s="341"/>
      <c r="AC18" s="341"/>
    </row>
    <row r="19" spans="1:29" ht="15" customHeight="1" thickBot="1" x14ac:dyDescent="0.25">
      <c r="A19" s="341"/>
      <c r="C19" s="844" t="s">
        <v>540</v>
      </c>
      <c r="D19" s="844"/>
      <c r="E19" s="845"/>
      <c r="F19" s="845"/>
      <c r="G19" s="845"/>
      <c r="H19" s="845"/>
      <c r="I19" s="845"/>
      <c r="J19" s="845"/>
      <c r="K19" s="845"/>
      <c r="L19" s="845"/>
      <c r="O19" s="341"/>
      <c r="P19" s="341"/>
      <c r="Q19" s="341"/>
      <c r="R19" s="341"/>
      <c r="S19" s="341"/>
      <c r="T19" s="341"/>
      <c r="U19" s="341"/>
      <c r="V19" s="341"/>
      <c r="W19" s="341"/>
      <c r="X19" s="341"/>
      <c r="Y19" s="341"/>
      <c r="Z19" s="341"/>
      <c r="AA19" s="341"/>
      <c r="AB19" s="341"/>
      <c r="AC19" s="341"/>
    </row>
    <row r="20" spans="1:29" ht="27.75" customHeight="1" x14ac:dyDescent="0.2">
      <c r="A20" s="341"/>
      <c r="C20" s="858" t="s">
        <v>576</v>
      </c>
      <c r="D20" s="859"/>
      <c r="E20" s="859"/>
      <c r="F20" s="859"/>
      <c r="G20" s="859"/>
      <c r="H20" s="859"/>
      <c r="I20" s="860" t="s">
        <v>185</v>
      </c>
      <c r="J20" s="861"/>
      <c r="K20" s="148" t="s">
        <v>186</v>
      </c>
      <c r="L20" s="400" t="s">
        <v>10</v>
      </c>
      <c r="O20" s="341"/>
      <c r="P20" s="341"/>
      <c r="Q20" s="341"/>
      <c r="R20" s="341"/>
      <c r="S20" s="341"/>
      <c r="T20" s="341"/>
      <c r="U20" s="341"/>
      <c r="V20" s="341"/>
      <c r="W20" s="341"/>
      <c r="X20" s="341"/>
      <c r="Y20" s="341"/>
      <c r="Z20" s="341"/>
      <c r="AA20" s="341"/>
      <c r="AB20" s="341"/>
      <c r="AC20" s="341"/>
    </row>
    <row r="21" spans="1:29" ht="36" customHeight="1" x14ac:dyDescent="0.2">
      <c r="A21" s="341"/>
      <c r="C21" s="862"/>
      <c r="D21" s="863"/>
      <c r="E21" s="863"/>
      <c r="F21" s="863"/>
      <c r="G21" s="863"/>
      <c r="H21" s="863"/>
      <c r="I21" s="864"/>
      <c r="J21" s="865"/>
      <c r="K21" s="401"/>
      <c r="L21" s="402">
        <f>I21*K21</f>
        <v>0</v>
      </c>
      <c r="M21" s="59">
        <f>IF(AND(L21&gt;0,C21=""),1,0)</f>
        <v>0</v>
      </c>
      <c r="O21" s="341"/>
      <c r="P21" s="341"/>
      <c r="Q21" s="341"/>
      <c r="R21" s="341"/>
      <c r="S21" s="341"/>
      <c r="T21" s="341"/>
      <c r="U21" s="341"/>
      <c r="V21" s="341"/>
      <c r="W21" s="341"/>
      <c r="X21" s="341"/>
      <c r="Y21" s="341"/>
      <c r="Z21" s="341"/>
      <c r="AA21" s="341"/>
      <c r="AB21" s="341"/>
      <c r="AC21" s="341"/>
    </row>
    <row r="22" spans="1:29" ht="36" customHeight="1" thickBot="1" x14ac:dyDescent="0.25">
      <c r="A22" s="341"/>
      <c r="C22" s="866"/>
      <c r="D22" s="867"/>
      <c r="E22" s="867"/>
      <c r="F22" s="867"/>
      <c r="G22" s="867"/>
      <c r="H22" s="867"/>
      <c r="I22" s="864"/>
      <c r="J22" s="865"/>
      <c r="K22" s="401"/>
      <c r="L22" s="402">
        <f>I22*K22</f>
        <v>0</v>
      </c>
      <c r="M22" s="59">
        <f>IF(menu!$U$9=FALSE,0,IF(AND(menu!$U$9=TRUE,L22=0),0,IF(AND(L22&gt;0,OR(C22="",LEFT(C22,3)="Bsp")),1,IF(K22&gt;=800,0,1))))</f>
        <v>0</v>
      </c>
      <c r="O22" s="341"/>
      <c r="P22" s="341"/>
      <c r="Q22" s="341"/>
      <c r="R22" s="341"/>
      <c r="S22" s="341"/>
      <c r="T22" s="341"/>
      <c r="U22" s="341"/>
      <c r="V22" s="341"/>
      <c r="W22" s="341"/>
      <c r="X22" s="341"/>
      <c r="Y22" s="341"/>
      <c r="Z22" s="341"/>
      <c r="AA22" s="341"/>
      <c r="AB22" s="341"/>
      <c r="AC22" s="341"/>
    </row>
    <row r="23" spans="1:29" ht="12.75" thickBot="1" x14ac:dyDescent="0.25">
      <c r="A23" s="341"/>
      <c r="C23" s="84"/>
      <c r="D23" s="84"/>
      <c r="E23" s="69"/>
      <c r="F23" s="69"/>
      <c r="G23" s="69"/>
      <c r="H23" s="69"/>
      <c r="I23" s="69"/>
      <c r="J23" s="70"/>
      <c r="K23" s="85" t="s">
        <v>15</v>
      </c>
      <c r="L23" s="80">
        <f>SUM(L21:L22)</f>
        <v>0</v>
      </c>
      <c r="O23" s="341"/>
      <c r="P23" s="341"/>
      <c r="Q23" s="341"/>
      <c r="R23" s="341"/>
      <c r="S23" s="341"/>
      <c r="T23" s="341"/>
      <c r="U23" s="341"/>
      <c r="V23" s="341"/>
      <c r="W23" s="341"/>
      <c r="X23" s="341"/>
      <c r="Y23" s="341"/>
      <c r="Z23" s="341"/>
      <c r="AA23" s="341"/>
      <c r="AB23" s="341"/>
      <c r="AC23" s="341"/>
    </row>
    <row r="24" spans="1:29" ht="6" customHeight="1" thickBot="1" x14ac:dyDescent="0.25">
      <c r="A24" s="341"/>
      <c r="C24" s="134"/>
      <c r="D24" s="134"/>
      <c r="E24" s="207"/>
      <c r="F24" s="207"/>
      <c r="G24" s="207"/>
      <c r="H24" s="207"/>
      <c r="I24" s="207"/>
      <c r="J24" s="207"/>
      <c r="K24" s="136"/>
      <c r="L24" s="125"/>
      <c r="O24" s="341"/>
      <c r="P24" s="341"/>
      <c r="Q24" s="341"/>
      <c r="R24" s="341"/>
      <c r="S24" s="341"/>
      <c r="T24" s="341"/>
      <c r="U24" s="341"/>
      <c r="V24" s="341"/>
      <c r="W24" s="341"/>
      <c r="X24" s="341"/>
      <c r="Y24" s="341"/>
      <c r="Z24" s="341"/>
      <c r="AA24" s="341"/>
      <c r="AB24" s="341"/>
      <c r="AC24" s="341"/>
    </row>
    <row r="25" spans="1:29" ht="23.25" customHeight="1" thickBot="1" x14ac:dyDescent="0.25">
      <c r="A25" s="341"/>
      <c r="C25" s="130"/>
      <c r="D25" s="855" t="s">
        <v>577</v>
      </c>
      <c r="E25" s="855"/>
      <c r="F25" s="855"/>
      <c r="G25" s="855"/>
      <c r="H25" s="855"/>
      <c r="I25" s="855"/>
      <c r="J25" s="855"/>
      <c r="K25" s="855"/>
      <c r="L25" s="856"/>
      <c r="M25" s="403">
        <f>IF(AND(F6&gt;0,menu!B51=FALSE),1,0)</f>
        <v>0</v>
      </c>
      <c r="O25" s="341"/>
      <c r="P25" s="341"/>
      <c r="Q25" s="341"/>
      <c r="R25" s="341"/>
      <c r="S25" s="341"/>
      <c r="T25" s="341"/>
      <c r="U25" s="341"/>
      <c r="V25" s="341"/>
      <c r="W25" s="341"/>
      <c r="X25" s="341"/>
      <c r="Y25" s="341"/>
      <c r="Z25" s="341"/>
      <c r="AA25" s="341"/>
      <c r="AB25" s="341"/>
      <c r="AC25" s="341"/>
    </row>
    <row r="26" spans="1:29" ht="6.75" customHeight="1" x14ac:dyDescent="0.2">
      <c r="A26" s="341"/>
      <c r="C26" s="76"/>
      <c r="D26" s="76"/>
      <c r="E26" s="76"/>
      <c r="F26" s="76"/>
      <c r="G26" s="76"/>
      <c r="H26" s="76"/>
      <c r="I26" s="76"/>
      <c r="J26" s="76"/>
      <c r="K26" s="76"/>
      <c r="L26" s="87"/>
      <c r="O26" s="341"/>
      <c r="P26" s="341"/>
      <c r="Q26" s="341"/>
      <c r="R26" s="341"/>
      <c r="S26" s="341"/>
      <c r="T26" s="341"/>
      <c r="U26" s="341"/>
      <c r="V26" s="341"/>
      <c r="W26" s="341"/>
      <c r="X26" s="341"/>
      <c r="Y26" s="341"/>
      <c r="Z26" s="341"/>
      <c r="AA26" s="341"/>
      <c r="AB26" s="341"/>
      <c r="AC26" s="341"/>
    </row>
    <row r="27" spans="1:29" ht="12.75" customHeight="1" x14ac:dyDescent="0.2">
      <c r="A27" s="341"/>
      <c r="C27" s="857" t="str">
        <f>IF(menu!C115&gt;=2,"",IF(F6&gt;menu!C161,"Achtung: Zuwendungsfähig sind Ausgaben im Umfang von maximal "&amp;TEXT(menu!C161,"#.###,00 €"),"Bei weiteren Anmerkungen nutzen Sie bitte das Tabellenblatt 'Anmerkungen'"))</f>
        <v>Bei weiteren Anmerkungen nutzen Sie bitte das Tabellenblatt 'Anmerkungen'</v>
      </c>
      <c r="D27" s="857"/>
      <c r="E27" s="857"/>
      <c r="F27" s="857"/>
      <c r="G27" s="857"/>
      <c r="H27" s="857"/>
      <c r="I27" s="857"/>
      <c r="J27" s="857"/>
      <c r="K27" s="857"/>
      <c r="L27" s="857"/>
      <c r="M27" s="857"/>
      <c r="O27" s="341"/>
      <c r="P27" s="341"/>
      <c r="Q27" s="341"/>
      <c r="R27" s="341"/>
      <c r="S27" s="341"/>
      <c r="T27" s="341"/>
      <c r="U27" s="341"/>
      <c r="V27" s="341"/>
      <c r="W27" s="341"/>
      <c r="X27" s="341"/>
      <c r="Y27" s="341"/>
      <c r="Z27" s="341"/>
      <c r="AA27" s="341"/>
      <c r="AB27" s="341"/>
      <c r="AC27" s="341"/>
    </row>
    <row r="28" spans="1:29" ht="21" customHeight="1" x14ac:dyDescent="0.2">
      <c r="A28" s="341"/>
      <c r="C28" s="765" t="e">
        <f>#REF!</f>
        <v>#REF!</v>
      </c>
      <c r="D28" s="766"/>
      <c r="E28" s="766"/>
      <c r="F28" s="766"/>
      <c r="G28" s="766"/>
      <c r="H28" s="766"/>
      <c r="I28" s="766"/>
      <c r="J28" s="766"/>
      <c r="K28" s="766"/>
      <c r="L28" s="766"/>
      <c r="O28" s="341"/>
      <c r="P28" s="341"/>
      <c r="Q28" s="341"/>
      <c r="R28" s="341"/>
      <c r="S28" s="341"/>
      <c r="T28" s="341"/>
      <c r="U28" s="341"/>
      <c r="V28" s="341"/>
      <c r="W28" s="341"/>
      <c r="X28" s="341"/>
      <c r="Y28" s="341"/>
      <c r="Z28" s="341"/>
      <c r="AA28" s="341"/>
      <c r="AB28" s="341"/>
      <c r="AC28" s="341"/>
    </row>
    <row r="29" spans="1:29" x14ac:dyDescent="0.2">
      <c r="A29" s="341"/>
      <c r="O29" s="341"/>
      <c r="P29" s="341"/>
      <c r="Q29" s="341"/>
      <c r="R29" s="341"/>
      <c r="S29" s="341"/>
      <c r="T29" s="341"/>
      <c r="U29" s="341"/>
      <c r="V29" s="341"/>
      <c r="W29" s="341"/>
      <c r="X29" s="341"/>
      <c r="Y29" s="341"/>
      <c r="Z29" s="341"/>
      <c r="AA29" s="341"/>
      <c r="AB29" s="341"/>
      <c r="AC29" s="341"/>
    </row>
    <row r="30" spans="1:29" x14ac:dyDescent="0.2">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row>
    <row r="31" spans="1:29" x14ac:dyDescent="0.2">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row>
    <row r="32" spans="1:29" x14ac:dyDescent="0.2">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row>
    <row r="33" spans="1:29" x14ac:dyDescent="0.2">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row>
    <row r="34" spans="1:29" x14ac:dyDescent="0.2">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row>
    <row r="35" spans="1:29" x14ac:dyDescent="0.2">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row>
    <row r="36" spans="1:29" x14ac:dyDescent="0.2">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row>
    <row r="37" spans="1:29" x14ac:dyDescent="0.2">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row>
    <row r="38" spans="1:29" x14ac:dyDescent="0.2">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row>
    <row r="39" spans="1:29" x14ac:dyDescent="0.2">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row>
    <row r="40" spans="1:29" x14ac:dyDescent="0.2">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row>
    <row r="41" spans="1:29" x14ac:dyDescent="0.2">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row>
    <row r="42" spans="1:29" x14ac:dyDescent="0.2">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row>
    <row r="43" spans="1:29" x14ac:dyDescent="0.2">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row>
    <row r="44" spans="1:29" x14ac:dyDescent="0.2">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row>
    <row r="45" spans="1:29" x14ac:dyDescent="0.2">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row>
    <row r="46" spans="1:29"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row>
    <row r="47" spans="1:29"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row>
    <row r="48" spans="1:29"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row>
    <row r="49" spans="1:29"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1:29"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1:29"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t="s">
        <v>190</v>
      </c>
    </row>
  </sheetData>
  <sheetProtection selectLockedCells="1"/>
  <mergeCells count="15">
    <mergeCell ref="D25:L25"/>
    <mergeCell ref="C27:M27"/>
    <mergeCell ref="C28:L28"/>
    <mergeCell ref="C20:H20"/>
    <mergeCell ref="I20:J20"/>
    <mergeCell ref="C21:H21"/>
    <mergeCell ref="I21:J21"/>
    <mergeCell ref="C22:H22"/>
    <mergeCell ref="I22:J22"/>
    <mergeCell ref="C19:L19"/>
    <mergeCell ref="C3:G4"/>
    <mergeCell ref="C9:L9"/>
    <mergeCell ref="C10:L10"/>
    <mergeCell ref="C11:L15"/>
    <mergeCell ref="C17:F17"/>
  </mergeCells>
  <conditionalFormatting sqref="L16">
    <cfRule type="expression" dxfId="75" priority="45">
      <formula>AND(C16&lt;&gt;"",L16&lt;&gt;0,LEFT(C16,3)&lt;&gt;"Bsp")</formula>
    </cfRule>
  </conditionalFormatting>
  <dataValidations count="3">
    <dataValidation type="whole" operator="greaterThan" allowBlank="1" showInputMessage="1" showErrorMessage="1" sqref="I21:J22" xr:uid="{00000000-0002-0000-0B00-000000000000}">
      <formula1>0</formula1>
    </dataValidation>
    <dataValidation type="list" allowBlank="1" showInputMessage="1" showErrorMessage="1" sqref="C21" xr:uid="{00000000-0002-0000-0B00-000001000000}">
      <formula1>INDIRECT("F0850ÖA")</formula1>
    </dataValidation>
    <dataValidation type="decimal" operator="greaterThanOrEqual" allowBlank="1" showInputMessage="1" showErrorMessage="1" errorTitle="Hinweis" error="Die Höhe der Ausgaben ist zu niedrig. Bitte tragen Sie diese Ausgabe in die Position 0838 (Gegenstände &lt; 800 €) ein. " sqref="K21:K22" xr:uid="{00000000-0002-0000-0B00-000002000000}">
      <formula1>800</formula1>
    </dataValidation>
  </dataValidations>
  <printOptions horizontalCentered="1"/>
  <pageMargins left="0.39370078740157483" right="0.19685039370078741" top="0.19685039370078741" bottom="0.19685039370078741"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2</xdr:col>
                    <xdr:colOff>47625</xdr:colOff>
                    <xdr:row>24</xdr:row>
                    <xdr:rowOff>38100</xdr:rowOff>
                  </from>
                  <to>
                    <xdr:col>2</xdr:col>
                    <xdr:colOff>295275</xdr:colOff>
                    <xdr:row>24</xdr:row>
                    <xdr:rowOff>247650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2</xdr:col>
                    <xdr:colOff>47625</xdr:colOff>
                    <xdr:row>24</xdr:row>
                    <xdr:rowOff>38100</xdr:rowOff>
                  </from>
                  <to>
                    <xdr:col>2</xdr:col>
                    <xdr:colOff>295275</xdr:colOff>
                    <xdr:row>24</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6E2565C-25B1-4AFA-A610-469AEE7C0649}">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C17</xm:sqref>
        </x14:conditionalFormatting>
        <x14:conditionalFormatting xmlns:xm="http://schemas.microsoft.com/office/excel/2006/main">
          <x14:cfRule type="expression" priority="42" id="{CA64C8D9-611C-44FC-A402-DF6DDC629777}">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C27</xm:sqref>
        </x14:conditionalFormatting>
        <x14:conditionalFormatting xmlns:xm="http://schemas.microsoft.com/office/excel/2006/main">
          <x14:cfRule type="expression" priority="30" id="{7C20194F-8FCE-4D1A-8ABE-01188C0924B1}">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C6:G6</xm:sqref>
        </x14:conditionalFormatting>
        <x14:conditionalFormatting xmlns:xm="http://schemas.microsoft.com/office/excel/2006/main">
          <x14:cfRule type="expression" priority="41" id="{C67E574F-68A9-4882-9D01-2E94C81696C9}">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C9:L9</xm:sqref>
        </x14:conditionalFormatting>
        <x14:conditionalFormatting xmlns:xm="http://schemas.microsoft.com/office/excel/2006/main">
          <x14:cfRule type="expression" priority="44" id="{968F86B6-3B3A-482F-B557-6B1AB7C9D91F}">
            <xm:f>F6&gt;'C:\Users\nils.radeisen\Desktop\KSMNeu23\[Vorhabenbeschreibung_4.1.8b+4.1.10b+4.1.10c_KSM_Anschlussvorhaben_2307_V8.xlsx]menu'!#REF!</xm:f>
            <x14:dxf>
              <font>
                <color rgb="FFFF0000"/>
              </font>
              <fill>
                <patternFill patternType="none">
                  <bgColor auto="1"/>
                </patternFill>
              </fill>
            </x14:dxf>
          </x14:cfRule>
          <xm:sqref>F6</xm:sqref>
        </x14:conditionalFormatting>
        <x14:conditionalFormatting xmlns:xm="http://schemas.microsoft.com/office/excel/2006/main">
          <x14:cfRule type="iconSet" priority="29" id="{BE091BFD-F041-4C22-9CF7-436D6371A0D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G6</xm:sqref>
        </x14:conditionalFormatting>
        <x14:conditionalFormatting xmlns:xm="http://schemas.microsoft.com/office/excel/2006/main">
          <x14:cfRule type="expression" priority="40" id="{C6101022-4AAB-4CF0-8CF4-21029B2DEB77}">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H3:M6 C7:M9 C10 M10:M15 C19:M19 C20:C22 I20:I22 K20:M22 C23:M28</xm:sqref>
        </x14:conditionalFormatting>
        <x14:conditionalFormatting xmlns:xm="http://schemas.microsoft.com/office/excel/2006/main">
          <x14:cfRule type="expression" priority="35" id="{25C2BEA1-3640-49AC-84D6-6775A1F1F6FE}">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H16:M16</xm:sqref>
        </x14:conditionalFormatting>
        <x14:conditionalFormatting xmlns:xm="http://schemas.microsoft.com/office/excel/2006/main">
          <x14:cfRule type="expression" priority="31" id="{DDACB0C0-D827-43ED-812D-AF33B8F5C05F}">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K16:K17</xm:sqref>
        </x14:conditionalFormatting>
        <x14:conditionalFormatting xmlns:xm="http://schemas.microsoft.com/office/excel/2006/main">
          <x14:cfRule type="iconSet" priority="46" id="{9E5786AD-25ED-4222-94CD-942A804A6A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M14:M15</xm:sqref>
        </x14:conditionalFormatting>
        <x14:conditionalFormatting xmlns:xm="http://schemas.microsoft.com/office/excel/2006/main">
          <x14:cfRule type="iconSet" priority="47" id="{D72A3111-21A2-4B1B-A3F9-BE9C9ED04CB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M16:M18</xm:sqref>
        </x14:conditionalFormatting>
        <x14:conditionalFormatting xmlns:xm="http://schemas.microsoft.com/office/excel/2006/main">
          <x14:cfRule type="expression" priority="39" id="{AE253390-8E8B-4D4C-91C8-AFF0841C5FBA}">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M17:M18</xm:sqref>
        </x14:conditionalFormatting>
        <x14:conditionalFormatting xmlns:xm="http://schemas.microsoft.com/office/excel/2006/main">
          <x14:cfRule type="iconSet" priority="21" id="{2EB1F184-24F8-4119-917F-C6B74CDE43F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M21:M22</xm:sqref>
        </x14:conditionalFormatting>
        <x14:conditionalFormatting xmlns:xm="http://schemas.microsoft.com/office/excel/2006/main">
          <x14:cfRule type="iconSet" priority="13" id="{14B9B1B7-7B78-41FD-899D-B88F3882940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M25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79"/>
  <sheetViews>
    <sheetView showGridLines="0" showRowColHeaders="0" view="pageBreakPreview" zoomScaleNormal="80" zoomScaleSheetLayoutView="100" workbookViewId="0">
      <selection activeCell="M21" sqref="M21:M22"/>
    </sheetView>
  </sheetViews>
  <sheetFormatPr baseColWidth="10" defaultColWidth="11.42578125" defaultRowHeight="12" x14ac:dyDescent="0.2"/>
  <cols>
    <col min="1" max="1" width="9.28515625" style="60" customWidth="1"/>
    <col min="2" max="2" width="2.28515625" style="60" customWidth="1"/>
    <col min="3" max="3" width="6" style="60" customWidth="1"/>
    <col min="4" max="4" width="21.28515625" style="60" customWidth="1"/>
    <col min="5" max="5" width="15.85546875" style="60" customWidth="1"/>
    <col min="6" max="6" width="16.5703125" style="60" customWidth="1"/>
    <col min="7" max="7" width="10.7109375" style="60" customWidth="1"/>
    <col min="8" max="8" width="5.7109375" style="60" customWidth="1"/>
    <col min="9" max="9" width="4.5703125" style="60" customWidth="1"/>
    <col min="10" max="10" width="16.28515625" style="60" customWidth="1"/>
    <col min="11" max="11" width="17.7109375" style="60" customWidth="1"/>
    <col min="12" max="12" width="21.5703125" style="60" customWidth="1"/>
    <col min="13" max="13" width="22" style="60" customWidth="1"/>
    <col min="14" max="14" width="5.5703125" style="60" customWidth="1"/>
    <col min="15" max="15" width="3.42578125" style="60" customWidth="1"/>
    <col min="16" max="16" width="2.28515625" style="60" customWidth="1"/>
    <col min="17" max="16384" width="11.42578125" style="60"/>
  </cols>
  <sheetData>
    <row r="1" spans="1:31"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row>
    <row r="2" spans="1:31" x14ac:dyDescent="0.2">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row>
    <row r="3" spans="1:31" ht="52.5" customHeight="1" x14ac:dyDescent="0.2">
      <c r="A3" s="341"/>
      <c r="C3" s="891" t="s">
        <v>606</v>
      </c>
      <c r="D3" s="891"/>
      <c r="E3" s="891"/>
      <c r="F3" s="891"/>
      <c r="G3" s="891"/>
      <c r="H3" s="891"/>
      <c r="I3" s="891"/>
      <c r="N3" s="78"/>
      <c r="O3" s="78"/>
      <c r="Q3" s="341"/>
      <c r="R3" s="341"/>
      <c r="S3" s="341"/>
      <c r="T3" s="341"/>
      <c r="U3" s="341"/>
      <c r="V3" s="341"/>
      <c r="W3" s="341"/>
      <c r="X3" s="341"/>
      <c r="Y3" s="341"/>
      <c r="Z3" s="341"/>
      <c r="AA3" s="341"/>
      <c r="AB3" s="341"/>
      <c r="AC3" s="341"/>
      <c r="AD3" s="341"/>
      <c r="AE3" s="341"/>
    </row>
    <row r="4" spans="1:31" ht="17.25" customHeight="1" x14ac:dyDescent="0.2">
      <c r="A4" s="341"/>
      <c r="C4" s="423"/>
      <c r="D4" s="423"/>
      <c r="E4" s="423"/>
      <c r="F4" s="423"/>
      <c r="G4" s="423"/>
      <c r="H4" s="423"/>
      <c r="I4" s="423"/>
      <c r="N4" s="78"/>
      <c r="O4" s="78"/>
      <c r="Q4" s="341"/>
      <c r="R4" s="341"/>
      <c r="S4" s="341"/>
      <c r="T4" s="341"/>
      <c r="U4" s="341"/>
      <c r="V4" s="341"/>
      <c r="W4" s="341"/>
      <c r="X4" s="341"/>
      <c r="Y4" s="341"/>
      <c r="Z4" s="341"/>
      <c r="AA4" s="341"/>
      <c r="AB4" s="341"/>
      <c r="AC4" s="341"/>
      <c r="AD4" s="341"/>
      <c r="AE4" s="341"/>
    </row>
    <row r="5" spans="1:31" ht="17.25" customHeight="1" thickBot="1" x14ac:dyDescent="0.25">
      <c r="A5" s="341"/>
      <c r="Q5" s="341"/>
      <c r="R5" s="341"/>
      <c r="S5" s="341"/>
      <c r="T5" s="341"/>
      <c r="U5" s="341"/>
      <c r="V5" s="341"/>
      <c r="W5" s="341"/>
      <c r="X5" s="341"/>
      <c r="Y5" s="341"/>
      <c r="Z5" s="341"/>
      <c r="AA5" s="341"/>
      <c r="AB5" s="341"/>
      <c r="AC5" s="341"/>
      <c r="AD5" s="341"/>
      <c r="AE5" s="341"/>
    </row>
    <row r="6" spans="1:31" ht="17.25" customHeight="1" x14ac:dyDescent="0.2">
      <c r="A6" s="341"/>
      <c r="D6" s="892" t="s">
        <v>607</v>
      </c>
      <c r="E6" s="893"/>
      <c r="F6" s="893"/>
      <c r="G6" s="893"/>
      <c r="H6" s="893"/>
      <c r="I6" s="894"/>
      <c r="K6" s="61"/>
      <c r="L6" s="62" t="s">
        <v>54</v>
      </c>
      <c r="Q6" s="341"/>
      <c r="R6" s="341"/>
      <c r="S6" s="341"/>
      <c r="T6" s="341"/>
      <c r="U6" s="341"/>
      <c r="V6" s="341"/>
      <c r="W6" s="341"/>
      <c r="X6" s="341"/>
      <c r="Y6" s="341"/>
      <c r="Z6" s="341"/>
      <c r="AA6" s="341"/>
      <c r="AB6" s="341"/>
      <c r="AC6" s="341"/>
      <c r="AD6" s="341"/>
      <c r="AE6" s="341"/>
    </row>
    <row r="7" spans="1:31" ht="19.899999999999999" customHeight="1" x14ac:dyDescent="0.2">
      <c r="A7" s="341"/>
      <c r="C7" s="404"/>
      <c r="D7" s="895"/>
      <c r="E7" s="896"/>
      <c r="F7" s="896"/>
      <c r="G7" s="896"/>
      <c r="H7" s="896"/>
      <c r="I7" s="897"/>
      <c r="K7" s="123"/>
      <c r="L7" s="63" t="s">
        <v>53</v>
      </c>
      <c r="Q7" s="341"/>
      <c r="R7" s="341"/>
      <c r="S7" s="341"/>
      <c r="T7" s="341"/>
      <c r="U7" s="341"/>
      <c r="V7" s="341"/>
      <c r="W7" s="341"/>
      <c r="X7" s="341"/>
      <c r="Y7" s="341"/>
      <c r="Z7" s="341"/>
      <c r="AA7" s="341"/>
      <c r="AB7" s="341"/>
      <c r="AC7" s="341"/>
      <c r="AD7" s="341"/>
      <c r="AE7" s="341"/>
    </row>
    <row r="8" spans="1:31" ht="19.899999999999999" customHeight="1" x14ac:dyDescent="0.2">
      <c r="A8" s="341"/>
      <c r="C8" s="404"/>
      <c r="D8" s="424"/>
      <c r="I8" s="67"/>
      <c r="K8" s="64"/>
      <c r="L8" s="63" t="s">
        <v>371</v>
      </c>
      <c r="Q8" s="341"/>
      <c r="R8" s="341"/>
      <c r="S8" s="341"/>
      <c r="T8" s="341"/>
      <c r="U8" s="341"/>
      <c r="V8" s="341"/>
      <c r="W8" s="341"/>
      <c r="X8" s="341"/>
      <c r="Y8" s="341"/>
      <c r="Z8" s="341"/>
      <c r="AA8" s="341"/>
      <c r="AB8" s="341"/>
      <c r="AC8" s="341"/>
      <c r="AD8" s="341"/>
      <c r="AE8" s="341"/>
    </row>
    <row r="9" spans="1:31" ht="19.899999999999999" customHeight="1" thickBot="1" x14ac:dyDescent="0.25">
      <c r="A9" s="341"/>
      <c r="C9" s="404"/>
      <c r="D9" s="425"/>
      <c r="E9" s="92"/>
      <c r="F9" s="92"/>
      <c r="G9" s="427">
        <f>SUM(E31,I31,L31)</f>
        <v>0</v>
      </c>
      <c r="H9" s="427"/>
      <c r="I9" s="426">
        <f>IF(SUM(G9)&gt;20000,1,0)</f>
        <v>0</v>
      </c>
      <c r="K9" s="65"/>
      <c r="L9" s="63" t="s">
        <v>40</v>
      </c>
      <c r="Q9" s="341"/>
      <c r="R9" s="341"/>
      <c r="S9" s="341"/>
      <c r="T9" s="341"/>
      <c r="U9" s="341"/>
      <c r="V9" s="341"/>
      <c r="W9" s="341"/>
      <c r="X9" s="341"/>
      <c r="Y9" s="341"/>
      <c r="Z9" s="341"/>
      <c r="AA9" s="341"/>
      <c r="AB9" s="341"/>
      <c r="AC9" s="341"/>
      <c r="AD9" s="341"/>
      <c r="AE9" s="341"/>
    </row>
    <row r="10" spans="1:31" ht="19.899999999999999" customHeight="1" x14ac:dyDescent="0.2">
      <c r="A10" s="341"/>
      <c r="C10" s="404"/>
      <c r="D10" s="404" t="str">
        <f>IF(G9&gt;20000,"Achtung: Zuwendungsfähig sind Ausgaben im Umfang von maximal 20.000,00 €"," ")</f>
        <v xml:space="preserve"> </v>
      </c>
      <c r="E10" s="404"/>
      <c r="F10" s="404"/>
      <c r="G10" s="404"/>
      <c r="H10" s="404"/>
      <c r="I10" s="404"/>
      <c r="K10" s="66"/>
      <c r="L10" s="63" t="s">
        <v>41</v>
      </c>
      <c r="Q10" s="341"/>
      <c r="R10" s="341"/>
      <c r="S10" s="341"/>
      <c r="T10" s="341"/>
      <c r="U10" s="341"/>
      <c r="V10" s="341"/>
      <c r="W10" s="341"/>
      <c r="X10" s="341"/>
      <c r="Y10" s="341"/>
      <c r="Z10" s="341"/>
      <c r="AA10" s="341"/>
      <c r="AB10" s="341"/>
      <c r="AC10" s="341"/>
      <c r="AD10" s="341"/>
      <c r="AE10" s="341"/>
    </row>
    <row r="11" spans="1:31" ht="6" customHeight="1" thickBot="1" x14ac:dyDescent="0.25">
      <c r="A11" s="341"/>
      <c r="J11" s="129"/>
      <c r="K11" s="63"/>
      <c r="Q11" s="341"/>
      <c r="R11" s="341"/>
      <c r="S11" s="341"/>
      <c r="T11" s="341"/>
      <c r="U11" s="341"/>
      <c r="V11" s="341"/>
      <c r="W11" s="341"/>
      <c r="X11" s="341"/>
      <c r="Y11" s="341"/>
      <c r="Z11" s="341"/>
      <c r="AA11" s="341"/>
      <c r="AB11" s="341"/>
      <c r="AC11" s="341"/>
      <c r="AD11" s="341"/>
      <c r="AE11" s="341"/>
    </row>
    <row r="12" spans="1:31" ht="15" customHeight="1" x14ac:dyDescent="0.2">
      <c r="A12" s="341"/>
      <c r="C12" s="901" t="s">
        <v>9</v>
      </c>
      <c r="D12" s="902"/>
      <c r="E12" s="902"/>
      <c r="F12" s="902"/>
      <c r="G12" s="902"/>
      <c r="H12" s="902"/>
      <c r="I12" s="902"/>
      <c r="J12" s="902"/>
      <c r="K12" s="902"/>
      <c r="L12" s="902"/>
      <c r="M12" s="903"/>
      <c r="Q12" s="341"/>
      <c r="R12" s="341"/>
      <c r="S12" s="341"/>
      <c r="T12" s="341"/>
      <c r="U12" s="341"/>
      <c r="V12" s="341"/>
      <c r="W12" s="341"/>
      <c r="X12" s="341"/>
      <c r="Y12" s="341"/>
      <c r="Z12" s="341"/>
      <c r="AA12" s="341"/>
      <c r="AB12" s="341"/>
      <c r="AC12" s="341"/>
      <c r="AD12" s="341"/>
      <c r="AE12" s="341"/>
    </row>
    <row r="13" spans="1:31" ht="24.6" customHeight="1" thickBot="1" x14ac:dyDescent="0.25">
      <c r="A13" s="341"/>
      <c r="C13" s="904" t="s">
        <v>678</v>
      </c>
      <c r="D13" s="905"/>
      <c r="E13" s="905"/>
      <c r="F13" s="905"/>
      <c r="G13" s="905"/>
      <c r="H13" s="905"/>
      <c r="I13" s="905"/>
      <c r="J13" s="905"/>
      <c r="K13" s="905"/>
      <c r="L13" s="905"/>
      <c r="M13" s="906"/>
      <c r="Q13" s="341"/>
      <c r="R13" s="341"/>
      <c r="S13" s="341"/>
      <c r="T13" s="341"/>
      <c r="U13" s="341"/>
      <c r="V13" s="341"/>
      <c r="W13" s="341"/>
      <c r="X13" s="341"/>
      <c r="Y13" s="341"/>
      <c r="Z13" s="341"/>
      <c r="AA13" s="341"/>
      <c r="AB13" s="341"/>
      <c r="AC13" s="341"/>
      <c r="AD13" s="341"/>
      <c r="AE13" s="341"/>
    </row>
    <row r="14" spans="1:31" ht="6" customHeight="1" thickBot="1" x14ac:dyDescent="0.25">
      <c r="A14" s="341"/>
      <c r="C14" s="73"/>
      <c r="D14" s="73"/>
      <c r="E14" s="73"/>
      <c r="F14" s="73"/>
      <c r="G14" s="73"/>
      <c r="H14" s="73"/>
      <c r="I14" s="73"/>
      <c r="J14" s="73"/>
      <c r="K14" s="73"/>
      <c r="L14" s="73"/>
      <c r="M14" s="73"/>
      <c r="N14" s="73"/>
      <c r="Q14" s="341"/>
      <c r="R14" s="341"/>
      <c r="S14" s="341"/>
      <c r="T14" s="341"/>
      <c r="U14" s="341"/>
      <c r="V14" s="341"/>
      <c r="W14" s="341"/>
      <c r="X14" s="341"/>
      <c r="Y14" s="341"/>
      <c r="Z14" s="341"/>
      <c r="AA14" s="341"/>
      <c r="AB14" s="341"/>
      <c r="AC14" s="341"/>
      <c r="AD14" s="341"/>
      <c r="AE14" s="341"/>
    </row>
    <row r="15" spans="1:31" ht="15" customHeight="1" x14ac:dyDescent="0.2">
      <c r="A15" s="341"/>
      <c r="C15" s="919" t="s">
        <v>679</v>
      </c>
      <c r="D15" s="920"/>
      <c r="E15" s="920"/>
      <c r="F15" s="920"/>
      <c r="G15" s="920"/>
      <c r="H15" s="920"/>
      <c r="I15" s="920"/>
      <c r="J15" s="920"/>
      <c r="K15" s="920"/>
      <c r="L15" s="920"/>
      <c r="M15" s="921"/>
      <c r="Q15" s="341"/>
      <c r="R15" s="341"/>
      <c r="S15" s="341"/>
      <c r="T15" s="341"/>
      <c r="U15" s="341"/>
      <c r="V15" s="341"/>
      <c r="W15" s="341"/>
      <c r="X15" s="341"/>
      <c r="Y15" s="341"/>
      <c r="Z15" s="341"/>
      <c r="AA15" s="341"/>
      <c r="AB15" s="341"/>
      <c r="AC15" s="341"/>
      <c r="AD15" s="341"/>
      <c r="AE15" s="341"/>
    </row>
    <row r="16" spans="1:31" ht="112.9" customHeight="1" x14ac:dyDescent="0.2">
      <c r="A16" s="341"/>
      <c r="C16" s="922"/>
      <c r="D16" s="923"/>
      <c r="E16" s="923"/>
      <c r="F16" s="923"/>
      <c r="G16" s="923"/>
      <c r="H16" s="923"/>
      <c r="I16" s="923"/>
      <c r="J16" s="923"/>
      <c r="K16" s="923"/>
      <c r="L16" s="923"/>
      <c r="M16" s="924"/>
      <c r="Q16" s="341"/>
      <c r="R16" s="341"/>
      <c r="S16" s="341"/>
      <c r="T16" s="341"/>
      <c r="U16" s="341"/>
      <c r="V16" s="341"/>
      <c r="W16" s="341"/>
      <c r="X16" s="341"/>
      <c r="Y16" s="341"/>
      <c r="Z16" s="341"/>
      <c r="AA16" s="341"/>
      <c r="AB16" s="341"/>
      <c r="AC16" s="341"/>
      <c r="AD16" s="341"/>
      <c r="AE16" s="341"/>
    </row>
    <row r="17" spans="1:31" ht="4.9000000000000004" customHeight="1" thickBot="1" x14ac:dyDescent="0.25">
      <c r="A17" s="341"/>
      <c r="C17" s="898"/>
      <c r="D17" s="899"/>
      <c r="E17" s="899"/>
      <c r="F17" s="907"/>
      <c r="G17" s="907"/>
      <c r="H17" s="907"/>
      <c r="I17" s="907"/>
      <c r="J17" s="907"/>
      <c r="K17" s="907"/>
      <c r="L17" s="907"/>
      <c r="M17" s="908"/>
      <c r="Q17" s="341"/>
      <c r="R17" s="341"/>
      <c r="S17" s="341"/>
      <c r="T17" s="341"/>
      <c r="U17" s="341"/>
      <c r="V17" s="341"/>
      <c r="W17" s="341"/>
      <c r="X17" s="341"/>
      <c r="Y17" s="341"/>
      <c r="Z17" s="341"/>
      <c r="AA17" s="341"/>
      <c r="AB17" s="341"/>
      <c r="AC17" s="341"/>
      <c r="AD17" s="341"/>
      <c r="AE17" s="341"/>
    </row>
    <row r="18" spans="1:31" ht="156.75" customHeight="1" thickBot="1" x14ac:dyDescent="0.25">
      <c r="A18" s="341"/>
      <c r="C18" s="916" t="s">
        <v>692</v>
      </c>
      <c r="D18" s="917"/>
      <c r="E18" s="917"/>
      <c r="F18" s="918"/>
      <c r="G18" s="497"/>
      <c r="H18" s="493"/>
      <c r="I18" s="925" t="s">
        <v>691</v>
      </c>
      <c r="J18" s="926"/>
      <c r="K18" s="926"/>
      <c r="L18" s="927"/>
      <c r="M18" s="497"/>
      <c r="Q18" s="341"/>
      <c r="R18" s="341"/>
      <c r="S18" s="341"/>
      <c r="T18" s="341"/>
      <c r="U18" s="341"/>
      <c r="V18" s="341"/>
      <c r="W18" s="428"/>
      <c r="X18" s="341"/>
      <c r="Y18" s="341"/>
      <c r="Z18" s="341"/>
      <c r="AA18" s="341"/>
      <c r="AB18" s="341"/>
      <c r="AC18" s="341"/>
      <c r="AD18" s="341"/>
      <c r="AE18" s="341"/>
    </row>
    <row r="19" spans="1:31" ht="20.25" customHeight="1" thickBot="1" x14ac:dyDescent="0.25">
      <c r="A19" s="341"/>
      <c r="C19" s="909"/>
      <c r="D19" s="909"/>
      <c r="E19" s="909"/>
      <c r="F19" s="909"/>
      <c r="G19" s="909"/>
      <c r="H19" s="910"/>
      <c r="I19" s="910"/>
      <c r="J19" s="910"/>
      <c r="K19" s="910"/>
      <c r="L19" s="910"/>
      <c r="M19" s="910"/>
      <c r="Q19" s="341"/>
      <c r="R19" s="341"/>
      <c r="S19" s="341"/>
      <c r="T19" s="341"/>
      <c r="U19" s="341"/>
      <c r="V19" s="341"/>
      <c r="W19" s="341"/>
      <c r="X19" s="341"/>
      <c r="Y19" s="341"/>
      <c r="Z19" s="341"/>
      <c r="AA19" s="341"/>
      <c r="AB19" s="341"/>
      <c r="AC19" s="341"/>
      <c r="AD19" s="341"/>
      <c r="AE19" s="341"/>
    </row>
    <row r="20" spans="1:31" ht="30" customHeight="1" thickBot="1" x14ac:dyDescent="0.25">
      <c r="A20" s="341"/>
      <c r="C20" s="911" t="s">
        <v>680</v>
      </c>
      <c r="D20" s="912"/>
      <c r="E20" s="912"/>
      <c r="F20" s="912"/>
      <c r="G20" s="912"/>
      <c r="H20" s="912"/>
      <c r="I20" s="912"/>
      <c r="J20" s="912"/>
      <c r="K20" s="912"/>
      <c r="L20" s="912"/>
      <c r="M20" s="913"/>
      <c r="Q20" s="341"/>
      <c r="R20" s="341"/>
      <c r="S20" s="341"/>
      <c r="T20" s="341"/>
      <c r="U20" s="341"/>
      <c r="V20" s="341"/>
      <c r="W20" s="341"/>
      <c r="X20" s="341"/>
      <c r="Y20" s="341"/>
      <c r="Z20" s="341"/>
      <c r="AA20" s="341"/>
      <c r="AB20" s="341"/>
      <c r="AC20" s="341"/>
      <c r="AD20" s="341"/>
      <c r="AE20" s="341"/>
    </row>
    <row r="21" spans="1:31" ht="200.1" customHeight="1" thickBot="1" x14ac:dyDescent="0.25">
      <c r="A21" s="341"/>
      <c r="C21" s="933" t="s">
        <v>689</v>
      </c>
      <c r="D21" s="934"/>
      <c r="E21" s="934"/>
      <c r="F21" s="935"/>
      <c r="G21" s="497"/>
      <c r="H21" s="490"/>
      <c r="I21" s="871" t="s">
        <v>690</v>
      </c>
      <c r="J21" s="872"/>
      <c r="K21" s="872"/>
      <c r="L21" s="873"/>
      <c r="M21" s="877"/>
      <c r="Q21" s="341"/>
      <c r="R21" s="341"/>
      <c r="S21" s="341"/>
      <c r="T21" s="341"/>
      <c r="U21" s="341"/>
      <c r="V21" s="341"/>
      <c r="W21" s="341"/>
      <c r="X21" s="341"/>
      <c r="Y21" s="341"/>
      <c r="Z21" s="341"/>
      <c r="AA21" s="341"/>
      <c r="AB21" s="341"/>
      <c r="AC21" s="341"/>
      <c r="AD21" s="341"/>
      <c r="AE21" s="341"/>
    </row>
    <row r="22" spans="1:31" ht="200.1" customHeight="1" thickBot="1" x14ac:dyDescent="0.25">
      <c r="A22" s="341"/>
      <c r="C22" s="868" t="s">
        <v>688</v>
      </c>
      <c r="D22" s="869"/>
      <c r="E22" s="869"/>
      <c r="F22" s="870"/>
      <c r="G22" s="497"/>
      <c r="H22" s="491"/>
      <c r="I22" s="874"/>
      <c r="J22" s="875"/>
      <c r="K22" s="875"/>
      <c r="L22" s="876"/>
      <c r="M22" s="878"/>
      <c r="Q22" s="341"/>
      <c r="R22" s="341"/>
      <c r="S22" s="341"/>
      <c r="T22" s="341"/>
      <c r="U22" s="341"/>
      <c r="V22" s="341"/>
      <c r="W22" s="341"/>
      <c r="X22" s="341"/>
      <c r="Y22" s="341"/>
      <c r="Z22" s="341"/>
      <c r="AA22" s="341"/>
      <c r="AB22" s="341"/>
      <c r="AC22" s="341"/>
      <c r="AD22" s="341"/>
      <c r="AE22" s="341"/>
    </row>
    <row r="23" spans="1:31" ht="20.100000000000001" customHeight="1" thickBot="1" x14ac:dyDescent="0.25">
      <c r="A23" s="341"/>
      <c r="C23" s="914" t="s">
        <v>681</v>
      </c>
      <c r="D23" s="850"/>
      <c r="E23" s="850"/>
      <c r="F23" s="850"/>
      <c r="G23" s="850"/>
      <c r="H23" s="850"/>
      <c r="I23" s="850"/>
      <c r="J23" s="850"/>
      <c r="K23" s="850"/>
      <c r="L23" s="850"/>
      <c r="M23" s="915"/>
      <c r="Q23" s="341"/>
      <c r="R23" s="341"/>
      <c r="S23" s="341"/>
      <c r="T23" s="341"/>
      <c r="U23" s="341"/>
      <c r="V23" s="341"/>
      <c r="W23" s="341"/>
      <c r="X23" s="341"/>
      <c r="Y23" s="341"/>
      <c r="Z23" s="341"/>
      <c r="AA23" s="341"/>
      <c r="AB23" s="341"/>
      <c r="AC23" s="341"/>
      <c r="AD23" s="341"/>
      <c r="AE23" s="341"/>
    </row>
    <row r="24" spans="1:31" ht="99.95" customHeight="1" thickBot="1" x14ac:dyDescent="0.25">
      <c r="A24" s="341"/>
      <c r="C24" s="868" t="s">
        <v>683</v>
      </c>
      <c r="D24" s="869"/>
      <c r="E24" s="869"/>
      <c r="F24" s="870"/>
      <c r="G24" s="497"/>
      <c r="H24" s="492"/>
      <c r="I24" s="931"/>
      <c r="J24" s="931"/>
      <c r="K24" s="931"/>
      <c r="L24" s="931"/>
      <c r="M24" s="932"/>
      <c r="N24" s="93"/>
      <c r="Q24" s="341"/>
      <c r="R24" s="341"/>
      <c r="S24" s="341"/>
      <c r="T24" s="341"/>
      <c r="U24" s="341"/>
      <c r="V24" s="341"/>
      <c r="W24" s="341"/>
      <c r="X24" s="341"/>
      <c r="Y24" s="341"/>
      <c r="Z24" s="341"/>
      <c r="AA24" s="341"/>
      <c r="AB24" s="341"/>
      <c r="AC24" s="341"/>
      <c r="AD24" s="341"/>
      <c r="AE24" s="341"/>
    </row>
    <row r="25" spans="1:31" ht="28.15" customHeight="1" thickBot="1" x14ac:dyDescent="0.25">
      <c r="A25" s="341"/>
      <c r="C25" s="928" t="s">
        <v>682</v>
      </c>
      <c r="D25" s="929"/>
      <c r="E25" s="929"/>
      <c r="F25" s="929"/>
      <c r="G25" s="929"/>
      <c r="H25" s="929"/>
      <c r="I25" s="929"/>
      <c r="J25" s="929"/>
      <c r="K25" s="929"/>
      <c r="L25" s="929"/>
      <c r="M25" s="930"/>
      <c r="Q25" s="341"/>
      <c r="R25" s="341"/>
      <c r="S25" s="341"/>
      <c r="T25" s="341"/>
      <c r="U25" s="341"/>
      <c r="V25" s="341"/>
      <c r="W25" s="341"/>
      <c r="X25" s="341"/>
      <c r="Y25" s="341"/>
      <c r="Z25" s="341"/>
      <c r="AA25" s="341"/>
      <c r="AB25" s="341"/>
      <c r="AC25" s="341"/>
      <c r="AD25" s="341"/>
      <c r="AE25" s="341"/>
    </row>
    <row r="26" spans="1:31" ht="42" customHeight="1" x14ac:dyDescent="0.2">
      <c r="A26" s="341"/>
      <c r="C26" s="486"/>
      <c r="D26" s="487"/>
      <c r="E26" s="499"/>
      <c r="F26" s="880"/>
      <c r="G26" s="880"/>
      <c r="H26" s="879"/>
      <c r="I26" s="879"/>
      <c r="J26" s="499"/>
      <c r="K26" s="486"/>
      <c r="L26" s="486"/>
      <c r="M26" s="486"/>
      <c r="O26" s="59"/>
      <c r="Q26" s="341"/>
      <c r="R26" s="341"/>
      <c r="S26" s="341"/>
      <c r="T26" s="341"/>
      <c r="U26" s="341"/>
      <c r="V26" s="341"/>
      <c r="W26" s="341"/>
      <c r="X26" s="341"/>
      <c r="Y26" s="341"/>
      <c r="Z26" s="341"/>
      <c r="AA26" s="341"/>
      <c r="AB26" s="341"/>
      <c r="AC26" s="341"/>
      <c r="AD26" s="341"/>
      <c r="AE26" s="341"/>
    </row>
    <row r="27" spans="1:31" ht="3.75" customHeight="1" x14ac:dyDescent="0.2">
      <c r="A27" s="341"/>
      <c r="C27" s="486"/>
      <c r="D27" s="486"/>
      <c r="E27" s="486"/>
      <c r="F27" s="486"/>
      <c r="G27" s="486"/>
      <c r="H27" s="486"/>
      <c r="I27" s="486"/>
      <c r="J27" s="486"/>
      <c r="K27" s="486"/>
      <c r="L27" s="486"/>
      <c r="M27" s="486"/>
      <c r="Q27" s="341"/>
      <c r="R27" s="341"/>
      <c r="S27" s="341"/>
      <c r="T27" s="341"/>
      <c r="U27" s="341"/>
      <c r="V27" s="341"/>
      <c r="W27" s="341"/>
      <c r="X27" s="341"/>
      <c r="Y27" s="341"/>
      <c r="Z27" s="341"/>
      <c r="AA27" s="341"/>
      <c r="AB27" s="341"/>
      <c r="AC27" s="341"/>
      <c r="AD27" s="341"/>
      <c r="AE27" s="341"/>
    </row>
    <row r="28" spans="1:31" ht="15" customHeight="1" x14ac:dyDescent="0.2">
      <c r="A28" s="341"/>
      <c r="C28" s="486"/>
      <c r="D28" s="486"/>
      <c r="E28" s="486"/>
      <c r="F28" s="486"/>
      <c r="G28" s="486"/>
      <c r="H28" s="486"/>
      <c r="I28" s="486"/>
      <c r="J28" s="486"/>
      <c r="K28" s="486"/>
      <c r="L28" s="486"/>
      <c r="M28" s="486"/>
      <c r="Q28" s="341"/>
      <c r="R28" s="341"/>
      <c r="S28" s="341"/>
      <c r="T28" s="341"/>
      <c r="U28" s="341"/>
      <c r="V28" s="341"/>
      <c r="W28" s="341"/>
      <c r="X28" s="341"/>
      <c r="Y28" s="341"/>
      <c r="Z28" s="341"/>
      <c r="AA28" s="341"/>
      <c r="AB28" s="341"/>
      <c r="AC28" s="341"/>
      <c r="AD28" s="341"/>
      <c r="AE28" s="341"/>
    </row>
    <row r="29" spans="1:31" ht="27" customHeight="1" x14ac:dyDescent="0.2">
      <c r="A29" s="341"/>
      <c r="C29" s="486"/>
      <c r="D29" s="900"/>
      <c r="E29" s="900"/>
      <c r="F29" s="900"/>
      <c r="G29" s="900"/>
      <c r="H29" s="900"/>
      <c r="I29" s="900"/>
      <c r="J29" s="900"/>
      <c r="K29" s="900"/>
      <c r="L29" s="900"/>
      <c r="M29" s="488"/>
      <c r="Q29" s="341"/>
      <c r="R29" s="341"/>
      <c r="S29" s="341"/>
      <c r="T29" s="341"/>
      <c r="U29" s="341"/>
      <c r="V29" s="341"/>
      <c r="W29" s="341"/>
      <c r="X29" s="341"/>
      <c r="Y29" s="341"/>
      <c r="Z29" s="341"/>
      <c r="AA29" s="341"/>
      <c r="AB29" s="341"/>
      <c r="AC29" s="341"/>
      <c r="AD29" s="341"/>
      <c r="AE29" s="341"/>
    </row>
    <row r="30" spans="1:31" ht="21" customHeight="1" x14ac:dyDescent="0.2">
      <c r="A30" s="341"/>
      <c r="C30" s="486"/>
      <c r="D30" s="887" t="s">
        <v>611</v>
      </c>
      <c r="E30" s="887"/>
      <c r="F30" s="887"/>
      <c r="G30" s="887"/>
      <c r="H30" s="887"/>
      <c r="I30" s="887"/>
      <c r="J30" s="887"/>
      <c r="K30" s="887"/>
      <c r="L30" s="887"/>
      <c r="M30" s="498"/>
      <c r="O30" s="59"/>
      <c r="Q30" s="341"/>
      <c r="R30" s="341"/>
      <c r="S30" s="341"/>
      <c r="T30" s="341"/>
      <c r="U30" s="341"/>
      <c r="V30" s="341"/>
      <c r="W30" s="341"/>
      <c r="X30" s="341"/>
      <c r="Y30" s="341"/>
      <c r="Z30" s="341"/>
      <c r="AA30" s="341"/>
      <c r="AB30" s="341"/>
      <c r="AC30" s="341"/>
      <c r="AD30" s="341"/>
      <c r="AE30" s="341"/>
    </row>
    <row r="31" spans="1:31" ht="50.25" customHeight="1" x14ac:dyDescent="0.2">
      <c r="A31" s="341"/>
      <c r="C31" s="486"/>
      <c r="D31" s="489" t="s">
        <v>684</v>
      </c>
      <c r="E31" s="494">
        <f>G18+G21</f>
        <v>0</v>
      </c>
      <c r="F31" s="888" t="s">
        <v>686</v>
      </c>
      <c r="G31" s="888"/>
      <c r="H31" s="888"/>
      <c r="I31" s="889">
        <f>G22</f>
        <v>0</v>
      </c>
      <c r="J31" s="890"/>
      <c r="K31" s="489" t="s">
        <v>687</v>
      </c>
      <c r="L31" s="494">
        <f>M18+M21+G24</f>
        <v>0</v>
      </c>
      <c r="M31" s="496">
        <f>IF(G9&gt;20000,1,0)</f>
        <v>0</v>
      </c>
      <c r="N31" s="495">
        <f>M31</f>
        <v>0</v>
      </c>
      <c r="O31" s="7"/>
      <c r="Q31" s="341"/>
      <c r="R31" s="341"/>
      <c r="S31" s="341"/>
      <c r="T31" s="341"/>
      <c r="U31" s="341"/>
      <c r="V31" s="341"/>
      <c r="W31" s="341"/>
      <c r="X31" s="341"/>
      <c r="Y31" s="341"/>
      <c r="Z31" s="341"/>
      <c r="AA31" s="341"/>
      <c r="AB31" s="341"/>
      <c r="AC31" s="341"/>
      <c r="AD31" s="341"/>
      <c r="AE31" s="341"/>
    </row>
    <row r="32" spans="1:31" ht="18.600000000000001" customHeight="1" x14ac:dyDescent="0.2">
      <c r="A32" s="341"/>
      <c r="F32" s="134"/>
      <c r="K32" s="134"/>
      <c r="O32" s="7"/>
      <c r="Q32" s="341"/>
      <c r="R32" s="341"/>
      <c r="S32" s="341"/>
      <c r="T32" s="341"/>
      <c r="U32" s="341"/>
      <c r="V32" s="341"/>
      <c r="W32" s="341"/>
      <c r="X32" s="341"/>
      <c r="Y32" s="341"/>
      <c r="Z32" s="341"/>
      <c r="AA32" s="341"/>
      <c r="AB32" s="341"/>
      <c r="AC32" s="341"/>
      <c r="AD32" s="341"/>
      <c r="AE32" s="341"/>
    </row>
    <row r="33" spans="1:31" ht="1.5" customHeight="1" thickBot="1" x14ac:dyDescent="0.25">
      <c r="A33" s="341"/>
      <c r="E33" s="75"/>
      <c r="F33" s="136" t="s">
        <v>685</v>
      </c>
      <c r="G33" s="75"/>
      <c r="H33" s="75"/>
      <c r="I33" s="75"/>
      <c r="J33" s="75"/>
      <c r="K33" s="75"/>
      <c r="L33" s="86"/>
      <c r="M33" s="86"/>
      <c r="N33" s="124"/>
      <c r="Q33" s="341"/>
      <c r="R33" s="341"/>
      <c r="S33" s="341"/>
      <c r="T33" s="341"/>
      <c r="U33" s="341"/>
      <c r="V33" s="341"/>
      <c r="W33" s="341"/>
      <c r="X33" s="341"/>
      <c r="Y33" s="341"/>
      <c r="Z33" s="341"/>
      <c r="AA33" s="341"/>
      <c r="AB33" s="341"/>
      <c r="AC33" s="341"/>
      <c r="AD33" s="341"/>
      <c r="AE33" s="341"/>
    </row>
    <row r="34" spans="1:31" ht="37.9" customHeight="1" x14ac:dyDescent="0.2">
      <c r="A34" s="341"/>
      <c r="D34" s="429"/>
      <c r="E34" s="881" t="s">
        <v>597</v>
      </c>
      <c r="F34" s="881"/>
      <c r="G34" s="881"/>
      <c r="H34" s="881"/>
      <c r="I34" s="881"/>
      <c r="J34" s="881"/>
      <c r="K34" s="881"/>
      <c r="L34" s="881"/>
      <c r="M34" s="882"/>
      <c r="N34" s="59"/>
      <c r="O34" s="59">
        <f>IF(AND(G9&lt;&gt;"",menu!B48=FALSE),1,0)</f>
        <v>1</v>
      </c>
      <c r="Q34" s="341"/>
      <c r="R34" s="341"/>
      <c r="S34" s="341"/>
      <c r="T34" s="341"/>
      <c r="U34" s="341"/>
      <c r="V34" s="341"/>
      <c r="W34" s="341"/>
      <c r="X34" s="341"/>
      <c r="Y34" s="341"/>
      <c r="Z34" s="341"/>
      <c r="AA34" s="341"/>
      <c r="AB34" s="341"/>
      <c r="AC34" s="341"/>
      <c r="AD34" s="341"/>
    </row>
    <row r="35" spans="1:31" ht="32.450000000000003" customHeight="1" x14ac:dyDescent="0.2">
      <c r="A35" s="341"/>
      <c r="D35" s="430"/>
      <c r="E35" s="883" t="s">
        <v>598</v>
      </c>
      <c r="F35" s="883"/>
      <c r="G35" s="883"/>
      <c r="H35" s="883"/>
      <c r="I35" s="883"/>
      <c r="J35" s="883"/>
      <c r="K35" s="883"/>
      <c r="L35" s="883"/>
      <c r="M35" s="884"/>
      <c r="N35" s="59"/>
      <c r="O35" s="59">
        <f>IF(AND(G9&lt;&gt;"",menu!C48=FALSE),1,0)</f>
        <v>1</v>
      </c>
      <c r="Q35" s="341"/>
      <c r="R35" s="341"/>
      <c r="S35" s="341"/>
      <c r="T35" s="341"/>
      <c r="U35" s="341"/>
      <c r="V35" s="341"/>
      <c r="W35" s="341"/>
      <c r="X35" s="341"/>
      <c r="Y35" s="341"/>
      <c r="Z35" s="341"/>
      <c r="AA35" s="341"/>
      <c r="AB35" s="341"/>
      <c r="AC35" s="341"/>
      <c r="AD35" s="341"/>
    </row>
    <row r="36" spans="1:31" ht="34.9" customHeight="1" thickBot="1" x14ac:dyDescent="0.25">
      <c r="A36" s="341"/>
      <c r="D36" s="431"/>
      <c r="E36" s="885" t="s">
        <v>612</v>
      </c>
      <c r="F36" s="885"/>
      <c r="G36" s="885"/>
      <c r="H36" s="885"/>
      <c r="I36" s="885"/>
      <c r="J36" s="885"/>
      <c r="K36" s="885"/>
      <c r="L36" s="885"/>
      <c r="M36" s="886"/>
      <c r="N36" s="59"/>
      <c r="O36" s="59">
        <f>IF(AND(G9&lt;&gt;"",menu!D48=FALSE),1,0)</f>
        <v>1</v>
      </c>
      <c r="Q36" s="341"/>
      <c r="R36" s="341"/>
      <c r="S36" s="341"/>
      <c r="T36" s="341"/>
      <c r="U36" s="341"/>
      <c r="V36" s="341"/>
      <c r="W36" s="341"/>
      <c r="X36" s="341"/>
      <c r="Y36" s="341"/>
      <c r="Z36" s="341"/>
      <c r="AA36" s="341"/>
      <c r="AB36" s="341"/>
      <c r="AC36" s="341"/>
      <c r="AD36" s="341"/>
    </row>
    <row r="37" spans="1:31" ht="23.25" customHeight="1" x14ac:dyDescent="0.2">
      <c r="A37" s="341"/>
      <c r="O37" s="59" t="s">
        <v>190</v>
      </c>
      <c r="Q37" s="341"/>
      <c r="R37" s="341"/>
      <c r="S37" s="341"/>
      <c r="T37" s="341"/>
      <c r="U37" s="341"/>
      <c r="V37" s="341"/>
      <c r="W37" s="341"/>
      <c r="X37" s="341"/>
      <c r="Y37" s="341"/>
      <c r="Z37" s="341"/>
      <c r="AA37" s="341"/>
      <c r="AB37" s="341"/>
      <c r="AC37" s="341"/>
      <c r="AD37" s="341"/>
    </row>
    <row r="38" spans="1:31" ht="6" customHeight="1" x14ac:dyDescent="0.2">
      <c r="A38" s="341"/>
      <c r="M38" s="60" t="s">
        <v>190</v>
      </c>
      <c r="Q38" s="341"/>
      <c r="R38" s="341"/>
      <c r="S38" s="341"/>
      <c r="T38" s="341"/>
      <c r="U38" s="341"/>
      <c r="V38" s="341"/>
      <c r="W38" s="341"/>
      <c r="X38" s="341"/>
      <c r="Y38" s="341"/>
      <c r="Z38" s="341"/>
      <c r="AA38" s="341"/>
      <c r="AB38" s="341"/>
      <c r="AC38" s="341"/>
      <c r="AD38" s="341"/>
      <c r="AE38" s="341"/>
    </row>
    <row r="39" spans="1:31" ht="12.75" customHeight="1" x14ac:dyDescent="0.2">
      <c r="A39" s="341"/>
      <c r="C39" s="772" t="s">
        <v>158</v>
      </c>
      <c r="D39" s="772"/>
      <c r="E39" s="772"/>
      <c r="F39" s="772"/>
      <c r="G39" s="772"/>
      <c r="H39" s="772"/>
      <c r="I39" s="772"/>
      <c r="J39" s="772"/>
      <c r="K39" s="772"/>
      <c r="L39" s="772"/>
      <c r="M39" s="772"/>
      <c r="N39" s="772"/>
      <c r="O39" s="772"/>
      <c r="P39" s="143"/>
      <c r="Q39" s="341"/>
      <c r="R39" s="341"/>
      <c r="S39" s="341"/>
      <c r="T39" s="341"/>
      <c r="U39" s="341"/>
      <c r="V39" s="341"/>
      <c r="W39" s="341"/>
      <c r="X39" s="341"/>
      <c r="Y39" s="341"/>
      <c r="Z39" s="341"/>
      <c r="AA39" s="341"/>
      <c r="AB39" s="341"/>
      <c r="AC39" s="341"/>
      <c r="AD39" s="341"/>
      <c r="AE39" s="341"/>
    </row>
    <row r="40" spans="1:31" ht="21" customHeight="1" x14ac:dyDescent="0.2">
      <c r="A40" s="341"/>
      <c r="C40" s="765" t="str">
        <f ca="1">Basisdaten!C35</f>
        <v>Vorhabenbeschreibung - 4.1.8. a) Erstvorhaben Klimaschutzkonzept und Klimaschutzmanagement - Vers. 2604_V4</v>
      </c>
      <c r="D40" s="766"/>
      <c r="E40" s="766"/>
      <c r="F40" s="766"/>
      <c r="G40" s="766"/>
      <c r="H40" s="766"/>
      <c r="I40" s="766"/>
      <c r="J40" s="766"/>
      <c r="K40" s="766"/>
      <c r="L40" s="766"/>
      <c r="M40" s="766"/>
      <c r="N40" s="766"/>
      <c r="Q40" s="341"/>
      <c r="R40" s="341"/>
      <c r="S40" s="341"/>
      <c r="T40" s="341"/>
      <c r="U40" s="341"/>
      <c r="V40" s="341"/>
      <c r="W40" s="341"/>
      <c r="X40" s="341"/>
      <c r="Y40" s="341"/>
      <c r="Z40" s="341"/>
      <c r="AA40" s="341"/>
      <c r="AB40" s="341"/>
      <c r="AC40" s="341"/>
      <c r="AD40" s="341"/>
      <c r="AE40" s="341"/>
    </row>
    <row r="41" spans="1:31" x14ac:dyDescent="0.2">
      <c r="A41" s="341"/>
      <c r="Q41" s="341"/>
      <c r="R41" s="341"/>
      <c r="S41" s="341"/>
      <c r="T41" s="341"/>
      <c r="U41" s="341"/>
      <c r="V41" s="341"/>
      <c r="W41" s="341"/>
      <c r="X41" s="341"/>
      <c r="Y41" s="341"/>
      <c r="Z41" s="341"/>
      <c r="AA41" s="341"/>
      <c r="AB41" s="341"/>
      <c r="AC41" s="341"/>
      <c r="AD41" s="341"/>
      <c r="AE41" s="341"/>
    </row>
    <row r="42" spans="1:31" x14ac:dyDescent="0.2">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row>
    <row r="43" spans="1:31" x14ac:dyDescent="0.2">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row>
    <row r="44" spans="1:31" x14ac:dyDescent="0.2">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row>
    <row r="45" spans="1:31" x14ac:dyDescent="0.2">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row>
    <row r="46" spans="1:31"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row>
    <row r="47" spans="1:31"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row>
    <row r="48" spans="1:31"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row>
    <row r="49" spans="1:31"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row>
    <row r="50" spans="1:31"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row>
    <row r="51" spans="1:31"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row>
    <row r="52" spans="1:31"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row>
    <row r="53" spans="1:31"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row>
    <row r="54" spans="1:31"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row>
    <row r="55" spans="1:31"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row>
    <row r="56" spans="1:31"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row>
    <row r="57" spans="1:31"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row>
    <row r="58" spans="1:31"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row>
    <row r="59" spans="1:31"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row>
    <row r="60" spans="1:31"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row>
    <row r="61" spans="1:31"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row>
    <row r="62" spans="1:31"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row>
    <row r="63" spans="1:31"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row>
    <row r="64" spans="1:31"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row>
    <row r="65" spans="1:31"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row>
    <row r="66" spans="1:31"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row>
    <row r="67" spans="1:31"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row>
    <row r="68" spans="1:31"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row>
    <row r="69" spans="1:31"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row>
    <row r="70" spans="1:31"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row>
    <row r="71" spans="1:31"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row>
    <row r="72" spans="1:31"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row>
    <row r="73" spans="1:31"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row>
    <row r="74" spans="1:31"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row>
    <row r="75" spans="1:31"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row>
    <row r="76" spans="1:31"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row>
    <row r="77" spans="1:31"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row>
    <row r="78" spans="1:31"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row>
    <row r="79" spans="1:31"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c r="AD79" s="341"/>
      <c r="AE79" s="341" t="s">
        <v>190</v>
      </c>
    </row>
  </sheetData>
  <sheetProtection algorithmName="SHA-512" hashValue="gOPjVovgxHjOBHu6j0QXfDfefBfVccUCAvKXoBJiWT2MZQ6wwSwtxxHKLvdyRM6MmbaaYR+GPwTxWkuJ50KtAw==" saltValue="AVc3ITN+7/WeErH0NnwhKw==" spinCount="100000" sheet="1" selectLockedCells="1"/>
  <mergeCells count="30">
    <mergeCell ref="C3:I3"/>
    <mergeCell ref="D6:I7"/>
    <mergeCell ref="C17:E17"/>
    <mergeCell ref="D29:L29"/>
    <mergeCell ref="C12:M12"/>
    <mergeCell ref="C13:M13"/>
    <mergeCell ref="F17:M17"/>
    <mergeCell ref="C19:M19"/>
    <mergeCell ref="C20:M20"/>
    <mergeCell ref="C23:M23"/>
    <mergeCell ref="C18:F18"/>
    <mergeCell ref="C15:M16"/>
    <mergeCell ref="I18:L18"/>
    <mergeCell ref="C25:M25"/>
    <mergeCell ref="I24:M24"/>
    <mergeCell ref="C21:F21"/>
    <mergeCell ref="C22:F22"/>
    <mergeCell ref="I21:L22"/>
    <mergeCell ref="M21:M22"/>
    <mergeCell ref="C24:F24"/>
    <mergeCell ref="C40:N40"/>
    <mergeCell ref="C39:O39"/>
    <mergeCell ref="H26:I26"/>
    <mergeCell ref="F26:G26"/>
    <mergeCell ref="E34:M34"/>
    <mergeCell ref="E35:M35"/>
    <mergeCell ref="E36:M36"/>
    <mergeCell ref="D30:L30"/>
    <mergeCell ref="F31:H31"/>
    <mergeCell ref="I31:J31"/>
  </mergeCells>
  <conditionalFormatting sqref="G9">
    <cfRule type="expression" dxfId="66" priority="80">
      <formula>$G$9&gt;20000</formula>
    </cfRule>
  </conditionalFormatting>
  <conditionalFormatting sqref="G18">
    <cfRule type="expression" dxfId="65" priority="16">
      <formula>$G$18=""</formula>
    </cfRule>
    <cfRule type="expression" dxfId="64" priority="17">
      <formula>$M$31=0</formula>
    </cfRule>
    <cfRule type="expression" dxfId="63" priority="18">
      <formula>$M$31=1</formula>
    </cfRule>
  </conditionalFormatting>
  <conditionalFormatting sqref="G21">
    <cfRule type="expression" dxfId="62" priority="10">
      <formula>$G$21=""</formula>
    </cfRule>
    <cfRule type="expression" dxfId="61" priority="11">
      <formula>$M$31=0</formula>
    </cfRule>
    <cfRule type="expression" dxfId="60" priority="12">
      <formula>$M$31=1</formula>
    </cfRule>
  </conditionalFormatting>
  <conditionalFormatting sqref="G24">
    <cfRule type="expression" dxfId="59" priority="1">
      <formula>$G$24=""</formula>
    </cfRule>
    <cfRule type="expression" dxfId="58" priority="2">
      <formula>$M$31=0</formula>
    </cfRule>
    <cfRule type="expression" dxfId="57" priority="3">
      <formula>$M$31=1</formula>
    </cfRule>
  </conditionalFormatting>
  <conditionalFormatting sqref="M18">
    <cfRule type="expression" dxfId="56" priority="13">
      <formula>$M$18=""</formula>
    </cfRule>
    <cfRule type="expression" dxfId="55" priority="14">
      <formula>$M$31=0</formula>
    </cfRule>
    <cfRule type="expression" dxfId="54" priority="15">
      <formula>$M$31=1</formula>
    </cfRule>
  </conditionalFormatting>
  <conditionalFormatting sqref="M21">
    <cfRule type="expression" dxfId="53" priority="4">
      <formula>$M$21=""</formula>
    </cfRule>
    <cfRule type="expression" dxfId="52" priority="5">
      <formula>$M$31=0</formula>
    </cfRule>
    <cfRule type="expression" dxfId="51" priority="6">
      <formula>$M$31=1</formula>
    </cfRule>
  </conditionalFormatting>
  <dataValidations count="1">
    <dataValidation type="decimal" allowBlank="1" showErrorMessage="1" sqref="G22" xr:uid="{2D50C1FB-9D6F-45B8-8125-DB9A22745F2E}">
      <formula1>799.99</formula1>
      <formula2>1500</formula2>
    </dataValidation>
  </dataValidations>
  <printOptions horizontalCentered="1"/>
  <pageMargins left="0.39370078740157483" right="0.19685039370078741" top="0.19685039370078741" bottom="0.19685039370078741" header="0" footer="0"/>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xdr:col>
                    <xdr:colOff>66675</xdr:colOff>
                    <xdr:row>33</xdr:row>
                    <xdr:rowOff>133350</xdr:rowOff>
                  </from>
                  <to>
                    <xdr:col>3</xdr:col>
                    <xdr:colOff>304800</xdr:colOff>
                    <xdr:row>33</xdr:row>
                    <xdr:rowOff>342900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3</xdr:col>
                    <xdr:colOff>76200</xdr:colOff>
                    <xdr:row>34</xdr:row>
                    <xdr:rowOff>76200</xdr:rowOff>
                  </from>
                  <to>
                    <xdr:col>3</xdr:col>
                    <xdr:colOff>314325</xdr:colOff>
                    <xdr:row>34</xdr:row>
                    <xdr:rowOff>285750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xdr:col>
                    <xdr:colOff>57150</xdr:colOff>
                    <xdr:row>35</xdr:row>
                    <xdr:rowOff>38100</xdr:rowOff>
                  </from>
                  <to>
                    <xdr:col>3</xdr:col>
                    <xdr:colOff>295275</xdr:colOff>
                    <xdr:row>35</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6" id="{D338C56C-AEE2-4564-AC0D-A58B5E3D0238}">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C12</xm:sqref>
        </x14:conditionalFormatting>
        <x14:conditionalFormatting xmlns:xm="http://schemas.microsoft.com/office/excel/2006/main">
          <x14:cfRule type="expression" priority="58" id="{16E57B3C-6961-4546-BEE6-2B3047E6DA67}">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C18:C23</xm:sqref>
        </x14:conditionalFormatting>
        <x14:conditionalFormatting xmlns:xm="http://schemas.microsoft.com/office/excel/2006/main">
          <x14:cfRule type="expression" priority="79" id="{3BED2CC4-452D-4E42-8B3B-4423F317F1EA}">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C39</xm:sqref>
        </x14:conditionalFormatting>
        <x14:conditionalFormatting xmlns:xm="http://schemas.microsoft.com/office/excel/2006/main">
          <x14:cfRule type="expression" priority="71" id="{C4E292FB-7FA6-4CD0-B091-0565684270DB}">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D34:E34 N34:N36 O37</xm:sqref>
        </x14:conditionalFormatting>
        <x14:conditionalFormatting xmlns:xm="http://schemas.microsoft.com/office/excel/2006/main">
          <x14:cfRule type="expression" priority="31" id="{62345FE8-041A-4453-8BBE-240D9BDDF84E}">
            <xm:f>menu!$B$48</xm:f>
            <x14:dxf>
              <fill>
                <patternFill>
                  <bgColor theme="6" tint="0.59996337778862885"/>
                </patternFill>
              </fill>
            </x14:dxf>
          </x14:cfRule>
          <xm:sqref>D34:M34</xm:sqref>
        </x14:conditionalFormatting>
        <x14:conditionalFormatting xmlns:xm="http://schemas.microsoft.com/office/excel/2006/main">
          <x14:cfRule type="expression" priority="30" id="{449C057E-E252-43F2-BB35-88E9F878DE09}">
            <xm:f>menu!$C$48</xm:f>
            <x14:dxf>
              <fill>
                <patternFill>
                  <bgColor theme="6" tint="0.59996337778862885"/>
                </patternFill>
              </fill>
            </x14:dxf>
          </x14:cfRule>
          <xm:sqref>D35:M35</xm:sqref>
        </x14:conditionalFormatting>
        <x14:conditionalFormatting xmlns:xm="http://schemas.microsoft.com/office/excel/2006/main">
          <x14:cfRule type="expression" priority="29" id="{7394351E-12E1-4566-ABB0-A304B2624EB8}">
            <xm:f>menu!$D$48</xm:f>
            <x14:dxf>
              <fill>
                <patternFill>
                  <bgColor theme="6" tint="0.59996337778862885"/>
                </patternFill>
              </fill>
            </x14:dxf>
          </x14:cfRule>
          <xm:sqref>D36:M36</xm:sqref>
        </x14:conditionalFormatting>
        <x14:conditionalFormatting xmlns:xm="http://schemas.microsoft.com/office/excel/2006/main">
          <x14:cfRule type="iconSet" priority="73" id="{1CACBC84-707C-49EE-B781-1F62829D9F2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I9</xm:sqref>
        </x14:conditionalFormatting>
        <x14:conditionalFormatting xmlns:xm="http://schemas.microsoft.com/office/excel/2006/main">
          <x14:cfRule type="iconSet" priority="72" id="{8D3DA8A9-5134-4525-8AD9-737E089326B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N31</xm:sqref>
        </x14:conditionalFormatting>
        <x14:conditionalFormatting xmlns:xm="http://schemas.microsoft.com/office/excel/2006/main">
          <x14:cfRule type="expression" priority="75" id="{E4D3A896-C1E7-408A-A1BB-2E73D0D61E7C}">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O12</xm:sqref>
        </x14:conditionalFormatting>
        <x14:conditionalFormatting xmlns:xm="http://schemas.microsoft.com/office/excel/2006/main">
          <x14:cfRule type="iconSet" priority="22" id="{577CE916-BCF6-4D08-80A3-9B0F1183307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O26</xm:sqref>
        </x14:conditionalFormatting>
        <x14:conditionalFormatting xmlns:xm="http://schemas.microsoft.com/office/excel/2006/main">
          <x14:cfRule type="iconSet" priority="23" id="{F1D7C23A-C179-4F80-ACFA-278624F3D80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O30</xm:sqref>
        </x14:conditionalFormatting>
        <x14:conditionalFormatting xmlns:xm="http://schemas.microsoft.com/office/excel/2006/main">
          <x14:cfRule type="expression" priority="70" id="{9F125BEC-1A26-438E-8067-08EE84B0AD25}">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O31:O32</xm:sqref>
        </x14:conditionalFormatting>
        <x14:conditionalFormatting xmlns:xm="http://schemas.microsoft.com/office/excel/2006/main">
          <x14:cfRule type="iconSet" priority="19" id="{6AC3BCD5-BD01-4C53-880E-981C621D7F9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O34:O36</xm:sqref>
        </x14:conditionalFormatting>
        <x14:conditionalFormatting xmlns:xm="http://schemas.microsoft.com/office/excel/2006/main">
          <x14:cfRule type="iconSet" priority="59" id="{B71DDE35-9A00-4170-917A-B0C857CB1B7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O37 N34:N36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tabColor theme="1"/>
  </sheetPr>
  <dimension ref="A1:AQ262"/>
  <sheetViews>
    <sheetView topLeftCell="A199" workbookViewId="0">
      <selection activeCell="B232" sqref="B232"/>
    </sheetView>
  </sheetViews>
  <sheetFormatPr baseColWidth="10" defaultRowHeight="15" x14ac:dyDescent="0.25"/>
  <cols>
    <col min="1" max="1" width="25.5703125" customWidth="1"/>
    <col min="2" max="2" width="24.140625" customWidth="1"/>
    <col min="5" max="5" width="16.5703125" customWidth="1"/>
    <col min="6" max="6" width="16.140625" customWidth="1"/>
    <col min="7" max="7" width="18.5703125" customWidth="1"/>
    <col min="8" max="8" width="18.140625" customWidth="1"/>
    <col min="9" max="9" width="19.5703125" customWidth="1"/>
    <col min="10" max="10" width="50.7109375" customWidth="1"/>
    <col min="11" max="11" width="14.85546875" customWidth="1"/>
    <col min="12" max="17" width="28.85546875" customWidth="1"/>
    <col min="18" max="18" width="30.5703125" customWidth="1"/>
    <col min="19" max="19" width="28.85546875" customWidth="1"/>
    <col min="20" max="20" width="24.85546875" customWidth="1"/>
    <col min="31" max="31" width="25" customWidth="1"/>
  </cols>
  <sheetData>
    <row r="1" spans="1:43" x14ac:dyDescent="0.25">
      <c r="A1" t="s">
        <v>31</v>
      </c>
      <c r="B1" t="s">
        <v>35</v>
      </c>
      <c r="E1" t="s">
        <v>73</v>
      </c>
      <c r="F1" t="str">
        <f>IF(F46="ÜGR","ÜGR","")</f>
        <v/>
      </c>
      <c r="H1" t="s">
        <v>235</v>
      </c>
      <c r="I1" s="58">
        <f ca="1">TODAY()</f>
        <v>46126</v>
      </c>
      <c r="J1" t="str">
        <f ca="1">TEXT(I1,"TT.MM.JJJJ")</f>
        <v>14.04.2026</v>
      </c>
      <c r="O1" s="43"/>
      <c r="P1" s="14"/>
      <c r="Q1" s="17" t="s">
        <v>9</v>
      </c>
      <c r="R1" s="937" t="s">
        <v>30</v>
      </c>
      <c r="S1" s="938"/>
      <c r="T1" s="938"/>
      <c r="U1" s="938"/>
      <c r="V1" s="938"/>
      <c r="W1" s="938"/>
      <c r="X1" s="938"/>
      <c r="Y1" s="938"/>
      <c r="Z1" s="938"/>
      <c r="AA1" s="938"/>
      <c r="AB1" s="938"/>
      <c r="AC1" s="939"/>
      <c r="AE1" s="153" t="s">
        <v>316</v>
      </c>
      <c r="AF1" s="153" t="s">
        <v>316</v>
      </c>
      <c r="AK1" t="s">
        <v>325</v>
      </c>
    </row>
    <row r="2" spans="1:43" x14ac:dyDescent="0.25">
      <c r="A2" t="s">
        <v>58</v>
      </c>
      <c r="C2" s="2"/>
      <c r="E2" t="s">
        <v>77</v>
      </c>
      <c r="F2" t="str">
        <f>IF(G46="Integriertes Konzept","Int",IF(G46="Mobilitätskonzept","Mob",IF(G46="Wärmenutzungskonzept","Wärm",IF(G46="Teilkonzept",TK,""))))</f>
        <v>Int</v>
      </c>
      <c r="H2" t="b">
        <v>0</v>
      </c>
      <c r="X2" t="s">
        <v>129</v>
      </c>
      <c r="Y2" t="e">
        <f>IF(SUM(V4:V12)=0,"Herzlichen Glückwunsch! Es wurden keine Fehler gefunden!","")</f>
        <v>#REF!</v>
      </c>
      <c r="AE2" t="s">
        <v>58</v>
      </c>
      <c r="AF2" t="s">
        <v>58</v>
      </c>
      <c r="AK2" t="s">
        <v>58</v>
      </c>
      <c r="AQ2" t="s">
        <v>153</v>
      </c>
    </row>
    <row r="3" spans="1:43" x14ac:dyDescent="0.25">
      <c r="A3" t="s">
        <v>32</v>
      </c>
      <c r="B3" s="2">
        <v>62</v>
      </c>
      <c r="C3" s="51">
        <v>25</v>
      </c>
      <c r="E3" t="s">
        <v>78</v>
      </c>
      <c r="F3" t="str">
        <f>IF(H46="Erstvorhaben","EV",IF(H46="Anschlussvorhaben","AV",""))</f>
        <v>EV</v>
      </c>
      <c r="H3" t="b">
        <v>0</v>
      </c>
      <c r="J3" s="10"/>
      <c r="K3" s="10"/>
      <c r="M3" t="str">
        <f>"Achtung: Das angegebende monatliche Gehalt der "&amp;Personal_alt!C22&amp;" überschreitet die zuwendungsfähige monatliche Obergrenze!"</f>
        <v>Achtung: Das angegebende monatliche Gehalt der Personalstelle 1 überschreitet die zuwendungsfähige monatliche Obergrenze!</v>
      </c>
      <c r="R3" t="s">
        <v>534</v>
      </c>
      <c r="S3" t="s">
        <v>128</v>
      </c>
      <c r="T3" s="941" t="s">
        <v>98</v>
      </c>
      <c r="U3" s="941"/>
      <c r="V3" t="s">
        <v>125</v>
      </c>
      <c r="W3" t="s">
        <v>590</v>
      </c>
      <c r="X3" t="str">
        <f>IF(COUNTIF(S4:S11,"Fehler")&gt;=1,"Achtung: Im Tabellenblatt " &amp;VLOOKUP("Fehler",S4:T11,2,FALSE)&amp; " wurden unvollständige, oder fehlerhafte Angaben gemacht!","")</f>
        <v>Achtung: Im Tabellenblatt Personal wurden unvollständige, oder fehlerhafte Angaben gemacht!</v>
      </c>
      <c r="Z3" t="s">
        <v>58</v>
      </c>
      <c r="AE3" t="s">
        <v>318</v>
      </c>
      <c r="AF3" t="s">
        <v>320</v>
      </c>
      <c r="AK3" t="s">
        <v>326</v>
      </c>
      <c r="AQ3" t="s">
        <v>19</v>
      </c>
    </row>
    <row r="4" spans="1:43" x14ac:dyDescent="0.25">
      <c r="A4" t="s">
        <v>33</v>
      </c>
      <c r="B4" s="2">
        <v>255</v>
      </c>
      <c r="C4" s="51">
        <v>50</v>
      </c>
      <c r="E4" t="s">
        <v>91</v>
      </c>
      <c r="H4">
        <v>1</v>
      </c>
      <c r="J4" s="10" t="s">
        <v>151</v>
      </c>
      <c r="K4" s="10"/>
      <c r="M4" t="str">
        <f>"Achtung: Das angegebende monatliche Gehalt der "&amp;RIGHT(Personal_alt!C23,16)&amp;" überschreitet die zuwendungsfähige monatliche Obergrenze!"</f>
        <v>Achtung: Das angegebende monatliche Gehalt der Personalstelle 2 überschreitet die zuwendungsfähige monatliche Obergrenze!</v>
      </c>
      <c r="R4">
        <f>COUNTIFS($A$258:$A$262,Z25,$B$258:$B$262,"&gt;10")</f>
        <v>0</v>
      </c>
      <c r="S4" t="str">
        <f>IF(V4&gt;=1,"Fehler",IF(AND(V4&gt;0,V4&lt;1,R4=0),"Anmerkung",""))</f>
        <v>Fehler</v>
      </c>
      <c r="T4" t="s">
        <v>19</v>
      </c>
      <c r="U4" t="b">
        <v>1</v>
      </c>
      <c r="V4" s="116">
        <f>SUM(Personal!O10:O41)</f>
        <v>7</v>
      </c>
      <c r="W4" t="str">
        <f>IF(OR(Anmerkungen!$E$5=Z25,Anmerkungen!$E$15=Z25,Anmerkungen!$E$25=Z25,Anmerkungen!$E$35=Z25),"ja","nein")</f>
        <v>nein</v>
      </c>
      <c r="X4" t="str">
        <f>IF(COUNTIF(S4:S11,"Anmerkung")&gt;0,"Bitte ergänzen Sie Ihre Angaben aus dem Tabellenblatt " &amp;VLOOKUP("Anmerkung",S4:T11,2,FALSE)&amp; " im Tabellenblatt 'Anmerkungen'","")</f>
        <v/>
      </c>
      <c r="Z4" t="s">
        <v>19</v>
      </c>
      <c r="AE4" t="s">
        <v>324</v>
      </c>
      <c r="AF4" t="s">
        <v>321</v>
      </c>
      <c r="AK4" t="s">
        <v>327</v>
      </c>
      <c r="AQ4" t="s">
        <v>198</v>
      </c>
    </row>
    <row r="5" spans="1:43" x14ac:dyDescent="0.25">
      <c r="A5" t="s">
        <v>34</v>
      </c>
      <c r="B5" s="2">
        <v>4395</v>
      </c>
      <c r="C5" s="51">
        <v>100</v>
      </c>
      <c r="J5" s="10"/>
      <c r="K5" s="10"/>
      <c r="M5" t="str">
        <f>"Achtung: Das angegebende monatliche Gehalt der "&amp;RIGHT(Personal_alt!C24,16)&amp;" überschreitet die zuwendungsfähige monatliche Obergrenze!"</f>
        <v>Achtung: Das angegebende monatliche Gehalt der Personalstelle 3 überschreitet die zuwendungsfähige monatliche Obergrenze!</v>
      </c>
      <c r="R5">
        <f t="shared" ref="R5:R12" si="0">COUNTIFS($A$258:$A$262,T5,$B$258:$B$262,"&gt;10")</f>
        <v>0</v>
      </c>
      <c r="S5" t="str">
        <f t="shared" ref="S5:S12" si="1">IF(V5&gt;=1,"Fehler",IF(AND(V5&gt;0,V5&lt;1,R5=0),"Anmerkung",""))</f>
        <v/>
      </c>
      <c r="T5" t="s">
        <v>425</v>
      </c>
      <c r="U5" t="b">
        <v>1</v>
      </c>
      <c r="V5" s="116">
        <f>SUM('THG-Bilanz'!O13:O20)</f>
        <v>0</v>
      </c>
      <c r="W5" t="str">
        <f>IF(OR(Anmerkungen!$E$5=Z30,Anmerkungen!$E$15=Z30,Anmerkungen!$E$25=Z30,Anmerkungen!$E$35=Z30),"ja","nein")</f>
        <v>nein</v>
      </c>
      <c r="Z5" t="s">
        <v>198</v>
      </c>
      <c r="AE5" t="s">
        <v>544</v>
      </c>
      <c r="AF5" t="s">
        <v>322</v>
      </c>
      <c r="AK5" t="s">
        <v>328</v>
      </c>
      <c r="AQ5" t="s">
        <v>199</v>
      </c>
    </row>
    <row r="6" spans="1:43" x14ac:dyDescent="0.25">
      <c r="A6" t="b">
        <v>0</v>
      </c>
      <c r="J6" s="10"/>
      <c r="K6" s="10"/>
      <c r="M6" t="s">
        <v>122</v>
      </c>
      <c r="R6">
        <f t="shared" si="0"/>
        <v>0</v>
      </c>
      <c r="S6" t="str">
        <f t="shared" si="1"/>
        <v/>
      </c>
      <c r="T6" t="s">
        <v>76</v>
      </c>
      <c r="U6" t="b">
        <v>1</v>
      </c>
      <c r="V6" s="116">
        <f>SUM('Dienstreisen und Qualifizierung'!P11:P22)</f>
        <v>0</v>
      </c>
      <c r="W6" t="str">
        <f>IF(OR(Anmerkungen!$E$5=Z31,Anmerkungen!$E$15=Z31,Anmerkungen!$E$25=Z31,Anmerkungen!$E$35=Z31),"ja","nein")</f>
        <v>nein</v>
      </c>
      <c r="Z6" t="s">
        <v>199</v>
      </c>
      <c r="AE6" t="s">
        <v>561</v>
      </c>
      <c r="AF6" t="s">
        <v>318</v>
      </c>
      <c r="AK6" t="s">
        <v>329</v>
      </c>
      <c r="AQ6" t="s">
        <v>277</v>
      </c>
    </row>
    <row r="7" spans="1:43" x14ac:dyDescent="0.25">
      <c r="J7" s="10"/>
      <c r="K7" s="10"/>
      <c r="M7" t="s">
        <v>123</v>
      </c>
      <c r="R7">
        <f t="shared" si="0"/>
        <v>0</v>
      </c>
      <c r="S7" t="str">
        <f t="shared" si="1"/>
        <v>Fehler</v>
      </c>
      <c r="T7" t="s">
        <v>610</v>
      </c>
      <c r="U7" t="b">
        <v>1</v>
      </c>
      <c r="V7" s="116">
        <f>SUM(Akteursbeteil_Öffentlichkeitsar!O26:O36)</f>
        <v>3</v>
      </c>
      <c r="W7" t="str">
        <f>IF(OR(Anmerkungen!$E$5=Z28,Anmerkungen!$E$15=Z28,Anmerkungen!$E$25=Z28,Anmerkungen!$E$35=Z28),"ja","nein")</f>
        <v>nein</v>
      </c>
      <c r="X7">
        <f>COUNTIF(S4:S12,"Fehler")</f>
        <v>4</v>
      </c>
      <c r="Z7" t="s">
        <v>277</v>
      </c>
      <c r="AE7" t="s">
        <v>562</v>
      </c>
      <c r="AF7" t="s">
        <v>319</v>
      </c>
      <c r="AQ7" t="s">
        <v>82</v>
      </c>
    </row>
    <row r="8" spans="1:43" x14ac:dyDescent="0.25">
      <c r="A8" t="s">
        <v>12</v>
      </c>
      <c r="D8" t="s">
        <v>11</v>
      </c>
      <c r="H8" t="s">
        <v>39</v>
      </c>
      <c r="J8" s="10"/>
      <c r="K8" s="10"/>
      <c r="M8" t="s">
        <v>124</v>
      </c>
      <c r="R8">
        <f t="shared" si="0"/>
        <v>0</v>
      </c>
      <c r="S8" t="str">
        <f t="shared" si="1"/>
        <v>Fehler</v>
      </c>
      <c r="T8" t="s">
        <v>154</v>
      </c>
      <c r="U8" t="b">
        <v>1</v>
      </c>
      <c r="V8" s="116">
        <f>SUM(Ausgabenübersicht!N40)</f>
        <v>1</v>
      </c>
      <c r="W8" t="str">
        <f>IF(OR(Anmerkungen!$E$5=Z32,Anmerkungen!$E$15=Z32,Anmerkungen!$E$25=Z32,Anmerkungen!$E$35=Z32),"ja","nein")</f>
        <v>nein</v>
      </c>
      <c r="Z8" t="s">
        <v>82</v>
      </c>
      <c r="AE8" t="s">
        <v>560</v>
      </c>
      <c r="AF8" t="s">
        <v>324</v>
      </c>
      <c r="AQ8" t="s">
        <v>79</v>
      </c>
    </row>
    <row r="9" spans="1:43" x14ac:dyDescent="0.25">
      <c r="A9" t="s">
        <v>58</v>
      </c>
      <c r="D9" t="s">
        <v>58</v>
      </c>
      <c r="H9" t="s">
        <v>58</v>
      </c>
      <c r="J9" s="10"/>
      <c r="K9" s="10"/>
      <c r="M9" t="s">
        <v>190</v>
      </c>
      <c r="R9">
        <f>COUNTIFS($A$258:$A$262,Z27,$B$258:$B$262,"&gt;10")</f>
        <v>0</v>
      </c>
      <c r="S9" t="str">
        <f t="shared" si="1"/>
        <v/>
      </c>
      <c r="T9" t="s">
        <v>83</v>
      </c>
      <c r="U9" t="b">
        <v>1</v>
      </c>
      <c r="V9" s="116">
        <f>SUM(Tabelle_löschen!G6,Tabelle_löschen!M13:M25)</f>
        <v>0</v>
      </c>
      <c r="W9" t="str">
        <f>IF(OR(Anmerkungen!$E$5=Z27,Anmerkungen!$E$15=Z27,Anmerkungen!$E$25=Z27,Anmerkungen!$E$35=Z27),"ja","nein")</f>
        <v>nein</v>
      </c>
      <c r="Z9" t="s">
        <v>79</v>
      </c>
      <c r="AE9" t="s">
        <v>323</v>
      </c>
      <c r="AF9" t="s">
        <v>544</v>
      </c>
      <c r="AQ9" t="s">
        <v>156</v>
      </c>
    </row>
    <row r="10" spans="1:43" x14ac:dyDescent="0.25">
      <c r="A10" t="s">
        <v>286</v>
      </c>
      <c r="D10" t="s">
        <v>293</v>
      </c>
      <c r="H10">
        <v>1</v>
      </c>
      <c r="J10" s="10"/>
      <c r="K10" s="10"/>
      <c r="R10">
        <f>COUNTIFS($A$258:$A$262,Z29,$B$258:$B$262,"&gt;10")</f>
        <v>0</v>
      </c>
      <c r="S10" t="str">
        <f t="shared" si="1"/>
        <v/>
      </c>
      <c r="T10" t="s">
        <v>521</v>
      </c>
      <c r="U10" t="b">
        <v>1</v>
      </c>
      <c r="V10" s="116">
        <f>SUM(prof_Prozessunterstützung!J14)</f>
        <v>0</v>
      </c>
      <c r="W10" t="str">
        <f>IF(OR(Anmerkungen!$E$5=Z29,Anmerkungen!$E$15=Z29,Anmerkungen!$E$25=Z29,Anmerkungen!$E$35=Z29),"ja","nein")</f>
        <v>nein</v>
      </c>
      <c r="Z10" t="s">
        <v>156</v>
      </c>
      <c r="AE10" t="s">
        <v>673</v>
      </c>
      <c r="AF10" t="s">
        <v>561</v>
      </c>
      <c r="AQ10" t="s">
        <v>126</v>
      </c>
    </row>
    <row r="11" spans="1:43" x14ac:dyDescent="0.25">
      <c r="A11" t="s">
        <v>36</v>
      </c>
      <c r="D11" t="s">
        <v>192</v>
      </c>
      <c r="H11">
        <v>2</v>
      </c>
      <c r="J11" s="10"/>
      <c r="K11" s="10"/>
      <c r="R11">
        <f t="shared" si="0"/>
        <v>0</v>
      </c>
      <c r="S11" t="str">
        <f t="shared" si="1"/>
        <v>Fehler</v>
      </c>
      <c r="T11" t="s">
        <v>517</v>
      </c>
      <c r="U11" t="b">
        <v>1</v>
      </c>
      <c r="V11" s="116">
        <f>SUM(Konzepterstellung!M13:M48)</f>
        <v>1</v>
      </c>
      <c r="W11" t="str">
        <f>IF(OR(Anmerkungen!$E$5=Z26,Anmerkungen!$E$15=Z26,Anmerkungen!$E$25=Z26,Anmerkungen!$E$35=Z26),"ja","nein")</f>
        <v>nein</v>
      </c>
      <c r="Z11" t="s">
        <v>126</v>
      </c>
      <c r="AF11" t="s">
        <v>562</v>
      </c>
      <c r="AQ11" t="s">
        <v>76</v>
      </c>
    </row>
    <row r="12" spans="1:43" x14ac:dyDescent="0.25">
      <c r="A12" t="s">
        <v>38</v>
      </c>
      <c r="D12" t="s">
        <v>232</v>
      </c>
      <c r="H12">
        <v>3</v>
      </c>
      <c r="J12" s="10"/>
      <c r="K12" s="10"/>
      <c r="R12">
        <f t="shared" si="0"/>
        <v>0</v>
      </c>
      <c r="S12" t="e">
        <f t="shared" si="1"/>
        <v>#REF!</v>
      </c>
      <c r="T12" t="s">
        <v>522</v>
      </c>
      <c r="U12" t="b">
        <v>1</v>
      </c>
      <c r="V12" s="116" t="e">
        <f>#REF!</f>
        <v>#REF!</v>
      </c>
      <c r="W12" t="str">
        <f>IF(OR(Anmerkungen!$E$5=Z24,Anmerkungen!$E$15=Z24,Anmerkungen!$E$25=Z24,Anmerkungen!$E$35=Z24),"ja","nein")</f>
        <v>nein</v>
      </c>
      <c r="Z12" t="s">
        <v>76</v>
      </c>
      <c r="AF12" t="s">
        <v>560</v>
      </c>
      <c r="AQ12" t="s">
        <v>413</v>
      </c>
    </row>
    <row r="13" spans="1:43" x14ac:dyDescent="0.25">
      <c r="A13" t="s">
        <v>37</v>
      </c>
      <c r="H13">
        <v>4</v>
      </c>
      <c r="J13" s="10"/>
      <c r="K13" s="10"/>
      <c r="Z13" t="s">
        <v>413</v>
      </c>
      <c r="AF13" t="s">
        <v>323</v>
      </c>
      <c r="AQ13" t="s">
        <v>81</v>
      </c>
    </row>
    <row r="14" spans="1:43" x14ac:dyDescent="0.25">
      <c r="H14">
        <v>5</v>
      </c>
      <c r="J14" s="10"/>
      <c r="K14" s="10"/>
      <c r="Z14" t="s">
        <v>81</v>
      </c>
      <c r="AQ14" t="s">
        <v>154</v>
      </c>
    </row>
    <row r="15" spans="1:43" x14ac:dyDescent="0.25">
      <c r="J15" s="10"/>
      <c r="K15" s="10"/>
      <c r="Z15" t="s">
        <v>154</v>
      </c>
      <c r="AQ15" t="s">
        <v>155</v>
      </c>
    </row>
    <row r="16" spans="1:43" x14ac:dyDescent="0.25">
      <c r="A16" t="s">
        <v>42</v>
      </c>
      <c r="B16" s="153" t="s">
        <v>175</v>
      </c>
      <c r="C16" s="10" t="s">
        <v>47</v>
      </c>
      <c r="D16" s="10" t="s">
        <v>48</v>
      </c>
      <c r="E16" s="10" t="s">
        <v>49</v>
      </c>
      <c r="F16" s="10" t="s">
        <v>173</v>
      </c>
      <c r="G16" s="10" t="s">
        <v>174</v>
      </c>
      <c r="J16" s="10"/>
      <c r="K16" s="10"/>
      <c r="N16" s="941" t="s">
        <v>144</v>
      </c>
      <c r="O16" s="941"/>
      <c r="Z16" t="s">
        <v>155</v>
      </c>
    </row>
    <row r="17" spans="1:26" ht="15.75" thickBot="1" x14ac:dyDescent="0.3">
      <c r="A17" t="s">
        <v>58</v>
      </c>
      <c r="B17" t="s">
        <v>0</v>
      </c>
      <c r="C17" s="10" t="str">
        <f>Personal_alt!E22</f>
        <v>bitte auswählen</v>
      </c>
      <c r="D17" s="10" t="str">
        <f>Personal_alt!E23</f>
        <v>bitte auswählen</v>
      </c>
      <c r="E17" s="10" t="str">
        <f>Personal_alt!E24</f>
        <v>bitte auswählen</v>
      </c>
      <c r="F17" s="10" t="str">
        <f>Personal_alt!E25</f>
        <v>bitte auswählen</v>
      </c>
      <c r="G17" s="10" t="str">
        <f>Personal_alt!E26</f>
        <v>bitte auswählen</v>
      </c>
      <c r="K17" t="s">
        <v>56</v>
      </c>
      <c r="M17" t="s">
        <v>146</v>
      </c>
      <c r="N17" s="58">
        <v>43556</v>
      </c>
      <c r="O17" s="198">
        <v>44197</v>
      </c>
      <c r="Q17" t="s">
        <v>60</v>
      </c>
    </row>
    <row r="18" spans="1:26" x14ac:dyDescent="0.25">
      <c r="A18" t="s">
        <v>43</v>
      </c>
      <c r="B18" t="s">
        <v>165</v>
      </c>
      <c r="C18" s="10" t="str">
        <f>Personal_alt!F22</f>
        <v>bitte auswählen</v>
      </c>
      <c r="D18" s="10" t="str">
        <f>Personal_alt!F23</f>
        <v>bitte auswählen</v>
      </c>
      <c r="E18" s="10" t="str">
        <f>Personal_alt!F24</f>
        <v>bitte auswählen</v>
      </c>
      <c r="F18" s="10" t="str">
        <f>Personal_alt!F25</f>
        <v>bitte auswählen</v>
      </c>
      <c r="G18" s="10" t="str">
        <f>Personal_alt!F26</f>
        <v>bitte auswählen</v>
      </c>
      <c r="I18" s="152">
        <f>SUM(C18:G18)+SUM(C24:G24)+SUM(C30:G30)</f>
        <v>0</v>
      </c>
      <c r="K18" t="s">
        <v>58</v>
      </c>
      <c r="N18" s="297" t="s">
        <v>43</v>
      </c>
      <c r="O18" s="192">
        <v>4368</v>
      </c>
      <c r="P18" s="193" t="s">
        <v>184</v>
      </c>
      <c r="Q18" t="s">
        <v>58</v>
      </c>
    </row>
    <row r="19" spans="1:26" x14ac:dyDescent="0.25">
      <c r="A19" t="s">
        <v>253</v>
      </c>
      <c r="B19" s="300" t="s">
        <v>213</v>
      </c>
      <c r="C19" s="10">
        <f>IF(C18=2,IF(C17="bitte auswählen",0,VLOOKUP(C17,$N$18:$O$23,2,FALSE)),7000)</f>
        <v>7000</v>
      </c>
      <c r="D19" s="10">
        <f>IF(D18=2,IF(D17="bitte auswählen",0,VLOOKUP(D17,$N$18:$O$23,2,FALSE)),7000)</f>
        <v>7000</v>
      </c>
      <c r="E19" s="10">
        <f>IF(E18=2,IF(E17="bitte auswählen",0,VLOOKUP(E17,$N$18:$O$23,2,FALSE)),7000)</f>
        <v>7000</v>
      </c>
      <c r="F19" s="10">
        <f>IF(F18=2,IF(F17="bitte auswählen",0,VLOOKUP(F17,$N$18:$O$23,2,FALSE)),7000)</f>
        <v>7000</v>
      </c>
      <c r="G19" s="10">
        <f>IF(G18=2,IF(G17="bitte auswählen",0,VLOOKUP(G17,$N$18:$O$23,2,FALSE)),7000)</f>
        <v>7000</v>
      </c>
      <c r="K19">
        <v>1</v>
      </c>
      <c r="M19" s="58">
        <v>43466</v>
      </c>
      <c r="N19" s="298" t="s">
        <v>253</v>
      </c>
      <c r="O19" s="194">
        <v>4708</v>
      </c>
      <c r="P19" s="195" t="s">
        <v>183</v>
      </c>
      <c r="Q19" t="s">
        <v>61</v>
      </c>
    </row>
    <row r="20" spans="1:26" x14ac:dyDescent="0.25">
      <c r="A20" t="s">
        <v>44</v>
      </c>
      <c r="B20" t="s">
        <v>117</v>
      </c>
      <c r="C20" s="10">
        <f>IF(C19&lt;Personal_alt!H22,1,0)</f>
        <v>0</v>
      </c>
      <c r="D20" s="10">
        <f>IF(D19&lt;Personal_alt!H23,1,0)</f>
        <v>0</v>
      </c>
      <c r="E20" s="10">
        <f>IF(E19&lt;Personal_alt!H24,1,0)</f>
        <v>0</v>
      </c>
      <c r="F20" s="10">
        <f>IF(F19&lt;Personal_alt!H25,1,0)</f>
        <v>0</v>
      </c>
      <c r="G20" s="10">
        <f>IF(G19&lt;Personal_alt!H26,1,0)</f>
        <v>0</v>
      </c>
      <c r="I20" t="s">
        <v>145</v>
      </c>
      <c r="K20">
        <v>2</v>
      </c>
      <c r="M20" s="58">
        <v>43831</v>
      </c>
      <c r="N20" s="298" t="s">
        <v>44</v>
      </c>
      <c r="O20" s="194">
        <v>4924</v>
      </c>
      <c r="P20" s="195" t="s">
        <v>182</v>
      </c>
      <c r="Q20" t="s">
        <v>164</v>
      </c>
    </row>
    <row r="21" spans="1:26" x14ac:dyDescent="0.25">
      <c r="A21" t="s">
        <v>29</v>
      </c>
      <c r="B21" t="s">
        <v>118</v>
      </c>
      <c r="C21" s="10">
        <f>IF(O42&lt;Personal_alt!L22,1,0)</f>
        <v>0</v>
      </c>
      <c r="D21" s="10">
        <f>IF(O43&lt;Personal_alt!L23,1,0)</f>
        <v>0</v>
      </c>
      <c r="E21" s="10">
        <f>IF(O44&lt;Personal_alt!L24,1,0)</f>
        <v>0</v>
      </c>
      <c r="F21" s="10">
        <f>IF(O45&lt;Personal_alt!L25,1,0)</f>
        <v>0</v>
      </c>
      <c r="G21" s="10">
        <f>IF(O46&lt;Personal_alt!L26,1,0)</f>
        <v>0</v>
      </c>
      <c r="I21" s="133">
        <f>IF(Personal_alt!E10=menu!A126,2,1)</f>
        <v>1</v>
      </c>
      <c r="K21">
        <v>3</v>
      </c>
      <c r="M21" s="58">
        <v>44197</v>
      </c>
      <c r="N21" s="298" t="s">
        <v>29</v>
      </c>
      <c r="O21" s="194">
        <v>5189</v>
      </c>
      <c r="P21" s="195" t="s">
        <v>181</v>
      </c>
      <c r="Q21" t="s">
        <v>62</v>
      </c>
      <c r="Z21" t="s">
        <v>58</v>
      </c>
    </row>
    <row r="22" spans="1:26" x14ac:dyDescent="0.25">
      <c r="A22" t="s">
        <v>45</v>
      </c>
      <c r="C22" s="10"/>
      <c r="D22" s="10"/>
      <c r="E22" s="10"/>
      <c r="F22" s="10"/>
      <c r="G22" s="10"/>
      <c r="K22">
        <v>4</v>
      </c>
      <c r="M22" s="58">
        <v>44562</v>
      </c>
      <c r="N22" s="298" t="s">
        <v>45</v>
      </c>
      <c r="O22" s="194">
        <v>5395</v>
      </c>
      <c r="P22" s="195" t="s">
        <v>180</v>
      </c>
      <c r="Q22" t="s">
        <v>63</v>
      </c>
      <c r="Z22" t="s">
        <v>153</v>
      </c>
    </row>
    <row r="23" spans="1:26" ht="15.75" thickBot="1" x14ac:dyDescent="0.3">
      <c r="A23" t="s">
        <v>46</v>
      </c>
      <c r="B23" s="153" t="s">
        <v>193</v>
      </c>
      <c r="C23" s="10"/>
      <c r="D23" s="10"/>
      <c r="E23" s="10"/>
      <c r="F23" s="10"/>
      <c r="G23" s="10"/>
      <c r="K23">
        <v>5</v>
      </c>
      <c r="M23" s="58">
        <v>44927</v>
      </c>
      <c r="N23" s="299" t="s">
        <v>46</v>
      </c>
      <c r="O23" s="196">
        <v>5869</v>
      </c>
      <c r="P23" s="197" t="s">
        <v>179</v>
      </c>
      <c r="Q23" t="s">
        <v>64</v>
      </c>
      <c r="Z23" t="s">
        <v>363</v>
      </c>
    </row>
    <row r="24" spans="1:26" x14ac:dyDescent="0.25">
      <c r="C24" s="10"/>
      <c r="D24" s="10"/>
      <c r="E24" s="10"/>
      <c r="F24" s="10"/>
      <c r="G24" s="10"/>
      <c r="K24">
        <v>6</v>
      </c>
      <c r="Z24" t="s">
        <v>522</v>
      </c>
    </row>
    <row r="25" spans="1:26" x14ac:dyDescent="0.25">
      <c r="B25" s="300" t="s">
        <v>213</v>
      </c>
      <c r="C25" s="10">
        <f>C19</f>
        <v>7000</v>
      </c>
      <c r="D25" s="10">
        <f>D19</f>
        <v>7000</v>
      </c>
      <c r="E25" s="10">
        <f>E19</f>
        <v>7000</v>
      </c>
      <c r="F25" s="10">
        <f>F19</f>
        <v>7000</v>
      </c>
      <c r="G25" s="10">
        <f>G19</f>
        <v>7000</v>
      </c>
      <c r="Z25" t="s">
        <v>19</v>
      </c>
    </row>
    <row r="26" spans="1:26" x14ac:dyDescent="0.25">
      <c r="B26" t="s">
        <v>117</v>
      </c>
      <c r="C26" s="10">
        <f>IF(C25&lt;Personal_alt!H29,1,0)</f>
        <v>0</v>
      </c>
      <c r="D26" s="10">
        <f>IF(D25&lt;Personal_alt!H30,1,0)</f>
        <v>0</v>
      </c>
      <c r="E26" s="10">
        <f>IF(E25&lt;Personal_alt!H31,1,0)</f>
        <v>0</v>
      </c>
      <c r="F26" s="10">
        <f>IF(F25&lt;Personal_alt!H32,1,0)</f>
        <v>0</v>
      </c>
      <c r="G26" s="10">
        <f>IF(G25&lt;Personal_alt!H33,1,0)</f>
        <v>0</v>
      </c>
      <c r="Z26" t="s">
        <v>517</v>
      </c>
    </row>
    <row r="27" spans="1:26" x14ac:dyDescent="0.25">
      <c r="B27" t="s">
        <v>118</v>
      </c>
      <c r="C27" s="10">
        <f>IF(P42&lt;Personal_alt!L29,1,0)</f>
        <v>0</v>
      </c>
      <c r="D27" s="10">
        <f>IF(P43&lt;Personal_alt!L30,1,0)</f>
        <v>0</v>
      </c>
      <c r="E27" s="10">
        <f>IF(P44&lt;Personal_alt!L31,1,0)</f>
        <v>0</v>
      </c>
      <c r="F27" s="10">
        <f>IF(P45&lt;Personal_alt!L32,1,0)</f>
        <v>0</v>
      </c>
      <c r="G27" s="10">
        <f>IF(P46&lt;Personal_alt!L33,1,0)</f>
        <v>0</v>
      </c>
      <c r="Z27" t="s">
        <v>82</v>
      </c>
    </row>
    <row r="28" spans="1:26" x14ac:dyDescent="0.25">
      <c r="C28" s="10"/>
      <c r="D28" s="10"/>
      <c r="E28" s="10"/>
      <c r="F28" s="10"/>
      <c r="G28" s="10"/>
      <c r="Z28" t="s">
        <v>79</v>
      </c>
    </row>
    <row r="29" spans="1:26" x14ac:dyDescent="0.25">
      <c r="B29" s="153" t="s">
        <v>176</v>
      </c>
      <c r="C29" s="10"/>
      <c r="D29" s="10"/>
      <c r="E29" s="10"/>
      <c r="F29" s="10"/>
      <c r="G29" s="10"/>
      <c r="Z29" t="s">
        <v>156</v>
      </c>
    </row>
    <row r="30" spans="1:26" x14ac:dyDescent="0.25">
      <c r="B30" t="s">
        <v>165</v>
      </c>
      <c r="C30" s="10" t="str">
        <f>Personal_alt!F36</f>
        <v>bitte auswählen</v>
      </c>
      <c r="D30" s="10" t="str">
        <f>Personal_alt!F37</f>
        <v>bitte auswählen</v>
      </c>
      <c r="E30" s="10" t="str">
        <f>Personal_alt!F38</f>
        <v>bitte auswählen</v>
      </c>
      <c r="F30" s="10" t="str">
        <f>Personal_alt!F39</f>
        <v>bitte auswählen</v>
      </c>
      <c r="G30" s="10" t="str">
        <f>Personal_alt!F40</f>
        <v>bitte auswählen</v>
      </c>
      <c r="Z30" t="s">
        <v>126</v>
      </c>
    </row>
    <row r="31" spans="1:26" x14ac:dyDescent="0.25">
      <c r="B31" s="300" t="s">
        <v>213</v>
      </c>
      <c r="C31" s="10"/>
      <c r="D31" s="10"/>
      <c r="E31" s="10"/>
      <c r="F31" s="10"/>
      <c r="G31" s="10"/>
      <c r="Z31" t="s">
        <v>76</v>
      </c>
    </row>
    <row r="32" spans="1:26" x14ac:dyDescent="0.25">
      <c r="B32" t="s">
        <v>117</v>
      </c>
      <c r="C32" s="10"/>
      <c r="D32" s="10"/>
      <c r="E32" s="10"/>
      <c r="F32" s="10"/>
      <c r="G32" s="10"/>
      <c r="Z32" t="s">
        <v>81</v>
      </c>
    </row>
    <row r="33" spans="1:26" x14ac:dyDescent="0.25">
      <c r="B33" t="s">
        <v>118</v>
      </c>
      <c r="C33" s="10"/>
      <c r="D33" s="10"/>
      <c r="E33" s="10"/>
      <c r="F33" s="10"/>
      <c r="G33" s="10"/>
      <c r="Z33" t="s">
        <v>154</v>
      </c>
    </row>
    <row r="34" spans="1:26" x14ac:dyDescent="0.25">
      <c r="Z34" t="s">
        <v>155</v>
      </c>
    </row>
    <row r="35" spans="1:26" x14ac:dyDescent="0.25">
      <c r="L35" t="s">
        <v>169</v>
      </c>
    </row>
    <row r="36" spans="1:26" ht="15.75" thickBot="1" x14ac:dyDescent="0.3">
      <c r="A36" s="48" t="s">
        <v>51</v>
      </c>
      <c r="B36" s="48"/>
      <c r="C36" s="48"/>
      <c r="D36" s="48"/>
      <c r="E36" s="48"/>
      <c r="F36" s="48"/>
      <c r="G36" s="48"/>
      <c r="H36" s="48"/>
      <c r="I36" s="48"/>
      <c r="J36" s="48"/>
      <c r="K36" s="49"/>
      <c r="L36">
        <f>YEAR(Basisdaten!I30)</f>
        <v>1900</v>
      </c>
      <c r="N36" t="s">
        <v>92</v>
      </c>
      <c r="Q36" s="112" t="s">
        <v>100</v>
      </c>
      <c r="R36" s="104" t="s">
        <v>95</v>
      </c>
      <c r="S36" s="104" t="s">
        <v>96</v>
      </c>
    </row>
    <row r="37" spans="1:26" ht="15.75" thickBot="1" x14ac:dyDescent="0.3">
      <c r="A37" s="48" t="s">
        <v>69</v>
      </c>
      <c r="B37" s="48"/>
      <c r="C37" s="48"/>
      <c r="D37" s="48"/>
      <c r="E37" s="48"/>
      <c r="F37" s="48"/>
      <c r="G37" s="48"/>
      <c r="H37" s="48"/>
      <c r="I37" s="48"/>
      <c r="J37" s="48"/>
      <c r="K37" s="49"/>
      <c r="L37" t="s">
        <v>170</v>
      </c>
      <c r="N37" s="111" t="s">
        <v>94</v>
      </c>
      <c r="O37" s="112" t="s">
        <v>93</v>
      </c>
      <c r="P37" s="112" t="s">
        <v>97</v>
      </c>
      <c r="Q37" s="112" t="s">
        <v>58</v>
      </c>
      <c r="T37" s="113"/>
    </row>
    <row r="38" spans="1:26" ht="15.75" thickBot="1" x14ac:dyDescent="0.3">
      <c r="A38" s="48" t="s">
        <v>71</v>
      </c>
      <c r="B38" s="48"/>
      <c r="C38" s="48"/>
      <c r="D38" s="48"/>
      <c r="E38" s="48"/>
      <c r="F38" s="48"/>
      <c r="G38" s="48"/>
      <c r="H38" s="48"/>
      <c r="I38" s="48"/>
      <c r="J38" s="48"/>
      <c r="K38" s="49"/>
      <c r="L38" t="e">
        <f>YEAR(Basisdaten!L30)</f>
        <v>#VALUE!</v>
      </c>
      <c r="N38" s="104" t="s">
        <v>95</v>
      </c>
      <c r="O38" s="114">
        <v>0.6</v>
      </c>
      <c r="P38" s="114">
        <v>0.45</v>
      </c>
      <c r="Q38" t="s">
        <v>108</v>
      </c>
      <c r="R38" s="51">
        <f>$O$38</f>
        <v>0.6</v>
      </c>
      <c r="S38" s="51">
        <f>$O$39</f>
        <v>0.8</v>
      </c>
      <c r="T38" s="105"/>
    </row>
    <row r="39" spans="1:26" x14ac:dyDescent="0.25">
      <c r="A39" s="940" t="s">
        <v>68</v>
      </c>
      <c r="B39" s="940"/>
      <c r="C39" s="940"/>
      <c r="D39" s="940"/>
      <c r="E39" s="940"/>
      <c r="F39" s="940"/>
      <c r="G39" s="940"/>
      <c r="H39" s="940"/>
      <c r="I39" s="940"/>
      <c r="J39" s="940"/>
      <c r="L39" s="144" t="s">
        <v>171</v>
      </c>
      <c r="N39" s="104" t="s">
        <v>96</v>
      </c>
      <c r="O39" s="114">
        <v>0.8</v>
      </c>
      <c r="P39" s="114">
        <v>0.6</v>
      </c>
      <c r="Q39" t="s">
        <v>109</v>
      </c>
      <c r="R39" s="51">
        <f>$O$38</f>
        <v>0.6</v>
      </c>
      <c r="S39" s="51">
        <f>$O$39</f>
        <v>0.8</v>
      </c>
      <c r="T39" s="105"/>
    </row>
    <row r="40" spans="1:26" ht="15.75" thickBot="1" x14ac:dyDescent="0.3">
      <c r="A40" s="48" t="s">
        <v>70</v>
      </c>
      <c r="B40" s="48"/>
      <c r="C40" s="48"/>
      <c r="D40" s="48"/>
      <c r="E40" s="48"/>
      <c r="F40" s="48"/>
      <c r="G40" s="48"/>
      <c r="H40" s="48"/>
      <c r="I40" s="48"/>
      <c r="J40" s="48"/>
      <c r="L40" s="145" t="e">
        <f>MONTH(DATE(YEAR(Personal_alt!E8)+1,12,1))-MONTH(Personal_alt!E8)+1</f>
        <v>#VALUE!</v>
      </c>
      <c r="N40" s="104"/>
      <c r="Q40" t="s">
        <v>111</v>
      </c>
      <c r="R40" s="51">
        <f>$O$38</f>
        <v>0.6</v>
      </c>
      <c r="S40" s="51">
        <f>$O$39</f>
        <v>0.8</v>
      </c>
      <c r="T40" s="105"/>
    </row>
    <row r="41" spans="1:26" ht="15.75" thickBot="1" x14ac:dyDescent="0.3">
      <c r="A41" s="48" t="s">
        <v>73</v>
      </c>
      <c r="N41" s="111"/>
      <c r="O41" s="112" t="s">
        <v>471</v>
      </c>
      <c r="P41" s="112" t="s">
        <v>472</v>
      </c>
      <c r="Q41" t="s">
        <v>112</v>
      </c>
      <c r="R41" s="51">
        <f>$P$38</f>
        <v>0.45</v>
      </c>
      <c r="S41" s="51">
        <f>$P$39</f>
        <v>0.6</v>
      </c>
      <c r="T41" s="105"/>
    </row>
    <row r="42" spans="1:26" x14ac:dyDescent="0.25">
      <c r="A42" s="48" t="s">
        <v>74</v>
      </c>
      <c r="B42" t="b">
        <v>0</v>
      </c>
      <c r="C42" t="b">
        <v>0</v>
      </c>
      <c r="D42" t="b">
        <v>0</v>
      </c>
      <c r="H42" s="58">
        <v>43465</v>
      </c>
      <c r="I42" t="str">
        <f>IF(Basisdaten!Y25&lt;menu!H42,"vor","nach")</f>
        <v>vor</v>
      </c>
      <c r="J42" t="s">
        <v>254</v>
      </c>
      <c r="L42" t="s">
        <v>172</v>
      </c>
      <c r="N42" s="104" t="s">
        <v>3</v>
      </c>
      <c r="O42">
        <f>(Personal_alt!H22*VLOOKUP(Personal_alt!E18,menu!Q37:S53,IF(O48=1,3,2),FALSE))/12</f>
        <v>0</v>
      </c>
      <c r="P42" s="105">
        <f>(Personal_alt!H29*VLOOKUP(Personal_alt!$E$18,menu!$Q$37:$S$53,IF(O48=1,3,2),FALSE))/12</f>
        <v>0</v>
      </c>
      <c r="Q42" t="s">
        <v>104</v>
      </c>
      <c r="R42" s="51">
        <f>$O$38</f>
        <v>0.6</v>
      </c>
      <c r="S42" s="51">
        <f>$O$39</f>
        <v>0.8</v>
      </c>
      <c r="T42" s="105"/>
    </row>
    <row r="43" spans="1:26" x14ac:dyDescent="0.25">
      <c r="A43" s="48" t="s">
        <v>75</v>
      </c>
      <c r="B43" t="b">
        <v>0</v>
      </c>
      <c r="C43" t="b">
        <v>0</v>
      </c>
      <c r="D43" t="b">
        <v>0</v>
      </c>
      <c r="H43" s="936"/>
      <c r="I43" s="936"/>
      <c r="J43" s="199" t="str">
        <f>IF(menu!F46="ÜGR",IF(AND(menu!G46="Integriertes Konzept",menu!H46="Erstvorhaben"),"ÜGR_Int_Erst",IF(AND(menu!G46="Integriertes Konzept",menu!H46="Anschlussvorhaben"),"ÜGR_Int_Anschl",IF(AND(menu!G46="Teilkonzept",menu!H46="Erstvorhaben"),"ÜGR_TK_Erst",IF(AND(menu!G46="Teilkonzept",menu!H46="Anschlussvorhaben"),"ÜGR_TK_Anschl")))),IF(menu!H46="Anschlussvorhaben","Neu_Anschl","Neu_Erst"))</f>
        <v>Neu_Erst</v>
      </c>
      <c r="L43" s="58" t="e">
        <f>DATE(Personal_alt!E50,1,1)</f>
        <v>#VALUE!</v>
      </c>
      <c r="N43" s="104" t="s">
        <v>119</v>
      </c>
      <c r="O43">
        <f>(Personal_alt!H23*VLOOKUP(Personal_alt!E18,menu!Q37:S53,IF(O49=1,3,2),FALSE))/12</f>
        <v>0</v>
      </c>
      <c r="P43" s="105">
        <f>(Personal_alt!H30*VLOOKUP(Personal_alt!$E$18,menu!$Q$37:$S$53,IF(O49=1,3,2),FALSE))/12</f>
        <v>0</v>
      </c>
      <c r="Q43" t="s">
        <v>102</v>
      </c>
      <c r="R43" s="51">
        <f>$O$38</f>
        <v>0.6</v>
      </c>
      <c r="S43" s="51">
        <f>$O$39</f>
        <v>0.8</v>
      </c>
      <c r="T43" s="105"/>
    </row>
    <row r="44" spans="1:26" ht="15.75" thickBot="1" x14ac:dyDescent="0.3">
      <c r="A44" s="48" t="s">
        <v>191</v>
      </c>
      <c r="B44" t="b">
        <v>0</v>
      </c>
      <c r="L44" s="58" t="e">
        <f>DATE(Personal_alt!F50,1,1)</f>
        <v>#VALUE!</v>
      </c>
      <c r="N44" s="106" t="s">
        <v>120</v>
      </c>
      <c r="O44" s="107">
        <f>(Personal_alt!H24*VLOOKUP(Personal_alt!$E$18,menu!$Q$37:$S$53,IF(O50=1,3,2),FALSE))/12</f>
        <v>0</v>
      </c>
      <c r="P44" s="105">
        <f>(Personal_alt!H31*VLOOKUP(Personal_alt!$E$18,menu!$Q$37:$S$53,IF(O50=1,3,2),FALSE))/12</f>
        <v>0</v>
      </c>
      <c r="Q44" t="s">
        <v>106</v>
      </c>
      <c r="R44" s="51">
        <f>$O$38</f>
        <v>0.6</v>
      </c>
      <c r="S44" s="51">
        <f>$O$39</f>
        <v>0.8</v>
      </c>
      <c r="T44" s="105"/>
    </row>
    <row r="45" spans="1:26" x14ac:dyDescent="0.25">
      <c r="A45" s="48" t="s">
        <v>374</v>
      </c>
      <c r="B45" t="b">
        <v>0</v>
      </c>
      <c r="F45" s="200" t="s">
        <v>230</v>
      </c>
      <c r="G45" s="201" t="s">
        <v>229</v>
      </c>
      <c r="H45" s="202" t="s">
        <v>197</v>
      </c>
      <c r="I45" t="s">
        <v>395</v>
      </c>
      <c r="J45" t="s">
        <v>203</v>
      </c>
      <c r="L45" s="58" t="e">
        <f>DATE(Personal_alt!G50,1,1)</f>
        <v>#VALUE!</v>
      </c>
      <c r="N45" s="106" t="s">
        <v>177</v>
      </c>
      <c r="O45" s="107">
        <f>(Personal_alt!H25*VLOOKUP(Personal_alt!$E$18,menu!$Q$37:$S$53,IF(O51=1,3,2),FALSE))/12</f>
        <v>0</v>
      </c>
      <c r="P45" s="105">
        <f>(Personal_alt!H32*VLOOKUP(Personal_alt!$E$18,menu!$Q$37:$S$53,IF(O51=1,3,2),FALSE))/12</f>
        <v>0</v>
      </c>
      <c r="Q45" t="s">
        <v>113</v>
      </c>
      <c r="R45" s="51">
        <f>$P$38</f>
        <v>0.45</v>
      </c>
      <c r="S45" s="51">
        <f>$P$39</f>
        <v>0.6</v>
      </c>
      <c r="T45" s="105"/>
    </row>
    <row r="46" spans="1:26" ht="15.75" thickBot="1" x14ac:dyDescent="0.3">
      <c r="A46" s="48" t="s">
        <v>375</v>
      </c>
      <c r="B46" t="b">
        <v>0</v>
      </c>
      <c r="F46" s="203"/>
      <c r="G46" s="204" t="s">
        <v>200</v>
      </c>
      <c r="H46" s="205" t="s">
        <v>201</v>
      </c>
      <c r="L46" s="58" t="e">
        <f>DATE(Personal_alt!H50,1,1)</f>
        <v>#VALUE!</v>
      </c>
      <c r="N46" s="106" t="s">
        <v>178</v>
      </c>
      <c r="O46" s="107">
        <f>(Personal_alt!H26*VLOOKUP(Personal_alt!$E$18,menu!$Q$37:$S$53,IF(O52=1,3,2),FALSE))/12</f>
        <v>0</v>
      </c>
      <c r="P46" s="105">
        <f>(Personal_alt!H33*VLOOKUP(Personal_alt!$E$18,menu!$Q$37:$S$53,IF(O52=1,3,2),FALSE))/12</f>
        <v>0</v>
      </c>
      <c r="Q46" t="s">
        <v>103</v>
      </c>
      <c r="R46" s="51">
        <f>$O$38</f>
        <v>0.6</v>
      </c>
      <c r="S46" s="51">
        <f>$O$39</f>
        <v>0.8</v>
      </c>
      <c r="T46" s="105"/>
    </row>
    <row r="47" spans="1:26" x14ac:dyDescent="0.25">
      <c r="A47" t="s">
        <v>79</v>
      </c>
      <c r="E47" t="s">
        <v>202</v>
      </c>
      <c r="G47" s="162"/>
      <c r="H47" s="162"/>
      <c r="I47" s="162">
        <v>2</v>
      </c>
      <c r="J47" s="162">
        <f>(I47*12)-1</f>
        <v>23</v>
      </c>
      <c r="L47" s="58" t="e">
        <f>DATE(Personal_alt!H50+1,1,1)</f>
        <v>#VALUE!</v>
      </c>
      <c r="N47" s="104" t="s">
        <v>121</v>
      </c>
      <c r="Q47" t="s">
        <v>105</v>
      </c>
      <c r="R47" s="51">
        <f>$O$38</f>
        <v>0.6</v>
      </c>
      <c r="S47" s="51">
        <f>$O$39</f>
        <v>0.8</v>
      </c>
      <c r="T47" s="105"/>
    </row>
    <row r="48" spans="1:26" x14ac:dyDescent="0.25">
      <c r="A48" t="s">
        <v>73</v>
      </c>
      <c r="B48" t="b">
        <v>0</v>
      </c>
      <c r="C48" t="b">
        <v>0</v>
      </c>
      <c r="D48" t="b">
        <v>0</v>
      </c>
      <c r="E48" t="s">
        <v>231</v>
      </c>
      <c r="F48" s="941"/>
      <c r="G48" s="941"/>
      <c r="H48" s="941"/>
      <c r="I48" s="941"/>
      <c r="J48" s="941"/>
      <c r="N48" s="103" t="s">
        <v>3</v>
      </c>
      <c r="O48">
        <f>IF(OR(Personal_alt!E22=menu!A18,Personal_alt!E22=menu!A19,Personal_alt!E22=menu!A20,Personal_alt!E22=menu!A21,Personal_alt!E22=menu!A22),1,2)</f>
        <v>2</v>
      </c>
      <c r="Q48" t="s">
        <v>107</v>
      </c>
      <c r="R48" s="51">
        <f>$O$38</f>
        <v>0.6</v>
      </c>
      <c r="S48" s="51">
        <f>$O$39</f>
        <v>0.8</v>
      </c>
      <c r="T48" s="105"/>
    </row>
    <row r="49" spans="1:26" x14ac:dyDescent="0.25">
      <c r="A49" t="s">
        <v>80</v>
      </c>
      <c r="B49" t="b">
        <v>0</v>
      </c>
      <c r="E49" t="s">
        <v>233</v>
      </c>
      <c r="F49">
        <f>IF(H46=A104,65,40)</f>
        <v>40</v>
      </c>
      <c r="G49">
        <f>IF(H46=A104,90,55)</f>
        <v>55</v>
      </c>
      <c r="N49" s="104" t="s">
        <v>119</v>
      </c>
      <c r="O49">
        <f>IF(OR(Personal_alt!E23=menu!A18,Personal_alt!E23=menu!A19,Personal_alt!E23=menu!A20,Personal_alt!E23=menu!A21,Personal_alt!E23=menu!A22),1,2)</f>
        <v>2</v>
      </c>
      <c r="Q49" t="s">
        <v>110</v>
      </c>
      <c r="R49" s="51">
        <f>$O$38</f>
        <v>0.6</v>
      </c>
      <c r="S49" s="51">
        <f>$O$39</f>
        <v>0.8</v>
      </c>
      <c r="T49" s="105"/>
    </row>
    <row r="50" spans="1:26" x14ac:dyDescent="0.25">
      <c r="A50" t="s">
        <v>83</v>
      </c>
      <c r="H50" t="s">
        <v>258</v>
      </c>
      <c r="I50">
        <f>I47*5</f>
        <v>10</v>
      </c>
      <c r="N50" s="106" t="s">
        <v>120</v>
      </c>
      <c r="O50">
        <f>IF(OR(Personal_alt!E24=menu!A18,Personal_alt!E24=menu!A19,Personal_alt!E24=menu!A20,Personal_alt!E24=menu!A21,Personal_alt!E24=menu!A22),1,2)</f>
        <v>2</v>
      </c>
      <c r="Q50" t="s">
        <v>114</v>
      </c>
      <c r="R50" s="51">
        <f>$P$38</f>
        <v>0.45</v>
      </c>
      <c r="S50" s="51">
        <f>$P$39</f>
        <v>0.6</v>
      </c>
      <c r="T50" s="105"/>
    </row>
    <row r="51" spans="1:26" x14ac:dyDescent="0.25">
      <c r="A51" t="s">
        <v>84</v>
      </c>
      <c r="B51" t="b">
        <v>0</v>
      </c>
      <c r="E51" t="s">
        <v>437</v>
      </c>
      <c r="N51" s="106" t="s">
        <v>177</v>
      </c>
      <c r="O51">
        <f>IF(OR(Personal_alt!E25=menu!A18,Personal_alt!E25=menu!A19,Personal_alt!E25=menu!A20,Personal_alt!E25=menu!A21,Personal_alt!E25=menu!A22),1,2)</f>
        <v>2</v>
      </c>
      <c r="Q51" t="s">
        <v>115</v>
      </c>
      <c r="R51" s="51">
        <f>$P$38</f>
        <v>0.45</v>
      </c>
      <c r="S51" s="51">
        <f>$P$39</f>
        <v>0.6</v>
      </c>
      <c r="T51" s="105"/>
    </row>
    <row r="52" spans="1:26" x14ac:dyDescent="0.25">
      <c r="A52" t="s">
        <v>86</v>
      </c>
      <c r="N52" s="106" t="s">
        <v>178</v>
      </c>
      <c r="O52">
        <f>IF(OR(Personal_alt!E26=menu!A18,Personal_alt!E26=menu!A19,Personal_alt!E26=menu!A20,Personal_alt!E26=menu!A21,Personal_alt!E26=menu!A22),1,2)</f>
        <v>2</v>
      </c>
      <c r="Q52" t="s">
        <v>101</v>
      </c>
      <c r="R52" s="51">
        <f>$O$38</f>
        <v>0.6</v>
      </c>
      <c r="S52" s="51">
        <f>$O$39</f>
        <v>0.8</v>
      </c>
      <c r="T52" s="105"/>
    </row>
    <row r="53" spans="1:26" x14ac:dyDescent="0.25">
      <c r="A53" t="s">
        <v>87</v>
      </c>
      <c r="B53" t="b">
        <v>0</v>
      </c>
      <c r="F53" s="103" t="s">
        <v>445</v>
      </c>
      <c r="G53" s="279">
        <f>Basisdaten!I30</f>
        <v>0</v>
      </c>
      <c r="H53" s="279">
        <f>DATE(YEAR(G53)+1,MONTH(1),DAY(1))</f>
        <v>367</v>
      </c>
      <c r="I53" s="279">
        <f>IF(I47&lt;=1,IF(OR(Basisdaten!#REF!=menu!A97,Basisdaten!#REF!=menu!A97,Basisdaten!I30=0),"",IF(OR(Basisdaten!#REF!=menu!A104,DAY(Basisdaten!I30)=1),EOMONTH(Basisdaten!I30,menu!J47),EDATE(Basisdaten!I30,((menu!J47+1))))),DATE(YEAR(H53)+1,MONTH(H53),DAY(H53)))</f>
        <v>732</v>
      </c>
      <c r="J53" s="279" t="str">
        <f>IF(I47&lt;=2,IF(Basisdaten!I30=0,"",IF(DAY(Basisdaten!I30)=1,EOMONTH(Basisdaten!I30,menu!J47),EDATE(Basisdaten!I30,((menu!J47+1))))),DATE(YEAR(I53)+1,MONTH(I53),DAY(I53)))</f>
        <v/>
      </c>
      <c r="K53" s="279">
        <f>IF(Basisdaten!I30=0,1900,IF(Basisdaten!I30=1,EOMONTH(Basisdaten!I30,menu!J47),EDATE(Basisdaten!I30,((menu!J47+1)))))</f>
        <v>1900</v>
      </c>
      <c r="N53" s="106"/>
      <c r="O53" s="107"/>
      <c r="P53" s="107"/>
      <c r="Q53" s="107" t="s">
        <v>116</v>
      </c>
      <c r="R53" s="51">
        <f>$P$38</f>
        <v>0.45</v>
      </c>
      <c r="S53" s="51">
        <f>$P$39</f>
        <v>0.6</v>
      </c>
      <c r="T53" s="108"/>
    </row>
    <row r="54" spans="1:26" x14ac:dyDescent="0.25">
      <c r="A54" t="s">
        <v>88</v>
      </c>
      <c r="F54" s="104" t="s">
        <v>447</v>
      </c>
      <c r="G54">
        <f>DATEDIF(G53,H53,"D")</f>
        <v>367</v>
      </c>
      <c r="H54">
        <f>DATEDIF(H53,I53,"D")</f>
        <v>365</v>
      </c>
      <c r="I54" t="e">
        <f>IF(J53&gt;I53,DATEDIF(I53,J53,"D"),0)</f>
        <v>#VALUE!</v>
      </c>
      <c r="J54">
        <f>IF(J53&lt;K53,DATEDIF(J53,K53,"D"),0)</f>
        <v>0</v>
      </c>
      <c r="Z54" t="s">
        <v>58</v>
      </c>
    </row>
    <row r="55" spans="1:26" x14ac:dyDescent="0.25">
      <c r="A55" t="s">
        <v>89</v>
      </c>
      <c r="B55" t="b">
        <v>0</v>
      </c>
      <c r="F55" s="104" t="s">
        <v>446</v>
      </c>
      <c r="G55">
        <f>IF(DAY(G53)=1,ROUND(G54/30.436875,0),ROUND(G54/30.436875,3))</f>
        <v>12.058</v>
      </c>
      <c r="H55">
        <f>IF(DAY(G53)=1,ROUND(H54/30.436875,0),ROUND(H54/30.436875,3))</f>
        <v>11.992000000000001</v>
      </c>
      <c r="I55" t="e">
        <f>IF(DAY(G53)=1,ROUND(I54/30.436875,0),ROUND(I54/30.436875,3))</f>
        <v>#VALUE!</v>
      </c>
      <c r="J55">
        <f>IF(DAY(G53)=1,ROUND(J54/30.436875,0),ROUND(J54/30.436875,3))</f>
        <v>0</v>
      </c>
      <c r="K55" s="280" t="e">
        <f>ROUND(SUM(G55:J55),2)</f>
        <v>#VALUE!</v>
      </c>
      <c r="L55" t="s">
        <v>448</v>
      </c>
      <c r="Z55" t="str">
        <f ca="1">MID(CELL("dateiname",Basisdaten!A1),SEARCH("]",CELL("dateiname",Basisdaten!A1))+1,31)</f>
        <v>Basisdaten</v>
      </c>
    </row>
    <row r="56" spans="1:26" x14ac:dyDescent="0.25">
      <c r="B56" t="b">
        <v>0</v>
      </c>
      <c r="F56" s="104"/>
      <c r="N56" s="188" t="s">
        <v>267</v>
      </c>
      <c r="Z56" t="str">
        <f ca="1">MID(CELL("dateiname",Vorhabenbeschreibung!A1),SEARCH("]",CELL("dateiname",Vorhabenbeschreibung!A1))+1,31)</f>
        <v>Vorhabenbeschreibung</v>
      </c>
    </row>
    <row r="57" spans="1:26" x14ac:dyDescent="0.25">
      <c r="B57" t="b">
        <v>0</v>
      </c>
      <c r="F57" s="104"/>
      <c r="J57" s="105"/>
      <c r="N57" s="155" t="s">
        <v>58</v>
      </c>
      <c r="Z57" t="e">
        <f ca="1">MID(CELL("dateiname",#REF!),SEARCH("]",CELL("dateiname",#REF!))+1,31)</f>
        <v>#REF!</v>
      </c>
    </row>
    <row r="58" spans="1:26" x14ac:dyDescent="0.25">
      <c r="B58" t="b">
        <v>0</v>
      </c>
      <c r="F58" s="104"/>
      <c r="J58" s="105"/>
      <c r="N58" s="155" t="s">
        <v>268</v>
      </c>
      <c r="Z58" t="str">
        <f ca="1">MID(CELL("dateiname",Personal_alt!A1),SEARCH("]",CELL("dateiname",Personal_alt!A1))+1,31)</f>
        <v>Personal_alt</v>
      </c>
    </row>
    <row r="59" spans="1:26" x14ac:dyDescent="0.25">
      <c r="A59" s="131" t="s">
        <v>132</v>
      </c>
      <c r="B59" s="132"/>
      <c r="F59" s="106"/>
      <c r="G59" s="107"/>
      <c r="H59" s="107"/>
      <c r="I59" s="107"/>
      <c r="J59" s="108"/>
      <c r="N59" t="s">
        <v>269</v>
      </c>
      <c r="O59" t="s">
        <v>270</v>
      </c>
      <c r="Z59" t="e">
        <f ca="1">MID(CELL("dateiname",#REF!),SEARCH("]",CELL("dateiname",#REF!))+1,31)</f>
        <v>#REF!</v>
      </c>
    </row>
    <row r="60" spans="1:26" x14ac:dyDescent="0.25">
      <c r="A60" s="132" t="s">
        <v>58</v>
      </c>
      <c r="B60" s="132"/>
      <c r="N60" t="s">
        <v>271</v>
      </c>
      <c r="O60" t="s">
        <v>272</v>
      </c>
      <c r="Z60" t="e">
        <f ca="1">MID(CELL("dateiname",#REF!),SEARCH("]",CELL("dateiname",#REF!))+1,31)</f>
        <v>#REF!</v>
      </c>
    </row>
    <row r="61" spans="1:26" x14ac:dyDescent="0.25">
      <c r="A61" s="132" t="s">
        <v>133</v>
      </c>
      <c r="B61" s="132"/>
      <c r="N61" t="s">
        <v>274</v>
      </c>
      <c r="O61" t="s">
        <v>273</v>
      </c>
      <c r="Z61" t="str">
        <f ca="1">MID(CELL("dateiname",prof_Prozessunterstützung!A1),SEARCH("]",CELL("dateiname",prof_Prozessunterstützung!A1))+1,31)</f>
        <v>prof_Prozessunterstützung</v>
      </c>
    </row>
    <row r="62" spans="1:26" x14ac:dyDescent="0.25">
      <c r="A62" s="132" t="s">
        <v>134</v>
      </c>
      <c r="B62" s="132"/>
      <c r="N62" t="s">
        <v>64</v>
      </c>
      <c r="O62" t="s">
        <v>275</v>
      </c>
      <c r="Z62" t="e">
        <f ca="1">MID(CELL("dateiname",#REF!),SEARCH("]",CELL("dateiname",#REF!))+1,31)</f>
        <v>#REF!</v>
      </c>
    </row>
    <row r="63" spans="1:26" x14ac:dyDescent="0.25">
      <c r="A63" s="132" t="s">
        <v>147</v>
      </c>
      <c r="B63" s="132"/>
      <c r="Z63" t="e">
        <f ca="1">MID(CELL("dateiname",#REF!),SEARCH("]",CELL("dateiname",#REF!))+1,31)</f>
        <v>#REF!</v>
      </c>
    </row>
    <row r="64" spans="1:26" x14ac:dyDescent="0.25">
      <c r="A64" s="132" t="s">
        <v>135</v>
      </c>
      <c r="B64" s="132"/>
      <c r="Z64" t="str">
        <f ca="1">MID(CELL("dateiname",Konzepterstellung!A1),SEARCH("]",CELL("dateiname",Konzepterstellung!A1))+1,31)</f>
        <v>Konzepterstellung</v>
      </c>
    </row>
    <row r="65" spans="1:26" x14ac:dyDescent="0.25">
      <c r="A65" s="132" t="s">
        <v>136</v>
      </c>
      <c r="B65" s="132"/>
      <c r="Z65" t="str">
        <f ca="1">MID(CELL("dateiname",Tabellenblatt_löschen!A1),SEARCH("]",CELL("dateiname",Tabellenblatt_löschen!A1))+1,31)</f>
        <v>Tabellenblatt_löschen</v>
      </c>
    </row>
    <row r="66" spans="1:26" x14ac:dyDescent="0.25">
      <c r="A66" s="132" t="s">
        <v>137</v>
      </c>
      <c r="B66" s="132"/>
      <c r="Z66" t="e">
        <f ca="1">MID(CELL("dateiname",#REF!),SEARCH("]",CELL("dateiname",#REF!))+1,31)</f>
        <v>#REF!</v>
      </c>
    </row>
    <row r="67" spans="1:26" x14ac:dyDescent="0.25">
      <c r="A67" s="132" t="s">
        <v>138</v>
      </c>
      <c r="B67" s="132"/>
      <c r="Z67" t="str">
        <f ca="1">MID(CELL("dateiname",Anmerkungen!A1),SEARCH("]",CELL("dateiname",Anmerkungen!A1))+1,31)</f>
        <v>Anmerkungen</v>
      </c>
    </row>
    <row r="68" spans="1:26" x14ac:dyDescent="0.25">
      <c r="A68" s="132" t="s">
        <v>139</v>
      </c>
      <c r="B68" s="132"/>
    </row>
    <row r="69" spans="1:26" x14ac:dyDescent="0.25">
      <c r="A69" s="132" t="s">
        <v>140</v>
      </c>
      <c r="B69" s="132"/>
    </row>
    <row r="70" spans="1:26" x14ac:dyDescent="0.25">
      <c r="A70" s="132" t="s">
        <v>141</v>
      </c>
      <c r="B70" s="132"/>
    </row>
    <row r="71" spans="1:26" x14ac:dyDescent="0.25">
      <c r="A71" s="132" t="s">
        <v>142</v>
      </c>
      <c r="B71" s="132"/>
    </row>
    <row r="72" spans="1:26" x14ac:dyDescent="0.25">
      <c r="A72" s="132" t="s">
        <v>143</v>
      </c>
      <c r="B72" s="132"/>
    </row>
    <row r="73" spans="1:26" x14ac:dyDescent="0.25">
      <c r="A73" s="137" t="s">
        <v>150</v>
      </c>
    </row>
    <row r="76" spans="1:26" x14ac:dyDescent="0.25">
      <c r="A76" s="132" t="s">
        <v>58</v>
      </c>
    </row>
    <row r="77" spans="1:26" x14ac:dyDescent="0.25">
      <c r="A77" t="s">
        <v>149</v>
      </c>
    </row>
    <row r="78" spans="1:26" x14ac:dyDescent="0.25">
      <c r="A78" t="s">
        <v>148</v>
      </c>
    </row>
    <row r="81" spans="1:4" x14ac:dyDescent="0.25">
      <c r="A81" t="s">
        <v>58</v>
      </c>
    </row>
    <row r="82" spans="1:4" x14ac:dyDescent="0.25">
      <c r="A82" t="s">
        <v>188</v>
      </c>
    </row>
    <row r="83" spans="1:4" x14ac:dyDescent="0.25">
      <c r="A83" t="s">
        <v>189</v>
      </c>
    </row>
    <row r="86" spans="1:4" x14ac:dyDescent="0.25">
      <c r="B86" t="s">
        <v>250</v>
      </c>
      <c r="C86" t="b">
        <v>0</v>
      </c>
    </row>
    <row r="87" spans="1:4" x14ac:dyDescent="0.25">
      <c r="A87" t="s">
        <v>58</v>
      </c>
    </row>
    <row r="88" spans="1:4" x14ac:dyDescent="0.25">
      <c r="A88" t="s">
        <v>514</v>
      </c>
    </row>
    <row r="89" spans="1:4" x14ac:dyDescent="0.25">
      <c r="A89" t="s">
        <v>511</v>
      </c>
    </row>
    <row r="90" spans="1:4" x14ac:dyDescent="0.25">
      <c r="A90" t="s">
        <v>512</v>
      </c>
    </row>
    <row r="91" spans="1:4" x14ac:dyDescent="0.25">
      <c r="A91" t="s">
        <v>513</v>
      </c>
    </row>
    <row r="93" spans="1:4" x14ac:dyDescent="0.25">
      <c r="B93" s="936" t="s">
        <v>195</v>
      </c>
      <c r="C93" s="936"/>
      <c r="D93" t="e">
        <f>SUMIF(#REF!,"Fachveranstaltung / Infoveranstaltung",#REF!)+SUMIF(#REF!,"Netzwerktreffen",#REF!)</f>
        <v>#REF!</v>
      </c>
    </row>
    <row r="97" spans="1:6" x14ac:dyDescent="0.25">
      <c r="A97" t="s">
        <v>58</v>
      </c>
    </row>
    <row r="98" spans="1:6" x14ac:dyDescent="0.25">
      <c r="A98" t="s">
        <v>200</v>
      </c>
    </row>
    <row r="99" spans="1:6" x14ac:dyDescent="0.25">
      <c r="A99" t="s">
        <v>545</v>
      </c>
    </row>
    <row r="102" spans="1:6" x14ac:dyDescent="0.25">
      <c r="A102" t="s">
        <v>58</v>
      </c>
    </row>
    <row r="103" spans="1:6" x14ac:dyDescent="0.25">
      <c r="A103" t="s">
        <v>546</v>
      </c>
    </row>
    <row r="104" spans="1:6" x14ac:dyDescent="0.25">
      <c r="A104" t="s">
        <v>512</v>
      </c>
    </row>
    <row r="105" spans="1:6" x14ac:dyDescent="0.25">
      <c r="A105" t="s">
        <v>547</v>
      </c>
    </row>
    <row r="106" spans="1:6" x14ac:dyDescent="0.25">
      <c r="F106">
        <f>I47</f>
        <v>2</v>
      </c>
    </row>
    <row r="108" spans="1:6" x14ac:dyDescent="0.25">
      <c r="A108" s="153" t="s">
        <v>204</v>
      </c>
    </row>
    <row r="109" spans="1:6" x14ac:dyDescent="0.25">
      <c r="A109" t="s">
        <v>205</v>
      </c>
      <c r="B109" s="10" t="s">
        <v>206</v>
      </c>
      <c r="C109" t="s">
        <v>207</v>
      </c>
    </row>
    <row r="110" spans="1:6" x14ac:dyDescent="0.25">
      <c r="A110" s="154" t="s">
        <v>208</v>
      </c>
      <c r="B110" s="155">
        <v>39</v>
      </c>
      <c r="C110" t="s">
        <v>209</v>
      </c>
    </row>
    <row r="111" spans="1:6" x14ac:dyDescent="0.25">
      <c r="A111" t="s">
        <v>210</v>
      </c>
      <c r="B111" s="155">
        <v>19</v>
      </c>
      <c r="C111" t="s">
        <v>211</v>
      </c>
    </row>
    <row r="112" spans="1:6" x14ac:dyDescent="0.25">
      <c r="A112" t="s">
        <v>212</v>
      </c>
      <c r="B112" s="156">
        <v>220</v>
      </c>
      <c r="C112" t="s">
        <v>211</v>
      </c>
    </row>
    <row r="113" spans="1:10" x14ac:dyDescent="0.25">
      <c r="D113" s="153" t="s">
        <v>213</v>
      </c>
      <c r="E113" s="153" t="s">
        <v>214</v>
      </c>
    </row>
    <row r="114" spans="1:10" x14ac:dyDescent="0.25">
      <c r="A114" t="s">
        <v>215</v>
      </c>
      <c r="B114" t="s">
        <v>397</v>
      </c>
      <c r="C114" t="s">
        <v>396</v>
      </c>
      <c r="D114" t="s">
        <v>216</v>
      </c>
      <c r="E114" t="s">
        <v>216</v>
      </c>
      <c r="F114" t="s">
        <v>398</v>
      </c>
      <c r="G114" t="s">
        <v>406</v>
      </c>
      <c r="H114" t="s">
        <v>407</v>
      </c>
    </row>
    <row r="115" spans="1:10" x14ac:dyDescent="0.25">
      <c r="B115">
        <f>SUM(Personal!G27:G30)*I47</f>
        <v>0</v>
      </c>
      <c r="C115">
        <f>IF(I47=FALSE,1,((B115/B110)/I47))</f>
        <v>0</v>
      </c>
      <c r="D115" s="243">
        <f>(C115*B112)</f>
        <v>0</v>
      </c>
      <c r="E115" s="153">
        <f>ROUND((D115-(D115/100*15)),0)</f>
        <v>0</v>
      </c>
      <c r="F115" s="133">
        <f>D115*I47</f>
        <v>0</v>
      </c>
      <c r="G115">
        <f>F115+(F115/100)*5</f>
        <v>0</v>
      </c>
      <c r="H115">
        <f>F115-(F115/100)*5</f>
        <v>0</v>
      </c>
    </row>
    <row r="117" spans="1:10" x14ac:dyDescent="0.25">
      <c r="C117" t="s">
        <v>217</v>
      </c>
    </row>
    <row r="118" spans="1:10" x14ac:dyDescent="0.25">
      <c r="B118" t="s">
        <v>218</v>
      </c>
      <c r="C118" t="str">
        <f>Personal_alt!E50</f>
        <v>Projektjahr 1</v>
      </c>
      <c r="D118" t="str">
        <f>Personal_alt!F50</f>
        <v>Projektjahr 2</v>
      </c>
      <c r="E118" t="str">
        <f>Personal_alt!G50</f>
        <v>Projektjahr 3</v>
      </c>
      <c r="F118" t="str">
        <f>Personal_alt!H50</f>
        <v>Projektjahr 4</v>
      </c>
      <c r="I118" t="s">
        <v>222</v>
      </c>
      <c r="J118" t="str">
        <f>"Achtung: Die Anzahl der für das Jahr " &amp;C118&amp;" angegebenen Personentage wirkt recht hoch. Bitte erläutern Sie Ihre Angaben im Tabellenblatt 'Anmerkungen'."</f>
        <v>Achtung: Die Anzahl der für das Jahr Projektjahr 1 angegebenen Personentage wirkt recht hoch. Bitte erläutern Sie Ihre Angaben im Tabellenblatt 'Anmerkungen'.</v>
      </c>
    </row>
    <row r="119" spans="1:10" x14ac:dyDescent="0.25">
      <c r="B119" t="s">
        <v>219</v>
      </c>
      <c r="C119">
        <f>Personal_alt!E51</f>
        <v>12</v>
      </c>
      <c r="D119">
        <f>Personal_alt!F51</f>
        <v>12</v>
      </c>
      <c r="E119">
        <f>Personal_alt!G51</f>
        <v>0</v>
      </c>
      <c r="F119">
        <f>Personal_alt!H51</f>
        <v>0</v>
      </c>
      <c r="J119" t="str">
        <f>"Achtung: Die Anzahl der für das Jahr " &amp;C118&amp;" angegebenen Personentage wirkt zu niedrig. Bitte erläutern Sie Ihre Angaben im Tabellenblatt 'Anmerkungen'."</f>
        <v>Achtung: Die Anzahl der für das Jahr Projektjahr 1 angegebenen Personentage wirkt zu niedrig. Bitte erläutern Sie Ihre Angaben im Tabellenblatt 'Anmerkungen'.</v>
      </c>
    </row>
    <row r="120" spans="1:10" x14ac:dyDescent="0.25">
      <c r="B120" t="s">
        <v>220</v>
      </c>
      <c r="C120">
        <f>ROUND(($D$115/12)*C119,0)</f>
        <v>0</v>
      </c>
      <c r="D120">
        <f>ROUND(($D$115/12)*D119,0)</f>
        <v>0</v>
      </c>
      <c r="E120">
        <f>ROUND(($D$115/12)*E119,0)</f>
        <v>0</v>
      </c>
      <c r="F120">
        <f>ROUND(($D$115/12)*F119,0)</f>
        <v>0</v>
      </c>
      <c r="J120" t="str">
        <f>"Achtung: Die Anzahl der für das Jahr " &amp;D118&amp;" angegebenen Personentage wirkt recht hoch. Bitte erläutern Sie Ihre Angaben im Tabellenblatt 'Anmerkungen'."</f>
        <v>Achtung: Die Anzahl der für das Jahr Projektjahr 2 angegebenen Personentage wirkt recht hoch. Bitte erläutern Sie Ihre Angaben im Tabellenblatt 'Anmerkungen'.</v>
      </c>
    </row>
    <row r="121" spans="1:10" x14ac:dyDescent="0.25">
      <c r="B121" t="s">
        <v>394</v>
      </c>
      <c r="C121">
        <f>($E$115/12)*C119</f>
        <v>0</v>
      </c>
      <c r="D121">
        <f>($E$115/12)*D119</f>
        <v>0</v>
      </c>
      <c r="E121">
        <f>($E$115/12)*E119</f>
        <v>0</v>
      </c>
      <c r="F121">
        <f>($E$115/12)*F119</f>
        <v>0</v>
      </c>
      <c r="J121" t="str">
        <f>"Achtung: Die Anzahl der für das Jahr " &amp;D118&amp;" angegebenen Personentage wirkt zu niedrig. Bitte erläutern Sie Ihre Angaben im Tabellenblatt 'Anmerkungen'."</f>
        <v>Achtung: Die Anzahl der für das Jahr Projektjahr 2 angegebenen Personentage wirkt zu niedrig. Bitte erläutern Sie Ihre Angaben im Tabellenblatt 'Anmerkungen'.</v>
      </c>
    </row>
    <row r="122" spans="1:10" x14ac:dyDescent="0.25">
      <c r="B122" t="s">
        <v>221</v>
      </c>
      <c r="C122" t="e">
        <f>SUM(#REF!,#REF!,#REF!,#REF!)</f>
        <v>#REF!</v>
      </c>
      <c r="D122" t="e">
        <f>SUM(#REF!,#REF!,#REF!,#REF!)</f>
        <v>#REF!</v>
      </c>
      <c r="E122" t="e">
        <f>SUM(#REF!,#REF!,#REF!,#REF!)</f>
        <v>#REF!</v>
      </c>
      <c r="F122" t="e">
        <f>SUM(#REF!,#REF!,#REF!,#REF!)</f>
        <v>#REF!</v>
      </c>
      <c r="J122" t="str">
        <f>"Achtung: Die Anzahl der für das Jahr " &amp;E118&amp;" angegebenen Personentage wirkt recht hoch. Bitte erläutern Sie Ihre Angaben im Tabellenblatt 'Anmerkungen'."</f>
        <v>Achtung: Die Anzahl der für das Jahr Projektjahr 3 angegebenen Personentage wirkt recht hoch. Bitte erläutern Sie Ihre Angaben im Tabellenblatt 'Anmerkungen'.</v>
      </c>
    </row>
    <row r="123" spans="1:10" x14ac:dyDescent="0.25">
      <c r="C123" s="936" t="e">
        <f>IF(#REF!="Nein",J126,IF(SUM(C122:F122)=0,"",IF(C122&gt;C120,J118,IF(C122&lt;C121,J119,IF(D122&gt;D120,J120,IF(D122&lt;D121,J121,IF(E122&gt;E120,J122,IF(E122&lt;E121,J123,IF(F122&gt;F120,J124,IF(F122&lt;F121,J125,IF(AND(F46="ÜGR",H46="Anschlussvorhaben"),J131,"")))))))))))</f>
        <v>#REF!</v>
      </c>
      <c r="D123" s="936"/>
      <c r="E123" s="936"/>
      <c r="F123" s="936"/>
      <c r="G123" s="936"/>
      <c r="H123" s="936"/>
      <c r="I123" s="936"/>
      <c r="J123" t="str">
        <f>"Achtung: Die Anzahl der für das Jahr " &amp;E118&amp;" angegebenen Personentage wirkt zu niedrig. Bitte erläutern Sie Ihre Angaben im Tabellenblatt 'Anmerkungen'."</f>
        <v>Achtung: Die Anzahl der für das Jahr Projektjahr 3 angegebenen Personentage wirkt zu niedrig. Bitte erläutern Sie Ihre Angaben im Tabellenblatt 'Anmerkungen'.</v>
      </c>
    </row>
    <row r="124" spans="1:10" x14ac:dyDescent="0.25">
      <c r="A124" t="s">
        <v>58</v>
      </c>
      <c r="J124" t="str">
        <f>"Achtung: Die Anzahl der für das Jahr " &amp;F118&amp;" angegebenen Personentage wirkt recht hoch. Bitte erläutern Sie Ihre Angaben im Tabellenblatt 'Anmerkungen'."</f>
        <v>Achtung: Die Anzahl der für das Jahr Projektjahr 4 angegebenen Personentage wirkt recht hoch. Bitte erläutern Sie Ihre Angaben im Tabellenblatt 'Anmerkungen'.</v>
      </c>
    </row>
    <row r="125" spans="1:10" x14ac:dyDescent="0.25">
      <c r="A125" t="s">
        <v>435</v>
      </c>
      <c r="J125" t="str">
        <f>"Achtung: Die Anzahl der für das Jahr " &amp;F118&amp;" angegebenen Personentage wirkt zu niedrig. Bitte erläutern Sie Ihre Angaben im Tabellenblatt 'Anmerkungen'."</f>
        <v>Achtung: Die Anzahl der für das Jahr Projektjahr 4 angegebenen Personentage wirkt zu niedrig. Bitte erläutern Sie Ihre Angaben im Tabellenblatt 'Anmerkungen'.</v>
      </c>
    </row>
    <row r="126" spans="1:10" x14ac:dyDescent="0.25">
      <c r="A126" t="s">
        <v>436</v>
      </c>
      <c r="J126" t="s">
        <v>284</v>
      </c>
    </row>
    <row r="127" spans="1:10" x14ac:dyDescent="0.25">
      <c r="J127" t="s">
        <v>283</v>
      </c>
    </row>
    <row r="128" spans="1:10" x14ac:dyDescent="0.25">
      <c r="A128" s="943" t="s">
        <v>226</v>
      </c>
      <c r="B128" s="944"/>
      <c r="C128" s="944"/>
      <c r="D128" s="944"/>
      <c r="E128" s="944"/>
      <c r="F128" s="945"/>
      <c r="J128" t="s">
        <v>282</v>
      </c>
    </row>
    <row r="129" spans="1:12" x14ac:dyDescent="0.25">
      <c r="C129" t="s">
        <v>26</v>
      </c>
      <c r="D129" t="s">
        <v>224</v>
      </c>
      <c r="E129" t="s">
        <v>225</v>
      </c>
      <c r="F129" t="s">
        <v>289</v>
      </c>
      <c r="G129" t="s">
        <v>288</v>
      </c>
      <c r="H129" t="s">
        <v>290</v>
      </c>
      <c r="I129" t="s">
        <v>291</v>
      </c>
      <c r="J129" t="s">
        <v>281</v>
      </c>
    </row>
    <row r="130" spans="1:12" ht="15" customHeight="1" x14ac:dyDescent="0.25">
      <c r="A130" s="104">
        <v>1</v>
      </c>
      <c r="B130" t="e">
        <f>#REF!</f>
        <v>#REF!</v>
      </c>
      <c r="C130" t="e">
        <f>#REF!</f>
        <v>#REF!</v>
      </c>
      <c r="D130" t="e">
        <f>#REF!</f>
        <v>#REF!</v>
      </c>
      <c r="E130" t="e">
        <f>IF(C130="bitte auswählen",0,C130*D130)</f>
        <v>#REF!</v>
      </c>
      <c r="F130" s="105" t="e">
        <f>IF(B130=$A$12,E130,0)</f>
        <v>#REF!</v>
      </c>
      <c r="G130" s="105" t="e">
        <f>IF(B130=$A$10,E130,0)</f>
        <v>#REF!</v>
      </c>
      <c r="H130" s="105" t="e">
        <f>IF(B130=$A$11,E130,0)</f>
        <v>#REF!</v>
      </c>
      <c r="I130" s="105" t="e">
        <f>IF(B130=$A$13,E130,0)</f>
        <v>#REF!</v>
      </c>
      <c r="J130" t="str">
        <f>IF(F46="ÜGR","Anschlussvorhaben (Übergangsregelung)","Anschlussvorhaben")</f>
        <v>Anschlussvorhaben</v>
      </c>
    </row>
    <row r="131" spans="1:12" ht="15" customHeight="1" x14ac:dyDescent="0.25">
      <c r="A131" s="104">
        <v>2</v>
      </c>
      <c r="B131" t="e">
        <f>#REF!</f>
        <v>#REF!</v>
      </c>
      <c r="C131" t="e">
        <f>#REF!</f>
        <v>#REF!</v>
      </c>
      <c r="D131" t="e">
        <f>#REF!</f>
        <v>#REF!</v>
      </c>
      <c r="E131" t="e">
        <f t="shared" ref="E131:E145" si="2">IF(C131="bitte auswählen",0,C131*D131)</f>
        <v>#REF!</v>
      </c>
      <c r="F131" s="105" t="e">
        <f t="shared" ref="F131:F145" si="3">IF(B131=$A$12,E131,0)</f>
        <v>#REF!</v>
      </c>
      <c r="G131" s="105" t="e">
        <f t="shared" ref="G131:G145" si="4">IF(B131=$A$10,E131,0)</f>
        <v>#REF!</v>
      </c>
      <c r="H131" s="105" t="e">
        <f t="shared" ref="H131:H145" si="5">IF(B131=$A$11,E131,0)</f>
        <v>#REF!</v>
      </c>
      <c r="I131" s="105" t="e">
        <f t="shared" ref="I131:I145" si="6">IF(B131=$A$13,E131,0)</f>
        <v>#REF!</v>
      </c>
      <c r="J131" t="s">
        <v>493</v>
      </c>
    </row>
    <row r="132" spans="1:12" ht="15" customHeight="1" x14ac:dyDescent="0.25">
      <c r="A132" s="104">
        <v>3</v>
      </c>
      <c r="B132" t="e">
        <f>#REF!</f>
        <v>#REF!</v>
      </c>
      <c r="C132" t="e">
        <f>#REF!</f>
        <v>#REF!</v>
      </c>
      <c r="D132" t="e">
        <f>#REF!</f>
        <v>#REF!</v>
      </c>
      <c r="E132" t="e">
        <f t="shared" si="2"/>
        <v>#REF!</v>
      </c>
      <c r="F132" s="105" t="e">
        <f t="shared" si="3"/>
        <v>#REF!</v>
      </c>
      <c r="G132" s="105" t="e">
        <f t="shared" si="4"/>
        <v>#REF!</v>
      </c>
      <c r="H132" s="105" t="e">
        <f t="shared" si="5"/>
        <v>#REF!</v>
      </c>
      <c r="I132" s="105" t="e">
        <f t="shared" si="6"/>
        <v>#REF!</v>
      </c>
    </row>
    <row r="133" spans="1:12" ht="15" customHeight="1" x14ac:dyDescent="0.25">
      <c r="A133" s="104">
        <v>4</v>
      </c>
      <c r="B133" t="e">
        <f>#REF!</f>
        <v>#REF!</v>
      </c>
      <c r="C133" t="e">
        <f>#REF!</f>
        <v>#REF!</v>
      </c>
      <c r="D133" t="e">
        <f>#REF!</f>
        <v>#REF!</v>
      </c>
      <c r="E133" t="e">
        <f t="shared" si="2"/>
        <v>#REF!</v>
      </c>
      <c r="F133" s="105" t="e">
        <f t="shared" si="3"/>
        <v>#REF!</v>
      </c>
      <c r="G133" s="105" t="e">
        <f t="shared" si="4"/>
        <v>#REF!</v>
      </c>
      <c r="H133" s="105" t="e">
        <f t="shared" si="5"/>
        <v>#REF!</v>
      </c>
      <c r="I133" s="105" t="e">
        <f t="shared" si="6"/>
        <v>#REF!</v>
      </c>
    </row>
    <row r="134" spans="1:12" ht="15" customHeight="1" x14ac:dyDescent="0.25">
      <c r="A134" s="104">
        <v>5</v>
      </c>
      <c r="B134" t="e">
        <f>#REF!</f>
        <v>#REF!</v>
      </c>
      <c r="C134" t="e">
        <f>#REF!</f>
        <v>#REF!</v>
      </c>
      <c r="D134" t="e">
        <f>#REF!</f>
        <v>#REF!</v>
      </c>
      <c r="E134" t="e">
        <f t="shared" si="2"/>
        <v>#REF!</v>
      </c>
      <c r="F134" s="105" t="e">
        <f t="shared" si="3"/>
        <v>#REF!</v>
      </c>
      <c r="G134" s="105" t="e">
        <f t="shared" si="4"/>
        <v>#REF!</v>
      </c>
      <c r="H134" s="105" t="e">
        <f t="shared" si="5"/>
        <v>#REF!</v>
      </c>
      <c r="I134" s="105" t="e">
        <f t="shared" si="6"/>
        <v>#REF!</v>
      </c>
    </row>
    <row r="135" spans="1:12" ht="15" customHeight="1" x14ac:dyDescent="0.25">
      <c r="A135" s="104">
        <v>6</v>
      </c>
      <c r="B135" t="e">
        <f>#REF!</f>
        <v>#REF!</v>
      </c>
      <c r="C135" t="e">
        <f>#REF!</f>
        <v>#REF!</v>
      </c>
      <c r="D135" t="e">
        <f>#REF!</f>
        <v>#REF!</v>
      </c>
      <c r="E135" t="e">
        <f t="shared" si="2"/>
        <v>#REF!</v>
      </c>
      <c r="F135" s="105" t="e">
        <f t="shared" si="3"/>
        <v>#REF!</v>
      </c>
      <c r="G135" s="105" t="e">
        <f t="shared" si="4"/>
        <v>#REF!</v>
      </c>
      <c r="H135" s="105" t="e">
        <f t="shared" si="5"/>
        <v>#REF!</v>
      </c>
      <c r="I135" s="105" t="e">
        <f t="shared" si="6"/>
        <v>#REF!</v>
      </c>
    </row>
    <row r="136" spans="1:12" ht="15" customHeight="1" x14ac:dyDescent="0.25">
      <c r="A136" s="104">
        <v>7</v>
      </c>
      <c r="B136" t="e">
        <f>#REF!</f>
        <v>#REF!</v>
      </c>
      <c r="C136" t="e">
        <f>#REF!</f>
        <v>#REF!</v>
      </c>
      <c r="D136" t="e">
        <f>#REF!</f>
        <v>#REF!</v>
      </c>
      <c r="E136" t="e">
        <f t="shared" si="2"/>
        <v>#REF!</v>
      </c>
      <c r="F136" s="105" t="e">
        <f t="shared" si="3"/>
        <v>#REF!</v>
      </c>
      <c r="G136" s="105" t="e">
        <f t="shared" si="4"/>
        <v>#REF!</v>
      </c>
      <c r="H136" s="105" t="e">
        <f t="shared" si="5"/>
        <v>#REF!</v>
      </c>
      <c r="I136" s="105" t="e">
        <f t="shared" si="6"/>
        <v>#REF!</v>
      </c>
    </row>
    <row r="137" spans="1:12" ht="15" customHeight="1" x14ac:dyDescent="0.25">
      <c r="A137" s="104">
        <v>8</v>
      </c>
      <c r="B137" t="e">
        <f>#REF!</f>
        <v>#REF!</v>
      </c>
      <c r="C137" t="e">
        <f>#REF!</f>
        <v>#REF!</v>
      </c>
      <c r="D137" t="e">
        <f>#REF!</f>
        <v>#REF!</v>
      </c>
      <c r="E137" t="e">
        <f t="shared" si="2"/>
        <v>#REF!</v>
      </c>
      <c r="F137" s="105" t="e">
        <f t="shared" si="3"/>
        <v>#REF!</v>
      </c>
      <c r="G137" s="105" t="e">
        <f t="shared" si="4"/>
        <v>#REF!</v>
      </c>
      <c r="H137" s="105" t="e">
        <f t="shared" si="5"/>
        <v>#REF!</v>
      </c>
      <c r="I137" s="105" t="e">
        <f t="shared" si="6"/>
        <v>#REF!</v>
      </c>
    </row>
    <row r="138" spans="1:12" ht="15" customHeight="1" x14ac:dyDescent="0.25">
      <c r="A138" s="104">
        <v>9</v>
      </c>
      <c r="B138" t="e">
        <f>#REF!</f>
        <v>#REF!</v>
      </c>
      <c r="C138" t="e">
        <f>#REF!</f>
        <v>#REF!</v>
      </c>
      <c r="D138" t="e">
        <f>#REF!</f>
        <v>#REF!</v>
      </c>
      <c r="E138" t="e">
        <f t="shared" si="2"/>
        <v>#REF!</v>
      </c>
      <c r="F138" s="105" t="e">
        <f t="shared" si="3"/>
        <v>#REF!</v>
      </c>
      <c r="G138" s="105" t="e">
        <f t="shared" si="4"/>
        <v>#REF!</v>
      </c>
      <c r="H138" s="105" t="e">
        <f t="shared" si="5"/>
        <v>#REF!</v>
      </c>
      <c r="I138" s="105" t="e">
        <f t="shared" si="6"/>
        <v>#REF!</v>
      </c>
      <c r="J138" t="s">
        <v>523</v>
      </c>
      <c r="K138" t="s">
        <v>447</v>
      </c>
      <c r="L138" t="s">
        <v>525</v>
      </c>
    </row>
    <row r="139" spans="1:12" ht="15" customHeight="1" x14ac:dyDescent="0.25">
      <c r="A139" s="104">
        <v>10</v>
      </c>
      <c r="B139" t="e">
        <f>#REF!</f>
        <v>#REF!</v>
      </c>
      <c r="C139" t="e">
        <f>#REF!</f>
        <v>#REF!</v>
      </c>
      <c r="D139" t="e">
        <f>#REF!</f>
        <v>#REF!</v>
      </c>
      <c r="E139" t="e">
        <f t="shared" si="2"/>
        <v>#REF!</v>
      </c>
      <c r="F139" s="105" t="e">
        <f t="shared" si="3"/>
        <v>#REF!</v>
      </c>
      <c r="G139" s="105" t="e">
        <f t="shared" si="4"/>
        <v>#REF!</v>
      </c>
      <c r="H139" s="105" t="e">
        <f t="shared" si="5"/>
        <v>#REF!</v>
      </c>
      <c r="I139" s="105" t="e">
        <f t="shared" si="6"/>
        <v>#REF!</v>
      </c>
      <c r="J139" t="str">
        <f>A10</f>
        <v>Fach-/Infoveranstaltung</v>
      </c>
      <c r="K139" s="153">
        <f>5*menu!I47</f>
        <v>10</v>
      </c>
      <c r="L139" t="e">
        <f>IF(G146&gt;K139,1,0)</f>
        <v>#REF!</v>
      </c>
    </row>
    <row r="140" spans="1:12" ht="15" customHeight="1" x14ac:dyDescent="0.25">
      <c r="A140" s="104">
        <v>11</v>
      </c>
      <c r="B140" t="e">
        <f>#REF!</f>
        <v>#REF!</v>
      </c>
      <c r="C140" t="e">
        <f>#REF!</f>
        <v>#REF!</v>
      </c>
      <c r="D140" t="e">
        <f>#REF!</f>
        <v>#REF!</v>
      </c>
      <c r="E140" t="e">
        <f t="shared" si="2"/>
        <v>#REF!</v>
      </c>
      <c r="F140" s="105" t="e">
        <f t="shared" si="3"/>
        <v>#REF!</v>
      </c>
      <c r="G140" s="105" t="e">
        <f t="shared" si="4"/>
        <v>#REF!</v>
      </c>
      <c r="H140" s="105" t="e">
        <f t="shared" si="5"/>
        <v>#REF!</v>
      </c>
      <c r="I140" s="105" t="e">
        <f t="shared" si="6"/>
        <v>#REF!</v>
      </c>
      <c r="J140" t="str">
        <f>A11</f>
        <v>Netzwerktreffen</v>
      </c>
      <c r="K140" s="153" t="s">
        <v>524</v>
      </c>
    </row>
    <row r="141" spans="1:12" ht="15" customHeight="1" x14ac:dyDescent="0.25">
      <c r="A141" s="104">
        <v>12</v>
      </c>
      <c r="B141" t="e">
        <f>#REF!</f>
        <v>#REF!</v>
      </c>
      <c r="C141" t="e">
        <f>#REF!</f>
        <v>#REF!</v>
      </c>
      <c r="D141" t="e">
        <f>#REF!</f>
        <v>#REF!</v>
      </c>
      <c r="E141" t="e">
        <f t="shared" si="2"/>
        <v>#REF!</v>
      </c>
      <c r="F141" s="105" t="e">
        <f t="shared" si="3"/>
        <v>#REF!</v>
      </c>
      <c r="G141" s="105" t="e">
        <f t="shared" si="4"/>
        <v>#REF!</v>
      </c>
      <c r="H141" s="105" t="e">
        <f t="shared" si="5"/>
        <v>#REF!</v>
      </c>
      <c r="I141" s="105" t="e">
        <f t="shared" si="6"/>
        <v>#REF!</v>
      </c>
      <c r="J141" t="str">
        <f>A12</f>
        <v>Weiterqualifizierung</v>
      </c>
      <c r="K141" s="153" t="e">
        <f>IF(#REF!="Nein",6,IF(AND(menu!F46="ÜGR",menu!G46="Integriertes Konzept",menu!H46="Erstvorhaben"),9,IF(AND(menu!F46="ÜGR",menu!G46&lt;&gt;"Integriertes Konzept",menu!H46="Erstvorhaben"),6,IF(AND(H46="Anschlussvorhaben",F46="aktuell"),9,IF(AND(F46="ÜGR",G46="Integriertes Konzept"),6,IF(AND(F46="ÜGR",G46&lt;&gt;"Integriertes Konzept"),3))))))</f>
        <v>#REF!</v>
      </c>
      <c r="L141" t="e">
        <f>IF(F146&gt;K141,1,0)</f>
        <v>#REF!</v>
      </c>
    </row>
    <row r="142" spans="1:12" ht="15" customHeight="1" x14ac:dyDescent="0.25">
      <c r="A142" s="104">
        <v>13</v>
      </c>
      <c r="B142" t="e">
        <f>#REF!</f>
        <v>#REF!</v>
      </c>
      <c r="C142" t="e">
        <f>#REF!</f>
        <v>#REF!</v>
      </c>
      <c r="D142" t="e">
        <f>#REF!</f>
        <v>#REF!</v>
      </c>
      <c r="E142" t="e">
        <f t="shared" si="2"/>
        <v>#REF!</v>
      </c>
      <c r="F142" s="105" t="e">
        <f t="shared" si="3"/>
        <v>#REF!</v>
      </c>
      <c r="G142" s="105" t="e">
        <f t="shared" si="4"/>
        <v>#REF!</v>
      </c>
      <c r="H142" s="105" t="e">
        <f t="shared" si="5"/>
        <v>#REF!</v>
      </c>
      <c r="I142" s="105" t="e">
        <f t="shared" si="6"/>
        <v>#REF!</v>
      </c>
      <c r="J142" t="str">
        <f>A13</f>
        <v>Sonstige DR</v>
      </c>
      <c r="K142" s="153" t="s">
        <v>524</v>
      </c>
    </row>
    <row r="143" spans="1:12" ht="15" customHeight="1" x14ac:dyDescent="0.25">
      <c r="A143" s="104">
        <v>14</v>
      </c>
      <c r="B143" t="e">
        <f>#REF!</f>
        <v>#REF!</v>
      </c>
      <c r="C143" t="e">
        <f>#REF!</f>
        <v>#REF!</v>
      </c>
      <c r="D143" t="e">
        <f>#REF!</f>
        <v>#REF!</v>
      </c>
      <c r="E143" t="e">
        <f t="shared" si="2"/>
        <v>#REF!</v>
      </c>
      <c r="F143" s="105" t="e">
        <f t="shared" si="3"/>
        <v>#REF!</v>
      </c>
      <c r="G143" s="105" t="e">
        <f t="shared" si="4"/>
        <v>#REF!</v>
      </c>
      <c r="H143" s="105" t="e">
        <f t="shared" si="5"/>
        <v>#REF!</v>
      </c>
      <c r="I143" s="105" t="e">
        <f t="shared" si="6"/>
        <v>#REF!</v>
      </c>
    </row>
    <row r="144" spans="1:12" ht="15" customHeight="1" x14ac:dyDescent="0.25">
      <c r="A144" s="104">
        <v>15</v>
      </c>
      <c r="B144" t="e">
        <f>#REF!</f>
        <v>#REF!</v>
      </c>
      <c r="C144" t="e">
        <f>#REF!</f>
        <v>#REF!</v>
      </c>
      <c r="D144" t="e">
        <f>#REF!</f>
        <v>#REF!</v>
      </c>
      <c r="E144" t="e">
        <f t="shared" si="2"/>
        <v>#REF!</v>
      </c>
      <c r="F144" s="105" t="e">
        <f t="shared" si="3"/>
        <v>#REF!</v>
      </c>
      <c r="G144" s="105" t="e">
        <f t="shared" si="4"/>
        <v>#REF!</v>
      </c>
      <c r="H144" s="105" t="e">
        <f t="shared" si="5"/>
        <v>#REF!</v>
      </c>
      <c r="I144" s="105" t="e">
        <f t="shared" si="6"/>
        <v>#REF!</v>
      </c>
      <c r="J144" t="s">
        <v>528</v>
      </c>
      <c r="K144" t="e">
        <f>COUNTIFS(#REF!,"=Netzwerktreffen",#REF!,"&gt;0")</f>
        <v>#REF!</v>
      </c>
    </row>
    <row r="145" spans="1:11" ht="15.75" customHeight="1" x14ac:dyDescent="0.25">
      <c r="A145" s="106">
        <v>16</v>
      </c>
      <c r="B145" t="e">
        <f>#REF!</f>
        <v>#REF!</v>
      </c>
      <c r="C145" s="107" t="e">
        <f>#REF!</f>
        <v>#REF!</v>
      </c>
      <c r="D145" s="107" t="e">
        <f>#REF!</f>
        <v>#REF!</v>
      </c>
      <c r="E145" t="e">
        <f t="shared" si="2"/>
        <v>#REF!</v>
      </c>
      <c r="F145" s="105" t="e">
        <f t="shared" si="3"/>
        <v>#REF!</v>
      </c>
      <c r="G145" s="105" t="e">
        <f t="shared" si="4"/>
        <v>#REF!</v>
      </c>
      <c r="H145" s="105" t="e">
        <f t="shared" si="5"/>
        <v>#REF!</v>
      </c>
      <c r="I145" s="105" t="e">
        <f t="shared" si="6"/>
        <v>#REF!</v>
      </c>
      <c r="J145" t="s">
        <v>529</v>
      </c>
      <c r="K145" t="e">
        <f>COUNTIFS(#REF!,A12,#REF!,"&gt;1000")</f>
        <v>#REF!</v>
      </c>
    </row>
    <row r="146" spans="1:11" x14ac:dyDescent="0.25">
      <c r="F146" s="161" t="e">
        <f>SUM(F130:F145)</f>
        <v>#REF!</v>
      </c>
      <c r="G146" s="161" t="e">
        <f>SUM(G130:G145)</f>
        <v>#REF!</v>
      </c>
      <c r="H146" s="105" t="e">
        <f>SUM(H130:H145)</f>
        <v>#REF!</v>
      </c>
      <c r="I146" s="105" t="e">
        <f>SUM(I130:I145)</f>
        <v>#REF!</v>
      </c>
    </row>
    <row r="147" spans="1:11" x14ac:dyDescent="0.25">
      <c r="A147" s="936"/>
      <c r="B147" s="942"/>
      <c r="C147" s="10"/>
    </row>
    <row r="148" spans="1:11" x14ac:dyDescent="0.25">
      <c r="A148" s="936"/>
      <c r="B148" s="942"/>
      <c r="C148" s="10"/>
    </row>
    <row r="151" spans="1:11" x14ac:dyDescent="0.25">
      <c r="A151" t="s">
        <v>228</v>
      </c>
    </row>
    <row r="152" spans="1:11" x14ac:dyDescent="0.25">
      <c r="A152" t="s">
        <v>58</v>
      </c>
    </row>
    <row r="153" spans="1:11" x14ac:dyDescent="0.25">
      <c r="A153" t="s">
        <v>276</v>
      </c>
    </row>
    <row r="154" spans="1:11" x14ac:dyDescent="0.25">
      <c r="A154" t="s">
        <v>280</v>
      </c>
    </row>
    <row r="155" spans="1:11" x14ac:dyDescent="0.25">
      <c r="A155" t="s">
        <v>443</v>
      </c>
    </row>
    <row r="156" spans="1:11" x14ac:dyDescent="0.25">
      <c r="A156" t="s">
        <v>294</v>
      </c>
    </row>
    <row r="160" spans="1:11" x14ac:dyDescent="0.25">
      <c r="A160" t="s">
        <v>255</v>
      </c>
    </row>
    <row r="161" spans="1:16" x14ac:dyDescent="0.25">
      <c r="A161" t="s">
        <v>256</v>
      </c>
      <c r="C161" s="2">
        <v>5000</v>
      </c>
    </row>
    <row r="162" spans="1:16" x14ac:dyDescent="0.25">
      <c r="A162" t="s">
        <v>257</v>
      </c>
      <c r="C162" s="2">
        <v>10000</v>
      </c>
    </row>
    <row r="163" spans="1:16" x14ac:dyDescent="0.25">
      <c r="A163" t="s">
        <v>285</v>
      </c>
      <c r="C163" s="2">
        <v>5000</v>
      </c>
    </row>
    <row r="164" spans="1:16" x14ac:dyDescent="0.25">
      <c r="A164" t="s">
        <v>555</v>
      </c>
      <c r="C164" s="2">
        <v>5000</v>
      </c>
    </row>
    <row r="167" spans="1:16" x14ac:dyDescent="0.25">
      <c r="A167" s="103" t="s">
        <v>340</v>
      </c>
      <c r="B167" s="230"/>
      <c r="C167" s="230"/>
      <c r="D167" s="230"/>
      <c r="E167" s="230"/>
      <c r="F167" s="230"/>
      <c r="G167" s="230"/>
      <c r="H167" s="230"/>
      <c r="I167" s="230"/>
      <c r="J167" s="230"/>
      <c r="K167" s="230"/>
      <c r="L167" s="230"/>
      <c r="M167" s="231"/>
      <c r="N167" s="230"/>
      <c r="O167" s="230"/>
      <c r="P167" s="231"/>
    </row>
    <row r="168" spans="1:16" x14ac:dyDescent="0.25">
      <c r="A168" s="104"/>
      <c r="B168">
        <v>1</v>
      </c>
      <c r="C168">
        <v>2</v>
      </c>
      <c r="D168">
        <v>3</v>
      </c>
      <c r="M168" s="105"/>
      <c r="P168" s="105"/>
    </row>
    <row r="169" spans="1:16" ht="15" customHeight="1" x14ac:dyDescent="0.25">
      <c r="A169" s="104" t="s">
        <v>332</v>
      </c>
      <c r="B169" t="s">
        <v>331</v>
      </c>
      <c r="M169" s="233"/>
      <c r="N169" s="169"/>
      <c r="O169" s="169"/>
      <c r="P169" s="233"/>
    </row>
    <row r="170" spans="1:16" x14ac:dyDescent="0.25">
      <c r="A170" s="104" t="s">
        <v>333</v>
      </c>
      <c r="B170" t="s">
        <v>334</v>
      </c>
      <c r="M170" s="232"/>
      <c r="N170" s="1"/>
      <c r="O170" s="1"/>
      <c r="P170" s="232"/>
    </row>
    <row r="171" spans="1:16" x14ac:dyDescent="0.25">
      <c r="A171" s="104" t="s">
        <v>335</v>
      </c>
      <c r="B171" t="s">
        <v>338</v>
      </c>
      <c r="C171" t="s">
        <v>422</v>
      </c>
      <c r="M171" s="232"/>
      <c r="N171" s="1"/>
      <c r="O171" s="1"/>
      <c r="P171" s="232"/>
    </row>
    <row r="172" spans="1:16" x14ac:dyDescent="0.25">
      <c r="A172" s="104" t="s">
        <v>336</v>
      </c>
      <c r="B172" t="s">
        <v>421</v>
      </c>
      <c r="M172" s="232"/>
      <c r="N172" s="1"/>
      <c r="O172" s="1"/>
      <c r="P172" s="232"/>
    </row>
    <row r="173" spans="1:16" x14ac:dyDescent="0.25">
      <c r="A173" s="104" t="s">
        <v>337</v>
      </c>
      <c r="B173" t="s">
        <v>339</v>
      </c>
      <c r="C173" t="s">
        <v>338</v>
      </c>
      <c r="D173" t="s">
        <v>422</v>
      </c>
      <c r="M173" s="232"/>
      <c r="N173" s="1"/>
      <c r="O173" s="1"/>
      <c r="P173" s="232"/>
    </row>
    <row r="174" spans="1:16" x14ac:dyDescent="0.25">
      <c r="A174" s="104"/>
      <c r="M174" s="232"/>
      <c r="N174" s="1"/>
      <c r="O174" s="1"/>
      <c r="P174" s="232"/>
    </row>
    <row r="175" spans="1:16" x14ac:dyDescent="0.25">
      <c r="A175" s="104">
        <v>1</v>
      </c>
      <c r="B175" t="str">
        <f>B169</f>
        <v>Bisherige Klimaschutzaktivitäten, Motivation und ggf. strukturelle Besonderheiten:</v>
      </c>
      <c r="M175" s="232"/>
      <c r="N175" s="1"/>
      <c r="O175" s="1"/>
      <c r="P175" s="232"/>
    </row>
    <row r="176" spans="1:16" x14ac:dyDescent="0.25">
      <c r="A176" s="104">
        <v>2</v>
      </c>
      <c r="M176" s="105"/>
      <c r="P176" s="105"/>
    </row>
    <row r="177" spans="1:16" x14ac:dyDescent="0.25">
      <c r="A177" s="106">
        <v>3</v>
      </c>
      <c r="B177" s="107"/>
      <c r="C177" s="107"/>
      <c r="D177" s="107"/>
      <c r="E177" s="107"/>
      <c r="F177" s="107"/>
      <c r="G177" s="107"/>
      <c r="H177" s="107"/>
      <c r="I177" s="107"/>
      <c r="J177" s="107"/>
      <c r="K177" s="107"/>
      <c r="L177" s="107"/>
      <c r="M177" s="108"/>
      <c r="N177" s="107"/>
      <c r="O177" s="107"/>
      <c r="P177" s="108"/>
    </row>
    <row r="180" spans="1:16" x14ac:dyDescent="0.25">
      <c r="A180" t="s">
        <v>558</v>
      </c>
    </row>
    <row r="181" spans="1:16" x14ac:dyDescent="0.25">
      <c r="A181" t="s">
        <v>519</v>
      </c>
    </row>
    <row r="182" spans="1:16" x14ac:dyDescent="0.25">
      <c r="A182" t="s">
        <v>518</v>
      </c>
    </row>
    <row r="183" spans="1:16" x14ac:dyDescent="0.25">
      <c r="A183" t="s">
        <v>416</v>
      </c>
    </row>
    <row r="185" spans="1:16" x14ac:dyDescent="0.25">
      <c r="A185" t="s">
        <v>364</v>
      </c>
    </row>
    <row r="186" spans="1:16" x14ac:dyDescent="0.25">
      <c r="A186">
        <f>COUNTIF('Inhalte und Handlungsfelder'!I24:I29,"bitte auswählen")+COUNTIF('Inhalte und Handlungsfelder'!P24:P28,"bitte auswählen")</f>
        <v>11</v>
      </c>
      <c r="B186" t="s">
        <v>365</v>
      </c>
    </row>
    <row r="187" spans="1:16" x14ac:dyDescent="0.25">
      <c r="A187">
        <f>COUNTIF('Inhalte und Handlungsfelder'!I24:I29,"Nein")+COUNTIF('Inhalte und Handlungsfelder'!P24:P28,"Nein")</f>
        <v>0</v>
      </c>
      <c r="B187" t="s">
        <v>366</v>
      </c>
    </row>
    <row r="189" spans="1:16" x14ac:dyDescent="0.25">
      <c r="A189" t="e">
        <f>IF(#REF!="Nein","Bitte bestätigen Sie, dass das Klimaschutzkonzept die oben genannten Inhalte umfassen wird.","Bitte bestätigen Sie, dass das Klimaschutzkonzept die oben genannten Inhalte umfasst.")</f>
        <v>#REF!</v>
      </c>
    </row>
    <row r="190" spans="1:16" x14ac:dyDescent="0.25">
      <c r="A190" t="e">
        <f>IF(#REF!="Nein","Hiermit wird bestätigt, dass das Klimaschutzkonzept die oben genannten Inhalte umfassen wird.","Hiermit wird bestätigt, dass das Klimaschutzkonzept die oben genannten Inhalte umfasset.")</f>
        <v>#REF!</v>
      </c>
    </row>
    <row r="192" spans="1:16" x14ac:dyDescent="0.25">
      <c r="A192" t="s">
        <v>370</v>
      </c>
      <c r="B192" t="e">
        <f>IF(OR(#REF!="Ja",#REF!=A155,#REF!=A156,F46="ÜGR"),0,1)</f>
        <v>#REF!</v>
      </c>
    </row>
    <row r="194" spans="1:8" x14ac:dyDescent="0.25">
      <c r="A194" t="s">
        <v>372</v>
      </c>
      <c r="B194" s="58" t="str">
        <f>IF(OR(Basisdaten!$I$20=menu!AE3,Basisdaten!$I$20=menu!AF3,Basisdaten!$I$20=menu!AF4,Basisdaten!$I$20=menu!AF5,Basisdaten!$I$20=menu!AF7,Basisdaten!$I$20=menu!AE7),"Organisationsstruktur (schematische Darstellung)", "")</f>
        <v/>
      </c>
      <c r="C194" s="58" t="str">
        <f>TEXT(B194,"TT.MM.JJJJ")</f>
        <v/>
      </c>
    </row>
    <row r="195" spans="1:8" x14ac:dyDescent="0.25">
      <c r="A195" t="s">
        <v>373</v>
      </c>
      <c r="B195" s="58" t="str">
        <f>IF(Basisdaten!I30&lt;&gt;"",EDATE(Basisdaten!I30,-4),"...")</f>
        <v>...</v>
      </c>
      <c r="C195" s="58" t="str">
        <f>TEXT(B195,"TT.MM.JJJJ")</f>
        <v>...</v>
      </c>
    </row>
    <row r="197" spans="1:8" x14ac:dyDescent="0.25">
      <c r="A197" s="153" t="s">
        <v>399</v>
      </c>
    </row>
    <row r="198" spans="1:8" x14ac:dyDescent="0.25">
      <c r="A198" s="816" t="s">
        <v>402</v>
      </c>
      <c r="B198" s="816"/>
      <c r="C198" s="816"/>
      <c r="D198" s="816"/>
      <c r="F198" s="816" t="s">
        <v>405</v>
      </c>
      <c r="G198" s="816"/>
      <c r="H198" s="816"/>
    </row>
    <row r="199" spans="1:8" x14ac:dyDescent="0.25">
      <c r="A199" s="244"/>
      <c r="B199" s="244" t="s">
        <v>404</v>
      </c>
      <c r="C199" s="244" t="s">
        <v>403</v>
      </c>
      <c r="D199" s="244" t="s">
        <v>213</v>
      </c>
      <c r="F199" s="244" t="s">
        <v>404</v>
      </c>
      <c r="G199" s="244" t="s">
        <v>403</v>
      </c>
      <c r="H199" s="244" t="s">
        <v>213</v>
      </c>
    </row>
    <row r="200" spans="1:8" x14ac:dyDescent="0.25">
      <c r="A200" s="154" t="s">
        <v>400</v>
      </c>
      <c r="B200" s="60">
        <v>15</v>
      </c>
      <c r="C200" s="60">
        <v>25</v>
      </c>
      <c r="D200" s="60">
        <v>30</v>
      </c>
      <c r="F200">
        <f>ROUND((B200/305)*(305*$C$115),0)</f>
        <v>0</v>
      </c>
      <c r="G200">
        <f>ROUND((C200/305)*(305*$C$115),0)</f>
        <v>0</v>
      </c>
      <c r="H200">
        <f>ROUND((D200/305)*(305*$C$115),0)</f>
        <v>0</v>
      </c>
    </row>
    <row r="201" spans="1:8" x14ac:dyDescent="0.25">
      <c r="A201" s="154" t="s">
        <v>401</v>
      </c>
      <c r="B201" s="60">
        <v>15</v>
      </c>
      <c r="C201" s="60">
        <v>25</v>
      </c>
      <c r="D201" s="60">
        <v>30</v>
      </c>
      <c r="F201">
        <f t="shared" ref="F201:F210" si="7">ROUND((B201/305)*(305*$C$115),0)</f>
        <v>0</v>
      </c>
      <c r="G201">
        <f t="shared" ref="G201:G210" si="8">ROUND((C201/305)*(305*$C$115),0)</f>
        <v>0</v>
      </c>
      <c r="H201">
        <f t="shared" ref="H201:H210" si="9">ROUND((D201/305)*(305*$C$115),0)</f>
        <v>0</v>
      </c>
    </row>
    <row r="202" spans="1:8" x14ac:dyDescent="0.25">
      <c r="A202">
        <v>2</v>
      </c>
      <c r="B202" s="60">
        <v>20</v>
      </c>
      <c r="C202" s="60">
        <v>35</v>
      </c>
      <c r="D202" s="60">
        <v>40</v>
      </c>
      <c r="F202">
        <f t="shared" si="7"/>
        <v>0</v>
      </c>
      <c r="G202">
        <f t="shared" si="8"/>
        <v>0</v>
      </c>
      <c r="H202">
        <f t="shared" si="9"/>
        <v>0</v>
      </c>
    </row>
    <row r="203" spans="1:8" x14ac:dyDescent="0.25">
      <c r="A203">
        <v>3</v>
      </c>
      <c r="B203" s="60">
        <v>20</v>
      </c>
      <c r="C203" s="60">
        <v>30</v>
      </c>
      <c r="D203" s="60">
        <v>40</v>
      </c>
      <c r="F203">
        <f t="shared" si="7"/>
        <v>0</v>
      </c>
      <c r="G203">
        <f t="shared" si="8"/>
        <v>0</v>
      </c>
      <c r="H203">
        <f t="shared" si="9"/>
        <v>0</v>
      </c>
    </row>
    <row r="204" spans="1:8" x14ac:dyDescent="0.25">
      <c r="A204">
        <v>4</v>
      </c>
      <c r="B204" s="60">
        <v>25</v>
      </c>
      <c r="C204" s="60">
        <v>35</v>
      </c>
      <c r="D204" s="60">
        <v>50</v>
      </c>
      <c r="F204">
        <f t="shared" si="7"/>
        <v>0</v>
      </c>
      <c r="G204">
        <f t="shared" si="8"/>
        <v>0</v>
      </c>
      <c r="H204">
        <f t="shared" si="9"/>
        <v>0</v>
      </c>
    </row>
    <row r="205" spans="1:8" x14ac:dyDescent="0.25">
      <c r="A205">
        <v>5</v>
      </c>
      <c r="B205" s="60">
        <v>40</v>
      </c>
      <c r="C205" s="60">
        <v>60</v>
      </c>
      <c r="D205" s="60">
        <v>80</v>
      </c>
      <c r="F205">
        <f t="shared" si="7"/>
        <v>0</v>
      </c>
      <c r="G205">
        <f t="shared" si="8"/>
        <v>0</v>
      </c>
      <c r="H205">
        <f t="shared" si="9"/>
        <v>0</v>
      </c>
    </row>
    <row r="206" spans="1:8" x14ac:dyDescent="0.25">
      <c r="A206">
        <v>6</v>
      </c>
      <c r="B206" s="60">
        <v>10</v>
      </c>
      <c r="C206" s="60">
        <v>15</v>
      </c>
      <c r="D206" s="60">
        <v>20</v>
      </c>
      <c r="F206">
        <f t="shared" si="7"/>
        <v>0</v>
      </c>
      <c r="G206">
        <f t="shared" si="8"/>
        <v>0</v>
      </c>
      <c r="H206">
        <f t="shared" si="9"/>
        <v>0</v>
      </c>
    </row>
    <row r="207" spans="1:8" x14ac:dyDescent="0.25">
      <c r="A207">
        <v>7</v>
      </c>
      <c r="B207" s="60">
        <v>10</v>
      </c>
      <c r="C207" s="60">
        <v>15</v>
      </c>
      <c r="D207" s="60">
        <v>20</v>
      </c>
      <c r="F207">
        <f t="shared" si="7"/>
        <v>0</v>
      </c>
      <c r="G207">
        <f t="shared" si="8"/>
        <v>0</v>
      </c>
      <c r="H207">
        <f t="shared" si="9"/>
        <v>0</v>
      </c>
    </row>
    <row r="208" spans="1:8" x14ac:dyDescent="0.25">
      <c r="A208">
        <v>8</v>
      </c>
      <c r="B208" s="60">
        <v>10</v>
      </c>
      <c r="C208" s="60">
        <v>20</v>
      </c>
      <c r="D208" s="60">
        <v>30</v>
      </c>
      <c r="F208">
        <f t="shared" si="7"/>
        <v>0</v>
      </c>
      <c r="G208">
        <f t="shared" si="8"/>
        <v>0</v>
      </c>
      <c r="H208">
        <f t="shared" si="9"/>
        <v>0</v>
      </c>
    </row>
    <row r="209" spans="1:9" x14ac:dyDescent="0.25">
      <c r="A209">
        <v>9</v>
      </c>
      <c r="B209" s="60">
        <v>20</v>
      </c>
      <c r="C209" s="60">
        <v>30</v>
      </c>
      <c r="D209" s="60">
        <v>40</v>
      </c>
      <c r="F209">
        <f t="shared" si="7"/>
        <v>0</v>
      </c>
      <c r="G209">
        <f t="shared" si="8"/>
        <v>0</v>
      </c>
      <c r="H209">
        <f t="shared" si="9"/>
        <v>0</v>
      </c>
    </row>
    <row r="210" spans="1:9" x14ac:dyDescent="0.25">
      <c r="A210">
        <v>10</v>
      </c>
      <c r="B210" s="60">
        <v>10</v>
      </c>
      <c r="C210" s="60">
        <v>15</v>
      </c>
      <c r="D210" s="60">
        <v>20</v>
      </c>
      <c r="F210">
        <f t="shared" si="7"/>
        <v>0</v>
      </c>
      <c r="G210">
        <f t="shared" si="8"/>
        <v>0</v>
      </c>
      <c r="H210">
        <f t="shared" si="9"/>
        <v>0</v>
      </c>
    </row>
    <row r="211" spans="1:9" x14ac:dyDescent="0.25">
      <c r="B211" s="60"/>
      <c r="C211" s="60">
        <f>SUM(C200:C210)</f>
        <v>305</v>
      </c>
      <c r="D211" s="60"/>
      <c r="G211">
        <f>SUM(G200:G210)</f>
        <v>0</v>
      </c>
    </row>
    <row r="212" spans="1:9" x14ac:dyDescent="0.25">
      <c r="B212" s="60"/>
      <c r="C212" s="60"/>
      <c r="D212" s="60"/>
    </row>
    <row r="213" spans="1:9" x14ac:dyDescent="0.25">
      <c r="A213">
        <v>1</v>
      </c>
      <c r="B213" s="60">
        <v>20</v>
      </c>
      <c r="C213" s="60">
        <v>30</v>
      </c>
      <c r="D213" s="60">
        <v>40</v>
      </c>
      <c r="F213">
        <f t="shared" ref="F213:H218" si="10">ROUND((B213/305)*(305*$C$115),0)</f>
        <v>0</v>
      </c>
      <c r="G213">
        <f t="shared" si="10"/>
        <v>0</v>
      </c>
      <c r="H213">
        <f t="shared" si="10"/>
        <v>0</v>
      </c>
    </row>
    <row r="214" spans="1:9" x14ac:dyDescent="0.25">
      <c r="A214">
        <v>2</v>
      </c>
      <c r="B214" s="60">
        <v>20</v>
      </c>
      <c r="C214" s="60">
        <v>25</v>
      </c>
      <c r="D214" s="60">
        <v>30</v>
      </c>
      <c r="F214">
        <f t="shared" si="10"/>
        <v>0</v>
      </c>
      <c r="G214">
        <f t="shared" si="10"/>
        <v>0</v>
      </c>
      <c r="H214">
        <f t="shared" si="10"/>
        <v>0</v>
      </c>
    </row>
    <row r="215" spans="1:9" x14ac:dyDescent="0.25">
      <c r="A215">
        <v>3</v>
      </c>
      <c r="B215" s="60">
        <v>10</v>
      </c>
      <c r="C215" s="60">
        <v>20</v>
      </c>
      <c r="D215" s="60">
        <v>30</v>
      </c>
      <c r="F215">
        <f t="shared" si="10"/>
        <v>0</v>
      </c>
      <c r="G215">
        <f t="shared" si="10"/>
        <v>0</v>
      </c>
      <c r="H215">
        <f t="shared" si="10"/>
        <v>0</v>
      </c>
    </row>
    <row r="216" spans="1:9" x14ac:dyDescent="0.25">
      <c r="A216">
        <v>4</v>
      </c>
      <c r="B216" s="60">
        <v>10</v>
      </c>
      <c r="C216" s="60">
        <v>15</v>
      </c>
      <c r="D216" s="60">
        <v>20</v>
      </c>
      <c r="F216">
        <f t="shared" si="10"/>
        <v>0</v>
      </c>
      <c r="G216">
        <f t="shared" si="10"/>
        <v>0</v>
      </c>
      <c r="H216">
        <f t="shared" si="10"/>
        <v>0</v>
      </c>
    </row>
    <row r="217" spans="1:9" x14ac:dyDescent="0.25">
      <c r="A217">
        <v>5</v>
      </c>
      <c r="B217" s="60">
        <v>5</v>
      </c>
      <c r="C217" s="60">
        <v>5</v>
      </c>
      <c r="D217" s="60">
        <v>15</v>
      </c>
      <c r="F217">
        <f t="shared" si="10"/>
        <v>0</v>
      </c>
      <c r="G217">
        <f t="shared" si="10"/>
        <v>0</v>
      </c>
      <c r="H217">
        <f t="shared" si="10"/>
        <v>0</v>
      </c>
    </row>
    <row r="218" spans="1:9" x14ac:dyDescent="0.25">
      <c r="A218">
        <v>6</v>
      </c>
      <c r="B218" s="60">
        <v>20</v>
      </c>
      <c r="C218" s="60">
        <v>40</v>
      </c>
      <c r="D218" s="60">
        <v>40</v>
      </c>
      <c r="F218">
        <f t="shared" si="10"/>
        <v>0</v>
      </c>
      <c r="G218">
        <f t="shared" si="10"/>
        <v>0</v>
      </c>
      <c r="H218">
        <f t="shared" si="10"/>
        <v>0</v>
      </c>
    </row>
    <row r="219" spans="1:9" x14ac:dyDescent="0.25">
      <c r="B219" s="60"/>
      <c r="C219" s="60">
        <f>SUM(C213:C218)</f>
        <v>135</v>
      </c>
      <c r="D219" s="60"/>
      <c r="G219">
        <f>SUM(G213:G218)</f>
        <v>0</v>
      </c>
    </row>
    <row r="221" spans="1:9" x14ac:dyDescent="0.25">
      <c r="A221" s="60" t="s">
        <v>430</v>
      </c>
      <c r="B221" s="60"/>
      <c r="C221" s="60"/>
      <c r="D221" s="60"/>
      <c r="E221" s="60"/>
      <c r="F221" s="60"/>
    </row>
    <row r="222" spans="1:9" x14ac:dyDescent="0.25">
      <c r="A222" s="270" t="s">
        <v>423</v>
      </c>
      <c r="B222" s="60"/>
      <c r="C222" s="60"/>
      <c r="D222" s="60"/>
      <c r="E222" s="60"/>
      <c r="F222" s="60" t="str">
        <f>IF(OR(Basisdaten!I20=AF3,Basisdaten!I20=AF4,Basisdaten!I20=AF5),"GK","P")</f>
        <v>P</v>
      </c>
    </row>
    <row r="223" spans="1:9" x14ac:dyDescent="0.25">
      <c r="A223" s="60" t="s">
        <v>424</v>
      </c>
      <c r="B223" s="60" t="s">
        <v>425</v>
      </c>
      <c r="C223" s="60" t="s">
        <v>426</v>
      </c>
      <c r="D223" s="60"/>
      <c r="E223" s="60"/>
      <c r="F223" s="271" t="s">
        <v>433</v>
      </c>
      <c r="G223" s="271" t="s">
        <v>431</v>
      </c>
      <c r="H223" s="271" t="s">
        <v>432</v>
      </c>
      <c r="I223" s="270" t="s">
        <v>515</v>
      </c>
    </row>
    <row r="224" spans="1:9" x14ac:dyDescent="0.25">
      <c r="A224" s="60">
        <v>0</v>
      </c>
      <c r="B224" s="60">
        <v>9</v>
      </c>
      <c r="C224" s="60">
        <v>12</v>
      </c>
      <c r="D224" s="60">
        <v>5000</v>
      </c>
      <c r="E224" s="60"/>
      <c r="F224" s="272" t="e">
        <f>#REF!</f>
        <v>#REF!</v>
      </c>
      <c r="G224" s="10" t="e">
        <f>IF(F224&lt;D224,B224,IF(F224&lt;D225,B225,IF(F224&lt;D226,B226,IF(F224&lt;D227,B227,B228))))</f>
        <v>#REF!</v>
      </c>
      <c r="H224" s="10" t="e">
        <f>IF(F224&lt;D224,C224,IF(F224&lt;D225,C225,IF(F224&lt;D226,C226,IF(F224&lt;D227,C227,C228))))</f>
        <v>#REF!</v>
      </c>
      <c r="I224" s="153">
        <f>IF(F222="GK",IF(F224&lt;D225,E225,IF(F224&lt;D226,E226,IF(F224&lt;D227,E227,E228))),45)</f>
        <v>45</v>
      </c>
    </row>
    <row r="225" spans="1:7" x14ac:dyDescent="0.25">
      <c r="A225" s="60" t="s">
        <v>507</v>
      </c>
      <c r="B225" s="60">
        <v>11</v>
      </c>
      <c r="C225" s="60">
        <v>14</v>
      </c>
      <c r="D225" s="60">
        <v>10000</v>
      </c>
      <c r="E225" s="60">
        <v>20</v>
      </c>
      <c r="F225" s="60"/>
    </row>
    <row r="226" spans="1:7" x14ac:dyDescent="0.25">
      <c r="A226" s="60" t="s">
        <v>427</v>
      </c>
      <c r="B226" s="60">
        <v>15</v>
      </c>
      <c r="C226" s="60">
        <v>16</v>
      </c>
      <c r="D226" s="60">
        <v>30000</v>
      </c>
      <c r="E226" s="60">
        <v>25</v>
      </c>
      <c r="F226" s="60"/>
      <c r="G226" s="152"/>
    </row>
    <row r="227" spans="1:7" x14ac:dyDescent="0.25">
      <c r="A227" s="60" t="s">
        <v>428</v>
      </c>
      <c r="B227" s="60">
        <v>18</v>
      </c>
      <c r="C227" s="60">
        <v>20</v>
      </c>
      <c r="D227" s="60">
        <v>80000</v>
      </c>
      <c r="E227" s="60">
        <v>35</v>
      </c>
      <c r="F227" s="60"/>
    </row>
    <row r="228" spans="1:7" x14ac:dyDescent="0.25">
      <c r="A228" s="60" t="s">
        <v>429</v>
      </c>
      <c r="B228" s="60">
        <v>25</v>
      </c>
      <c r="C228" s="60">
        <v>25</v>
      </c>
      <c r="D228" s="60"/>
      <c r="E228" s="60">
        <v>45</v>
      </c>
      <c r="F228" s="60"/>
    </row>
    <row r="229" spans="1:7" x14ac:dyDescent="0.25">
      <c r="A229" s="60"/>
      <c r="B229" s="60"/>
      <c r="C229" s="60"/>
      <c r="D229" s="60"/>
      <c r="E229" s="60"/>
      <c r="F229" s="60"/>
    </row>
    <row r="230" spans="1:7" x14ac:dyDescent="0.25">
      <c r="A230" s="60"/>
      <c r="B230" s="60"/>
      <c r="C230" s="60"/>
      <c r="D230" s="60"/>
      <c r="E230" s="60"/>
      <c r="F230" s="60"/>
    </row>
    <row r="231" spans="1:7" x14ac:dyDescent="0.25">
      <c r="A231" s="1" t="s">
        <v>463</v>
      </c>
      <c r="B231" s="60"/>
      <c r="C231" s="60"/>
      <c r="D231" s="60"/>
      <c r="E231" s="60"/>
      <c r="F231" s="60"/>
    </row>
    <row r="232" spans="1:7" x14ac:dyDescent="0.25">
      <c r="A232" s="60" t="s">
        <v>464</v>
      </c>
      <c r="B232" s="60" t="str">
        <f>IF(AND(OR(Basisdaten!I20=AF3,Basisdaten!I20=AF4,Basisdaten!I20=AF5),menu!G46="Integriertes Konzept",menu!H46="Erstvorhaben"),"Ja","Nein")</f>
        <v>Nein</v>
      </c>
      <c r="C232" s="60"/>
      <c r="D232" s="60"/>
      <c r="E232" s="60"/>
      <c r="F232" s="60"/>
    </row>
    <row r="233" spans="1:7" x14ac:dyDescent="0.25">
      <c r="A233" s="60"/>
      <c r="B233" s="60"/>
      <c r="C233" s="60"/>
      <c r="D233" s="60"/>
      <c r="E233" s="60"/>
      <c r="F233" s="60"/>
    </row>
    <row r="235" spans="1:7" x14ac:dyDescent="0.25">
      <c r="A235" t="s">
        <v>473</v>
      </c>
      <c r="B235" t="s">
        <v>474</v>
      </c>
      <c r="C235" t="s">
        <v>475</v>
      </c>
    </row>
    <row r="236" spans="1:7" x14ac:dyDescent="0.25">
      <c r="A236" t="s">
        <v>47</v>
      </c>
      <c r="B236">
        <f>C20</f>
        <v>0</v>
      </c>
      <c r="C236">
        <f>C21</f>
        <v>0</v>
      </c>
    </row>
    <row r="237" spans="1:7" x14ac:dyDescent="0.25">
      <c r="A237" t="s">
        <v>48</v>
      </c>
      <c r="B237">
        <f>D20</f>
        <v>0</v>
      </c>
      <c r="C237">
        <f>D21</f>
        <v>0</v>
      </c>
    </row>
    <row r="238" spans="1:7" x14ac:dyDescent="0.25">
      <c r="A238" t="s">
        <v>49</v>
      </c>
      <c r="B238">
        <f>E20</f>
        <v>0</v>
      </c>
      <c r="C238">
        <f>E21</f>
        <v>0</v>
      </c>
    </row>
    <row r="239" spans="1:7" x14ac:dyDescent="0.25">
      <c r="A239" t="s">
        <v>173</v>
      </c>
      <c r="B239">
        <f>F20</f>
        <v>0</v>
      </c>
      <c r="C239">
        <f>F21</f>
        <v>0</v>
      </c>
    </row>
    <row r="240" spans="1:7" x14ac:dyDescent="0.25">
      <c r="A240" t="s">
        <v>174</v>
      </c>
      <c r="B240">
        <f>G20</f>
        <v>0</v>
      </c>
      <c r="C240">
        <f>G21</f>
        <v>0</v>
      </c>
    </row>
    <row r="241" spans="1:3" x14ac:dyDescent="0.25">
      <c r="A241" t="s">
        <v>193</v>
      </c>
    </row>
    <row r="242" spans="1:3" x14ac:dyDescent="0.25">
      <c r="A242" t="s">
        <v>47</v>
      </c>
      <c r="B242">
        <f>C26</f>
        <v>0</v>
      </c>
      <c r="C242">
        <f>C27</f>
        <v>0</v>
      </c>
    </row>
    <row r="243" spans="1:3" x14ac:dyDescent="0.25">
      <c r="A243" t="s">
        <v>48</v>
      </c>
      <c r="B243">
        <f>D26</f>
        <v>0</v>
      </c>
      <c r="C243">
        <f>D27</f>
        <v>0</v>
      </c>
    </row>
    <row r="244" spans="1:3" x14ac:dyDescent="0.25">
      <c r="A244" t="s">
        <v>49</v>
      </c>
      <c r="B244">
        <f>E26</f>
        <v>0</v>
      </c>
      <c r="C244">
        <f>E27</f>
        <v>0</v>
      </c>
    </row>
    <row r="245" spans="1:3" x14ac:dyDescent="0.25">
      <c r="A245" t="s">
        <v>173</v>
      </c>
      <c r="B245">
        <f>F26</f>
        <v>0</v>
      </c>
      <c r="C245">
        <f>F27</f>
        <v>0</v>
      </c>
    </row>
    <row r="246" spans="1:3" x14ac:dyDescent="0.25">
      <c r="A246" t="s">
        <v>174</v>
      </c>
      <c r="B246">
        <f>G26</f>
        <v>0</v>
      </c>
      <c r="C246">
        <f>G27</f>
        <v>0</v>
      </c>
    </row>
    <row r="247" spans="1:3" x14ac:dyDescent="0.25">
      <c r="A247" t="s">
        <v>176</v>
      </c>
    </row>
    <row r="248" spans="1:3" x14ac:dyDescent="0.25">
      <c r="A248" t="s">
        <v>47</v>
      </c>
      <c r="B248">
        <f>C31</f>
        <v>0</v>
      </c>
      <c r="C248">
        <f>C32</f>
        <v>0</v>
      </c>
    </row>
    <row r="249" spans="1:3" x14ac:dyDescent="0.25">
      <c r="A249" t="s">
        <v>48</v>
      </c>
      <c r="B249">
        <f>D31</f>
        <v>0</v>
      </c>
      <c r="C249">
        <f>D32</f>
        <v>0</v>
      </c>
    </row>
    <row r="250" spans="1:3" x14ac:dyDescent="0.25">
      <c r="A250" t="s">
        <v>49</v>
      </c>
      <c r="B250">
        <f>E31</f>
        <v>0</v>
      </c>
      <c r="C250">
        <f>E32</f>
        <v>0</v>
      </c>
    </row>
    <row r="251" spans="1:3" x14ac:dyDescent="0.25">
      <c r="A251" t="s">
        <v>173</v>
      </c>
      <c r="B251">
        <f>F31</f>
        <v>0</v>
      </c>
      <c r="C251">
        <f>F32</f>
        <v>0</v>
      </c>
    </row>
    <row r="252" spans="1:3" x14ac:dyDescent="0.25">
      <c r="A252" t="s">
        <v>174</v>
      </c>
      <c r="B252">
        <f>G31</f>
        <v>0</v>
      </c>
      <c r="C252">
        <f>G32</f>
        <v>0</v>
      </c>
    </row>
    <row r="257" spans="1:2" x14ac:dyDescent="0.25">
      <c r="A257" t="s">
        <v>533</v>
      </c>
    </row>
    <row r="258" spans="1:2" x14ac:dyDescent="0.25">
      <c r="A258" t="str">
        <f>Anmerkungen!E5</f>
        <v>bitte auswählen</v>
      </c>
      <c r="B258">
        <f>LEN(Anmerkungen!C6)</f>
        <v>0</v>
      </c>
    </row>
    <row r="259" spans="1:2" x14ac:dyDescent="0.25">
      <c r="A259" t="str">
        <f>Anmerkungen!E15</f>
        <v>bitte auswählen</v>
      </c>
      <c r="B259">
        <f>LEN(Anmerkungen!C16)</f>
        <v>0</v>
      </c>
    </row>
    <row r="260" spans="1:2" x14ac:dyDescent="0.25">
      <c r="A260" t="str">
        <f>Anmerkungen!E25</f>
        <v>bitte auswählen</v>
      </c>
      <c r="B260">
        <f>LEN(Anmerkungen!C26)</f>
        <v>0</v>
      </c>
    </row>
    <row r="261" spans="1:2" x14ac:dyDescent="0.25">
      <c r="A261" t="str">
        <f>Anmerkungen!E25</f>
        <v>bitte auswählen</v>
      </c>
      <c r="B261">
        <f>LEN(Anmerkungen!C36)</f>
        <v>0</v>
      </c>
    </row>
    <row r="262" spans="1:2" x14ac:dyDescent="0.25">
      <c r="A262" t="str">
        <f>Anmerkungen!E35</f>
        <v>bitte auswählen</v>
      </c>
      <c r="B262">
        <f>LEN(Anmerkungen!C46)</f>
        <v>0</v>
      </c>
    </row>
  </sheetData>
  <sortState xmlns:xlrd2="http://schemas.microsoft.com/office/spreadsheetml/2017/richdata2" ref="Q38:S53">
    <sortCondition ref="Q38"/>
  </sortState>
  <customSheetViews>
    <customSheetView guid="{68ABA936-E0C3-4F62-AA1D-4FD1F5462098}" state="hidden" topLeftCell="A8">
      <selection activeCell="B43" sqref="B43"/>
      <pageMargins left="0.7" right="0.7" top="0.78740157499999996" bottom="0.78740157499999996" header="0.3" footer="0.3"/>
      <pageSetup paperSize="9" orientation="portrait" r:id="rId1"/>
    </customSheetView>
  </customSheetViews>
  <mergeCells count="13">
    <mergeCell ref="A198:D198"/>
    <mergeCell ref="F198:H198"/>
    <mergeCell ref="A147:B147"/>
    <mergeCell ref="A148:B148"/>
    <mergeCell ref="A128:F128"/>
    <mergeCell ref="C123:I123"/>
    <mergeCell ref="R1:AC1"/>
    <mergeCell ref="A39:J39"/>
    <mergeCell ref="T3:U3"/>
    <mergeCell ref="N16:O16"/>
    <mergeCell ref="B93:C93"/>
    <mergeCell ref="F48:J48"/>
    <mergeCell ref="H43:I43"/>
  </mergeCells>
  <conditionalFormatting sqref="V4:V12">
    <cfRule type="expression" dxfId="48" priority="1">
      <formula>V4=0</formula>
    </cfRule>
  </conditionalFormatting>
  <dataValidations disablePrompts="1" count="2">
    <dataValidation allowBlank="1" showInputMessage="1" showErrorMessage="1" promptTitle="Was es tut:" prompt="Wenn die monatlichen Ausgaben für die jeweilige Personalgruppe die Obergrenze überschreiten wird eine 1 ausgegeben, ansonsten eine 0." sqref="B20 B26 B32" xr:uid="{00000000-0002-0000-0D00-000000000000}"/>
    <dataValidation allowBlank="1" showInputMessage="1" showErrorMessage="1" promptTitle="Was es tut:" prompt="Wenn die monatlichen Ausgaben für die jeweilige Personalgruppe die Obergrenze überschreiten wird eine 1 ausgegeben, ansonsten eine 2." sqref="B21 B27 B33" xr:uid="{00000000-0002-0000-0D00-000001000000}"/>
  </dataValidations>
  <pageMargins left="0.7" right="0.7" top="0.78740157499999996" bottom="0.78740157499999996" header="0.3" footer="0.3"/>
  <pageSetup paperSize="9" orientation="portrait"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pageSetUpPr fitToPage="1"/>
  </sheetPr>
  <dimension ref="A1:AC96"/>
  <sheetViews>
    <sheetView showGridLines="0" showRowColHeaders="0" zoomScaleNormal="100" workbookViewId="0">
      <selection activeCell="D14" sqref="D14:I14"/>
    </sheetView>
  </sheetViews>
  <sheetFormatPr baseColWidth="10" defaultColWidth="11.42578125" defaultRowHeight="12" x14ac:dyDescent="0.2"/>
  <cols>
    <col min="1" max="2" width="2.28515625" style="60" customWidth="1"/>
    <col min="3" max="3" width="6" style="60" customWidth="1"/>
    <col min="4" max="4" width="4.42578125" style="60" customWidth="1"/>
    <col min="5" max="5" width="17.7109375" style="60" customWidth="1"/>
    <col min="6" max="6" width="14.42578125" style="60" customWidth="1"/>
    <col min="7" max="7" width="14.5703125" style="60" customWidth="1"/>
    <col min="8" max="8" width="14.140625" style="60" customWidth="1"/>
    <col min="9" max="9" width="4.7109375" style="60" customWidth="1"/>
    <col min="10" max="10" width="9.7109375" style="60" customWidth="1"/>
    <col min="11" max="11" width="18.7109375" style="60" customWidth="1"/>
    <col min="12" max="12" width="16.140625" style="60" customWidth="1"/>
    <col min="13" max="13" width="3.285156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O2" s="341"/>
      <c r="P2" s="341"/>
      <c r="Q2" s="341"/>
      <c r="R2" s="341"/>
      <c r="S2" s="341"/>
      <c r="T2" s="341"/>
      <c r="U2" s="341"/>
      <c r="V2" s="341"/>
      <c r="W2" s="341"/>
      <c r="X2" s="341"/>
      <c r="Y2" s="341"/>
      <c r="Z2" s="341"/>
      <c r="AA2" s="341"/>
      <c r="AB2" s="341"/>
      <c r="AC2" s="341"/>
    </row>
    <row r="3" spans="1:29" ht="17.25" customHeight="1" x14ac:dyDescent="0.2">
      <c r="A3" s="341"/>
      <c r="C3" s="805" t="s">
        <v>85</v>
      </c>
      <c r="D3" s="805"/>
      <c r="E3" s="805"/>
      <c r="F3" s="805"/>
      <c r="G3" s="805"/>
      <c r="H3" s="77"/>
      <c r="I3" s="61"/>
      <c r="J3" s="62" t="s">
        <v>54</v>
      </c>
      <c r="K3" s="78"/>
      <c r="L3" s="78"/>
      <c r="O3" s="341"/>
      <c r="P3" s="341"/>
      <c r="Q3" s="341"/>
      <c r="R3" s="341"/>
      <c r="S3" s="341"/>
      <c r="T3" s="341"/>
      <c r="U3" s="341"/>
      <c r="V3" s="341"/>
      <c r="W3" s="341"/>
      <c r="X3" s="341"/>
      <c r="Y3" s="341"/>
      <c r="Z3" s="341"/>
      <c r="AA3" s="341"/>
      <c r="AB3" s="341"/>
      <c r="AC3" s="341"/>
    </row>
    <row r="4" spans="1:29" ht="17.25" customHeight="1" x14ac:dyDescent="0.2">
      <c r="A4" s="341"/>
      <c r="C4" s="805"/>
      <c r="D4" s="805"/>
      <c r="E4" s="805"/>
      <c r="F4" s="805"/>
      <c r="G4" s="805"/>
      <c r="H4" s="77"/>
      <c r="I4" s="123"/>
      <c r="J4" s="63" t="s">
        <v>53</v>
      </c>
      <c r="K4" s="78"/>
      <c r="L4" s="78"/>
      <c r="O4" s="341"/>
      <c r="P4" s="341"/>
      <c r="Q4" s="341"/>
      <c r="R4" s="341"/>
      <c r="S4" s="341"/>
      <c r="T4" s="341"/>
      <c r="U4" s="341"/>
      <c r="V4" s="341"/>
      <c r="W4" s="341"/>
      <c r="X4" s="341"/>
      <c r="Y4" s="341"/>
      <c r="Z4" s="341"/>
      <c r="AA4" s="341"/>
      <c r="AB4" s="341"/>
      <c r="AC4" s="341"/>
    </row>
    <row r="5" spans="1:29" ht="17.25" customHeight="1" x14ac:dyDescent="0.2">
      <c r="A5" s="341"/>
      <c r="I5" s="64"/>
      <c r="J5" s="63" t="s">
        <v>52</v>
      </c>
      <c r="O5" s="341"/>
      <c r="P5" s="341"/>
      <c r="Q5" s="341"/>
      <c r="R5" s="341"/>
      <c r="S5" s="341"/>
      <c r="T5" s="341"/>
      <c r="U5" s="341"/>
      <c r="V5" s="341"/>
      <c r="W5" s="341"/>
      <c r="X5" s="341"/>
      <c r="Y5" s="341"/>
      <c r="Z5" s="341"/>
      <c r="AA5" s="341"/>
      <c r="AB5" s="341"/>
      <c r="AC5" s="341"/>
    </row>
    <row r="6" spans="1:29" ht="17.25" customHeight="1" x14ac:dyDescent="0.2">
      <c r="A6" s="341"/>
      <c r="I6" s="65"/>
      <c r="J6" s="63" t="s">
        <v>40</v>
      </c>
      <c r="O6" s="341"/>
      <c r="P6" s="341"/>
      <c r="Q6" s="341"/>
      <c r="R6" s="341"/>
      <c r="S6" s="341"/>
      <c r="T6" s="341"/>
      <c r="U6" s="341"/>
      <c r="V6" s="341"/>
      <c r="W6" s="341"/>
      <c r="X6" s="341"/>
      <c r="Y6" s="341"/>
      <c r="Z6" s="341"/>
      <c r="AA6" s="341"/>
      <c r="AB6" s="341"/>
      <c r="AC6" s="341"/>
    </row>
    <row r="7" spans="1:29" ht="17.25" customHeight="1" x14ac:dyDescent="0.2">
      <c r="A7" s="341"/>
      <c r="I7" s="66"/>
      <c r="J7" s="63" t="s">
        <v>41</v>
      </c>
      <c r="O7" s="341"/>
      <c r="P7" s="341"/>
      <c r="Q7" s="341"/>
      <c r="R7" s="341"/>
      <c r="S7" s="341"/>
      <c r="T7" s="341"/>
      <c r="U7" s="341"/>
      <c r="V7" s="341"/>
      <c r="W7" s="341"/>
      <c r="X7" s="341"/>
      <c r="Y7" s="341"/>
      <c r="Z7" s="341"/>
      <c r="AA7" s="341"/>
      <c r="AB7" s="341"/>
      <c r="AC7" s="341"/>
    </row>
    <row r="8" spans="1:29" ht="5.25" customHeight="1" x14ac:dyDescent="0.2">
      <c r="A8" s="341"/>
      <c r="I8" s="129"/>
      <c r="J8" s="164"/>
      <c r="O8" s="341"/>
      <c r="P8" s="341"/>
      <c r="Q8" s="341"/>
      <c r="R8" s="341"/>
      <c r="S8" s="341"/>
      <c r="T8" s="341"/>
      <c r="U8" s="341"/>
      <c r="V8" s="341"/>
      <c r="W8" s="341"/>
      <c r="X8" s="341"/>
      <c r="Y8" s="341"/>
      <c r="Z8" s="341"/>
      <c r="AA8" s="341"/>
      <c r="AB8" s="341"/>
      <c r="AC8" s="341"/>
    </row>
    <row r="9" spans="1:29" ht="12" customHeight="1" x14ac:dyDescent="0.2">
      <c r="A9" s="341"/>
      <c r="C9" s="953" t="s">
        <v>9</v>
      </c>
      <c r="D9" s="954"/>
      <c r="E9" s="954"/>
      <c r="F9" s="954"/>
      <c r="G9" s="954"/>
      <c r="H9" s="954"/>
      <c r="I9" s="954"/>
      <c r="J9" s="954"/>
      <c r="K9" s="954"/>
      <c r="L9" s="955"/>
      <c r="O9" s="341"/>
      <c r="P9" s="341"/>
      <c r="Q9" s="341"/>
      <c r="R9" s="341"/>
      <c r="S9" s="341"/>
      <c r="T9" s="341"/>
      <c r="U9" s="341"/>
      <c r="V9" s="341"/>
      <c r="W9" s="341"/>
      <c r="X9" s="341"/>
      <c r="Y9" s="341"/>
      <c r="Z9" s="341"/>
      <c r="AA9" s="341"/>
      <c r="AB9" s="341"/>
      <c r="AC9" s="341"/>
    </row>
    <row r="10" spans="1:29" ht="14.25" customHeight="1" x14ac:dyDescent="0.2">
      <c r="A10" s="341"/>
      <c r="C10" s="947" t="s">
        <v>608</v>
      </c>
      <c r="D10" s="948"/>
      <c r="E10" s="948"/>
      <c r="F10" s="948"/>
      <c r="G10" s="948"/>
      <c r="H10" s="948"/>
      <c r="I10" s="948"/>
      <c r="J10" s="948"/>
      <c r="K10" s="948"/>
      <c r="L10" s="949"/>
      <c r="O10" s="341"/>
      <c r="P10" s="341"/>
      <c r="Q10" s="341"/>
      <c r="R10" s="341"/>
      <c r="S10" s="341"/>
      <c r="T10" s="341"/>
      <c r="U10" s="341"/>
      <c r="V10" s="341"/>
      <c r="W10" s="341"/>
      <c r="X10" s="341"/>
      <c r="Y10" s="341"/>
      <c r="Z10" s="341"/>
      <c r="AA10" s="341"/>
      <c r="AB10" s="341"/>
      <c r="AC10" s="341"/>
    </row>
    <row r="11" spans="1:29" ht="6" customHeight="1" x14ac:dyDescent="0.2">
      <c r="A11" s="341"/>
      <c r="O11" s="341"/>
      <c r="P11" s="341"/>
      <c r="Q11" s="341"/>
      <c r="R11" s="341"/>
      <c r="S11" s="341"/>
      <c r="T11" s="341"/>
      <c r="U11" s="341"/>
      <c r="V11" s="341"/>
      <c r="W11" s="341"/>
      <c r="X11" s="341"/>
      <c r="Y11" s="341"/>
      <c r="Z11" s="341"/>
      <c r="AA11" s="341"/>
      <c r="AB11" s="341"/>
      <c r="AC11" s="341"/>
    </row>
    <row r="12" spans="1:29" ht="15" customHeight="1" thickBot="1" x14ac:dyDescent="0.25">
      <c r="A12" s="341"/>
      <c r="C12" s="844" t="s">
        <v>162</v>
      </c>
      <c r="D12" s="844"/>
      <c r="E12" s="845"/>
      <c r="F12" s="845"/>
      <c r="G12" s="845"/>
      <c r="H12" s="845"/>
      <c r="I12" s="845"/>
      <c r="J12" s="845"/>
      <c r="K12" s="845"/>
      <c r="L12" s="845"/>
      <c r="O12" s="341"/>
      <c r="P12" s="341"/>
      <c r="Q12" s="341"/>
      <c r="R12" s="341"/>
      <c r="S12" s="341"/>
      <c r="T12" s="341"/>
      <c r="U12" s="341"/>
      <c r="V12" s="341"/>
      <c r="W12" s="341"/>
      <c r="X12" s="341"/>
      <c r="Y12" s="341"/>
      <c r="Z12" s="341"/>
      <c r="AA12" s="341"/>
      <c r="AB12" s="341"/>
      <c r="AC12" s="341"/>
    </row>
    <row r="13" spans="1:29" ht="30" customHeight="1" x14ac:dyDescent="0.2">
      <c r="A13" s="341"/>
      <c r="D13" s="956" t="s">
        <v>10</v>
      </c>
      <c r="E13" s="957"/>
      <c r="F13" s="957"/>
      <c r="G13" s="957"/>
      <c r="H13" s="957"/>
      <c r="I13" s="958"/>
      <c r="J13" s="158"/>
      <c r="K13" s="159"/>
      <c r="L13" s="160"/>
      <c r="M13" s="83"/>
      <c r="N13" s="83"/>
      <c r="O13" s="342"/>
      <c r="P13" s="342"/>
      <c r="Q13" s="341"/>
      <c r="R13" s="341"/>
      <c r="S13" s="341"/>
      <c r="T13" s="341"/>
      <c r="U13" s="341"/>
      <c r="V13" s="341"/>
      <c r="W13" s="341"/>
      <c r="X13" s="341"/>
      <c r="Y13" s="341"/>
      <c r="Z13" s="341"/>
      <c r="AA13" s="341"/>
      <c r="AB13" s="341"/>
      <c r="AC13" s="341"/>
    </row>
    <row r="14" spans="1:29" ht="30.75" customHeight="1" thickBot="1" x14ac:dyDescent="0.25">
      <c r="A14" s="341"/>
      <c r="D14" s="959"/>
      <c r="E14" s="960"/>
      <c r="F14" s="960"/>
      <c r="G14" s="960"/>
      <c r="H14" s="960"/>
      <c r="I14" s="961"/>
      <c r="J14" s="59">
        <f>IF(SUM(D14)&gt;10000,1,0)</f>
        <v>0</v>
      </c>
      <c r="K14" s="301" t="s">
        <v>481</v>
      </c>
      <c r="M14" s="7"/>
      <c r="N14" s="73"/>
      <c r="O14" s="341"/>
      <c r="P14" s="341"/>
      <c r="Q14" s="341"/>
      <c r="R14" s="341"/>
      <c r="S14" s="341"/>
      <c r="T14" s="341"/>
      <c r="U14" s="341"/>
      <c r="V14" s="341"/>
      <c r="W14" s="341"/>
      <c r="X14" s="341"/>
      <c r="Y14" s="341"/>
      <c r="Z14" s="341"/>
      <c r="AA14" s="341"/>
      <c r="AB14" s="341"/>
      <c r="AC14" s="341"/>
    </row>
    <row r="15" spans="1:29" ht="6" customHeight="1" x14ac:dyDescent="0.2">
      <c r="A15" s="341"/>
      <c r="C15" s="157"/>
      <c r="D15" s="134"/>
      <c r="E15" s="946"/>
      <c r="F15" s="946"/>
      <c r="G15" s="946"/>
      <c r="H15" s="135"/>
      <c r="I15" s="135"/>
      <c r="J15" s="135"/>
      <c r="K15" s="136"/>
      <c r="L15" s="125"/>
      <c r="O15" s="341"/>
      <c r="P15" s="341"/>
      <c r="Q15" s="341"/>
      <c r="R15" s="341"/>
      <c r="S15" s="341"/>
      <c r="T15" s="341"/>
      <c r="U15" s="341"/>
      <c r="V15" s="341"/>
      <c r="W15" s="341"/>
      <c r="X15" s="341"/>
      <c r="Y15" s="341"/>
      <c r="Z15" s="341"/>
      <c r="AA15" s="341"/>
      <c r="AB15" s="341"/>
      <c r="AC15" s="341"/>
    </row>
    <row r="16" spans="1:29" ht="15" customHeight="1" x14ac:dyDescent="0.2">
      <c r="A16" s="341"/>
      <c r="C16" s="319" t="str">
        <f>IF(G14&gt;1100,Texte!C31,"")</f>
        <v/>
      </c>
      <c r="D16" s="134"/>
      <c r="E16" s="135"/>
      <c r="F16" s="135"/>
      <c r="G16" s="135"/>
      <c r="H16" s="135"/>
      <c r="I16" s="135"/>
      <c r="J16" s="135"/>
      <c r="K16" s="136"/>
      <c r="L16" s="303" t="s">
        <v>155</v>
      </c>
      <c r="O16" s="341"/>
      <c r="P16" s="341"/>
      <c r="Q16" s="341"/>
      <c r="R16" s="341"/>
      <c r="S16" s="341"/>
      <c r="T16" s="341"/>
      <c r="U16" s="341"/>
      <c r="V16" s="341"/>
      <c r="W16" s="341"/>
      <c r="X16" s="341"/>
      <c r="Y16" s="341"/>
      <c r="Z16" s="341"/>
      <c r="AA16" s="341"/>
      <c r="AB16" s="341"/>
      <c r="AC16" s="341"/>
    </row>
    <row r="17" spans="1:29" ht="6" customHeight="1" x14ac:dyDescent="0.2">
      <c r="A17" s="341"/>
      <c r="E17" s="73"/>
      <c r="F17" s="73"/>
      <c r="G17" s="73"/>
      <c r="H17" s="73"/>
      <c r="I17" s="73"/>
      <c r="J17" s="73"/>
      <c r="K17" s="86"/>
      <c r="L17" s="87"/>
      <c r="O17" s="341"/>
      <c r="P17" s="341"/>
      <c r="Q17" s="341"/>
      <c r="R17" s="341"/>
      <c r="S17" s="341"/>
      <c r="T17" s="341"/>
      <c r="U17" s="341"/>
      <c r="V17" s="341"/>
      <c r="W17" s="341"/>
      <c r="X17" s="341"/>
      <c r="Y17" s="341"/>
      <c r="Z17" s="341"/>
      <c r="AA17" s="341"/>
      <c r="AB17" s="341"/>
      <c r="AC17" s="341"/>
    </row>
    <row r="18" spans="1:29" ht="368.25" customHeight="1" x14ac:dyDescent="0.2">
      <c r="A18" s="341"/>
      <c r="B18" s="88"/>
      <c r="C18" s="950" t="s">
        <v>668</v>
      </c>
      <c r="D18" s="951"/>
      <c r="E18" s="951"/>
      <c r="F18" s="951"/>
      <c r="G18" s="951"/>
      <c r="H18" s="951"/>
      <c r="I18" s="951"/>
      <c r="J18" s="951"/>
      <c r="K18" s="951"/>
      <c r="L18" s="952"/>
      <c r="O18" s="341"/>
      <c r="P18" s="341"/>
      <c r="Q18" s="341"/>
      <c r="R18" s="341"/>
      <c r="S18" s="341"/>
      <c r="T18" s="341"/>
      <c r="U18" s="341"/>
      <c r="V18" s="341"/>
      <c r="W18" s="341"/>
      <c r="X18" s="341"/>
      <c r="Y18" s="341"/>
      <c r="Z18" s="341"/>
      <c r="AA18" s="341"/>
      <c r="AB18" s="341"/>
      <c r="AC18" s="341"/>
    </row>
    <row r="19" spans="1:29" ht="19.149999999999999" customHeight="1" x14ac:dyDescent="0.2">
      <c r="A19" s="341"/>
      <c r="B19" s="88"/>
      <c r="C19" s="537"/>
      <c r="D19" s="538"/>
      <c r="E19" s="538"/>
      <c r="F19" s="538"/>
      <c r="G19" s="538"/>
      <c r="H19" s="538"/>
      <c r="I19" s="538"/>
      <c r="J19" s="538"/>
      <c r="K19" s="538"/>
      <c r="L19" s="539"/>
      <c r="O19" s="341"/>
      <c r="P19" s="341"/>
      <c r="Q19" s="341"/>
      <c r="R19" s="341"/>
      <c r="S19" s="341"/>
      <c r="T19" s="341"/>
      <c r="U19" s="341"/>
      <c r="V19" s="341"/>
      <c r="W19" s="341"/>
      <c r="X19" s="341"/>
      <c r="Y19" s="341"/>
      <c r="Z19" s="341"/>
      <c r="AA19" s="341"/>
      <c r="AB19" s="341"/>
      <c r="AC19" s="341"/>
    </row>
    <row r="20" spans="1:29" ht="6.75" customHeight="1" x14ac:dyDescent="0.2">
      <c r="A20" s="341"/>
      <c r="C20" s="76"/>
      <c r="D20" s="76"/>
      <c r="E20" s="76"/>
      <c r="F20" s="76"/>
      <c r="G20" s="76"/>
      <c r="H20" s="76"/>
      <c r="I20" s="76"/>
      <c r="J20" s="76"/>
      <c r="K20" s="76"/>
      <c r="L20" s="87"/>
      <c r="O20" s="341"/>
      <c r="P20" s="341"/>
      <c r="Q20" s="341"/>
      <c r="R20" s="341"/>
      <c r="S20" s="341"/>
      <c r="T20" s="341"/>
      <c r="U20" s="341"/>
      <c r="V20" s="341"/>
      <c r="W20" s="341"/>
      <c r="X20" s="341"/>
      <c r="Y20" s="341"/>
      <c r="Z20" s="341"/>
      <c r="AA20" s="341"/>
      <c r="AB20" s="341"/>
      <c r="AC20" s="341"/>
    </row>
    <row r="21" spans="1:29" ht="12.75" customHeight="1" x14ac:dyDescent="0.2">
      <c r="A21" s="341"/>
      <c r="C21" s="772" t="s">
        <v>158</v>
      </c>
      <c r="D21" s="772"/>
      <c r="E21" s="772"/>
      <c r="F21" s="772"/>
      <c r="G21" s="772"/>
      <c r="H21" s="772"/>
      <c r="I21" s="772"/>
      <c r="J21" s="772"/>
      <c r="K21" s="772"/>
      <c r="L21" s="772"/>
      <c r="M21" s="772"/>
      <c r="O21" s="341"/>
      <c r="P21" s="341"/>
      <c r="Q21" s="341"/>
      <c r="R21" s="341"/>
      <c r="S21" s="341"/>
      <c r="T21" s="341"/>
      <c r="U21" s="341"/>
      <c r="V21" s="341"/>
      <c r="W21" s="341"/>
      <c r="X21" s="341"/>
      <c r="Y21" s="341"/>
      <c r="Z21" s="341"/>
      <c r="AA21" s="341"/>
      <c r="AB21" s="341"/>
      <c r="AC21" s="341"/>
    </row>
    <row r="22" spans="1:29" ht="17.25" customHeight="1" x14ac:dyDescent="0.2">
      <c r="A22" s="341"/>
      <c r="C22" s="765" t="str">
        <f ca="1">Basisdaten!C35</f>
        <v>Vorhabenbeschreibung - 4.1.8. a) Erstvorhaben Klimaschutzkonzept und Klimaschutzmanagement - Vers. 2604_V4</v>
      </c>
      <c r="D22" s="765"/>
      <c r="E22" s="765"/>
      <c r="F22" s="765"/>
      <c r="G22" s="765"/>
      <c r="H22" s="765"/>
      <c r="I22" s="765"/>
      <c r="J22" s="765"/>
      <c r="K22" s="765"/>
      <c r="L22" s="765"/>
      <c r="O22" s="341"/>
      <c r="P22" s="341"/>
      <c r="Q22" s="341"/>
      <c r="R22" s="341"/>
      <c r="S22" s="341"/>
      <c r="T22" s="341"/>
      <c r="U22" s="341"/>
      <c r="V22" s="341"/>
      <c r="W22" s="341"/>
      <c r="X22" s="341"/>
      <c r="Y22" s="341"/>
      <c r="Z22" s="341"/>
      <c r="AA22" s="341"/>
      <c r="AB22" s="341"/>
      <c r="AC22" s="341"/>
    </row>
    <row r="23" spans="1:29" x14ac:dyDescent="0.2">
      <c r="A23" s="341"/>
      <c r="O23" s="341"/>
      <c r="P23" s="341"/>
      <c r="Q23" s="341"/>
      <c r="R23" s="341"/>
      <c r="S23" s="341"/>
      <c r="T23" s="341"/>
      <c r="U23" s="341"/>
      <c r="V23" s="341"/>
      <c r="W23" s="341"/>
      <c r="X23" s="341"/>
      <c r="Y23" s="341"/>
      <c r="Z23" s="341"/>
      <c r="AA23" s="341"/>
      <c r="AB23" s="341"/>
      <c r="AC23" s="341"/>
    </row>
    <row r="24" spans="1:29" x14ac:dyDescent="0.2">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row>
    <row r="25" spans="1:29" x14ac:dyDescent="0.2">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row>
    <row r="26" spans="1:29" x14ac:dyDescent="0.2">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row>
    <row r="27" spans="1:29" x14ac:dyDescent="0.2">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row>
    <row r="28" spans="1:29" x14ac:dyDescent="0.2">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row>
    <row r="29" spans="1:29" x14ac:dyDescent="0.2">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row>
    <row r="30" spans="1:29" x14ac:dyDescent="0.2">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row>
    <row r="31" spans="1:29" x14ac:dyDescent="0.2">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row>
    <row r="32" spans="1:29" x14ac:dyDescent="0.2">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row>
    <row r="33" spans="1:29" x14ac:dyDescent="0.2">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row>
    <row r="34" spans="1:29" x14ac:dyDescent="0.2">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row>
    <row r="35" spans="1:29" x14ac:dyDescent="0.2">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row>
    <row r="36" spans="1:29" x14ac:dyDescent="0.2">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row>
    <row r="37" spans="1:29" x14ac:dyDescent="0.2">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row>
    <row r="38" spans="1:29" x14ac:dyDescent="0.2">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row>
    <row r="39" spans="1:29" x14ac:dyDescent="0.2">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row>
    <row r="40" spans="1:29" x14ac:dyDescent="0.2">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row>
    <row r="41" spans="1:29" x14ac:dyDescent="0.2">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row>
    <row r="42" spans="1:29" x14ac:dyDescent="0.2">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row>
    <row r="43" spans="1:29" x14ac:dyDescent="0.2">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row>
    <row r="44" spans="1:29" x14ac:dyDescent="0.2">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row>
    <row r="45" spans="1:29" x14ac:dyDescent="0.2">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row>
    <row r="46" spans="1:29"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row>
    <row r="47" spans="1:29"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row>
    <row r="48" spans="1:29"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row>
    <row r="49" spans="1:29"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1:29"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1:29"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row>
    <row r="75" spans="1:29"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row>
    <row r="76" spans="1:29"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row>
    <row r="77" spans="1:29"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row>
    <row r="78" spans="1:29"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row>
    <row r="79" spans="1:29"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row>
    <row r="80" spans="1:29" x14ac:dyDescent="0.2">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row>
    <row r="81" spans="1:29" x14ac:dyDescent="0.2">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row>
    <row r="82" spans="1:29" x14ac:dyDescent="0.2">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row>
    <row r="83" spans="1:29" x14ac:dyDescent="0.2">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row>
    <row r="84" spans="1:29" x14ac:dyDescent="0.2">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row>
    <row r="85" spans="1:29" x14ac:dyDescent="0.2">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row>
    <row r="86" spans="1:29" x14ac:dyDescent="0.2">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row>
    <row r="87" spans="1:29" x14ac:dyDescent="0.2">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row>
    <row r="88" spans="1:29" x14ac:dyDescent="0.2">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row>
    <row r="89" spans="1:29" x14ac:dyDescent="0.2">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row>
    <row r="90" spans="1:29" x14ac:dyDescent="0.2">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row>
    <row r="91" spans="1:29" x14ac:dyDescent="0.2">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row>
    <row r="92" spans="1:29" x14ac:dyDescent="0.2">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row>
    <row r="93" spans="1:29" x14ac:dyDescent="0.2">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row>
    <row r="94" spans="1:29" x14ac:dyDescent="0.2">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row>
    <row r="95" spans="1:29" x14ac:dyDescent="0.2">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row>
    <row r="96" spans="1:29" x14ac:dyDescent="0.2">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c r="AC96" s="341" t="s">
        <v>190</v>
      </c>
    </row>
  </sheetData>
  <sheetProtection algorithmName="SHA-512" hashValue="ECf+NruGCspul7SvqZ5oADZasuZtkeaymAlfeJ7uKjNoqTgUgP7jHTGEuFO3pyZ5hgjoaRoAb9zkkYvz0A3raw==" saltValue="c9LleoXk2bmvccoFQ4/bKA==" spinCount="100000" sheet="1" objects="1" scenarios="1"/>
  <customSheetViews>
    <customSheetView guid="{68ABA936-E0C3-4F62-AA1D-4FD1F5462098}" showPageBreaks="1" showGridLines="0" showRowCol="0" fitToPage="1" printArea="1" view="pageBreakPreview">
      <selection activeCell="G23" sqref="G23"/>
      <pageMargins left="0.39370078740157483" right="0.39370078740157483" top="0.39370078740157483" bottom="0.39370078740157483" header="0" footer="0"/>
      <printOptions horizontalCentered="1"/>
      <pageSetup paperSize="9" scale="74" orientation="portrait" r:id="rId1"/>
    </customSheetView>
  </customSheetViews>
  <mergeCells count="10">
    <mergeCell ref="C22:L22"/>
    <mergeCell ref="E15:G15"/>
    <mergeCell ref="C21:M21"/>
    <mergeCell ref="C3:G4"/>
    <mergeCell ref="C12:L12"/>
    <mergeCell ref="C10:L10"/>
    <mergeCell ref="C18:L19"/>
    <mergeCell ref="C9:L9"/>
    <mergeCell ref="D13:I13"/>
    <mergeCell ref="D14:I14"/>
  </mergeCells>
  <conditionalFormatting sqref="D14:I14">
    <cfRule type="expression" dxfId="46" priority="1">
      <formula>D14&gt;10000</formula>
    </cfRule>
    <cfRule type="expression" dxfId="45" priority="2">
      <formula>D14=""</formula>
    </cfRule>
    <cfRule type="expression" dxfId="44" priority="3">
      <formula>D14&lt;&gt;""</formula>
    </cfRule>
  </conditionalFormatting>
  <conditionalFormatting sqref="K14 L16">
    <cfRule type="expression" dxfId="43" priority="7">
      <formula>$G$14&lt;1100</formula>
    </cfRule>
  </conditionalFormatting>
  <dataValidations count="1">
    <dataValidation type="decimal" operator="lessThanOrEqual" allowBlank="1" showInputMessage="1" showErrorMessage="1" errorTitle="Hinweis" error="Zuwendungsfähig sind Ausgaben  zur professionellen Prozessunterstützung in einem zeitlichen Umfang von maximal 10.000 € im Projektzeitraum." sqref="D14:I14" xr:uid="{00000000-0002-0000-0E00-000000000000}">
      <formula1>10000</formula1>
    </dataValidation>
  </dataValidations>
  <hyperlinks>
    <hyperlink ref="L16" location="Anmerkungen!A1" display="Anmerkungen" xr:uid="{00000000-0004-0000-0E00-000000000000}"/>
  </hyperlinks>
  <printOptions horizontalCentered="1"/>
  <pageMargins left="0.39370078740157483" right="0.19685039370078741" top="0.19685039370078741" bottom="0.19685039370078741" header="0" footer="0"/>
  <pageSetup paperSize="9" scale="7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33" r:id="rId5" name="Check Box 5">
              <controlPr defaultSize="0" autoFill="0" autoLine="0" autoPict="0">
                <anchor moveWithCells="1">
                  <from>
                    <xdr:col>2</xdr:col>
                    <xdr:colOff>9525</xdr:colOff>
                    <xdr:row>3</xdr:row>
                    <xdr:rowOff>161925</xdr:rowOff>
                  </from>
                  <to>
                    <xdr:col>4</xdr:col>
                    <xdr:colOff>990600</xdr:colOff>
                    <xdr:row>4</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6" id="{CADAFC17-4D2B-41A9-901E-E68B216413F1}">
            <xm:f>menu!$U$4=FALSE</xm:f>
            <x14:dxf>
              <font>
                <color theme="0"/>
              </font>
              <fill>
                <patternFill>
                  <fgColor theme="0"/>
                  <bgColor theme="0"/>
                </patternFill>
              </fill>
              <border>
                <left/>
                <right/>
                <top/>
                <bottom/>
                <vertical/>
                <horizontal/>
              </border>
            </x14:dxf>
          </x14:cfRule>
          <xm:sqref>C21</xm:sqref>
        </x14:conditionalFormatting>
        <x14:conditionalFormatting xmlns:xm="http://schemas.microsoft.com/office/excel/2006/main">
          <x14:cfRule type="iconSet" priority="9" id="{47B9B340-F4D9-44B9-9C7A-D84A75E5C58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J14</xm:sqref>
        </x14:conditionalFormatting>
        <x14:conditionalFormatting xmlns:xm="http://schemas.microsoft.com/office/excel/2006/main">
          <x14:cfRule type="iconSet" priority="284" id="{520DBFE7-A1A1-49C6-AF06-BB735652718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7">
    <pageSetUpPr fitToPage="1"/>
  </sheetPr>
  <dimension ref="A1:AC97"/>
  <sheetViews>
    <sheetView showGridLines="0" showRowColHeaders="0" zoomScale="90" zoomScaleNormal="90" workbookViewId="0">
      <selection activeCell="C11" sqref="C11:I11"/>
    </sheetView>
  </sheetViews>
  <sheetFormatPr baseColWidth="10" defaultColWidth="11.42578125" defaultRowHeight="12" x14ac:dyDescent="0.2"/>
  <cols>
    <col min="1" max="2" width="2.28515625" style="60" customWidth="1"/>
    <col min="3" max="3" width="4.28515625" style="60" customWidth="1"/>
    <col min="4" max="4" width="8.5703125" style="60" customWidth="1"/>
    <col min="5" max="5" width="24.28515625" style="60" customWidth="1"/>
    <col min="6" max="8" width="12.42578125" style="60" customWidth="1"/>
    <col min="9" max="9" width="4.7109375" style="60" customWidth="1"/>
    <col min="10" max="10" width="8.42578125" style="60" customWidth="1"/>
    <col min="11" max="11" width="12.5703125" style="60" customWidth="1"/>
    <col min="12" max="12" width="15.85546875" style="60" customWidth="1"/>
    <col min="13" max="13" width="3.285156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O2" s="341"/>
      <c r="P2" s="341"/>
      <c r="Q2" s="341"/>
      <c r="R2" s="341"/>
      <c r="S2" s="341"/>
      <c r="T2" s="341"/>
      <c r="U2" s="341"/>
      <c r="V2" s="341"/>
      <c r="W2" s="341"/>
      <c r="X2" s="341"/>
      <c r="Y2" s="341"/>
      <c r="Z2" s="341"/>
      <c r="AA2" s="341"/>
      <c r="AB2" s="341"/>
      <c r="AC2" s="341"/>
    </row>
    <row r="3" spans="1:29" ht="17.25" customHeight="1" x14ac:dyDescent="0.2">
      <c r="A3" s="341"/>
      <c r="C3" s="805" t="s">
        <v>81</v>
      </c>
      <c r="D3" s="805"/>
      <c r="E3" s="805"/>
      <c r="F3" s="78"/>
      <c r="G3" s="78"/>
      <c r="H3" s="109"/>
      <c r="I3" s="61"/>
      <c r="J3" s="62" t="s">
        <v>54</v>
      </c>
      <c r="O3" s="341"/>
      <c r="P3" s="341"/>
      <c r="Q3" s="341"/>
      <c r="R3" s="341"/>
      <c r="S3" s="341"/>
      <c r="T3" s="341"/>
      <c r="U3" s="341"/>
      <c r="V3" s="341"/>
      <c r="W3" s="341"/>
      <c r="X3" s="341"/>
      <c r="Y3" s="341"/>
      <c r="Z3" s="341"/>
      <c r="AA3" s="341"/>
      <c r="AB3" s="341"/>
      <c r="AC3" s="341"/>
    </row>
    <row r="4" spans="1:29" ht="17.25" customHeight="1" x14ac:dyDescent="0.2">
      <c r="A4" s="341"/>
      <c r="C4" s="805"/>
      <c r="D4" s="805"/>
      <c r="E4" s="805"/>
      <c r="F4" s="78"/>
      <c r="G4" s="78"/>
      <c r="H4" s="109"/>
      <c r="I4" s="123"/>
      <c r="J4" s="63" t="s">
        <v>53</v>
      </c>
      <c r="O4" s="341"/>
      <c r="P4" s="341"/>
      <c r="Q4" s="341"/>
      <c r="R4" s="341"/>
      <c r="S4" s="341"/>
      <c r="T4" s="341"/>
      <c r="U4" s="341"/>
      <c r="V4" s="341"/>
      <c r="W4" s="341"/>
      <c r="X4" s="341"/>
      <c r="Y4" s="341"/>
      <c r="Z4" s="341"/>
      <c r="AA4" s="341"/>
      <c r="AB4" s="341"/>
      <c r="AC4" s="341"/>
    </row>
    <row r="5" spans="1:29" ht="17.25" customHeight="1" x14ac:dyDescent="0.2">
      <c r="A5" s="341"/>
      <c r="C5" s="78"/>
      <c r="D5" s="78"/>
      <c r="E5" s="78"/>
      <c r="F5" s="78"/>
      <c r="G5" s="78"/>
      <c r="H5" s="109"/>
      <c r="I5" s="64"/>
      <c r="J5" s="63" t="s">
        <v>52</v>
      </c>
      <c r="O5" s="341"/>
      <c r="P5" s="341"/>
      <c r="Q5" s="341"/>
      <c r="R5" s="341"/>
      <c r="S5" s="341"/>
      <c r="T5" s="341"/>
      <c r="U5" s="341"/>
      <c r="V5" s="341"/>
      <c r="W5" s="341"/>
      <c r="X5" s="341"/>
      <c r="Y5" s="341"/>
      <c r="Z5" s="341"/>
      <c r="AA5" s="341"/>
      <c r="AB5" s="341"/>
      <c r="AC5" s="341"/>
    </row>
    <row r="6" spans="1:29" ht="17.25" customHeight="1" x14ac:dyDescent="0.2">
      <c r="A6" s="341"/>
      <c r="C6" s="126" t="s">
        <v>564</v>
      </c>
      <c r="F6" s="127">
        <f>SUM(L14)</f>
        <v>0</v>
      </c>
      <c r="G6" s="6">
        <f>IF(F6&gt;5000,1,0)</f>
        <v>0</v>
      </c>
      <c r="I6" s="65"/>
      <c r="J6" s="63" t="s">
        <v>40</v>
      </c>
      <c r="O6" s="341"/>
      <c r="P6" s="341"/>
      <c r="Q6" s="341"/>
      <c r="R6" s="341"/>
      <c r="S6" s="341"/>
      <c r="T6" s="341"/>
      <c r="U6" s="341"/>
      <c r="V6" s="341"/>
      <c r="W6" s="341"/>
      <c r="X6" s="341"/>
      <c r="Y6" s="341"/>
      <c r="Z6" s="341"/>
      <c r="AA6" s="341"/>
      <c r="AB6" s="341"/>
      <c r="AC6" s="341"/>
    </row>
    <row r="7" spans="1:29" ht="17.25" customHeight="1" x14ac:dyDescent="0.2">
      <c r="A7" s="341"/>
      <c r="I7" s="66"/>
      <c r="J7" s="63" t="s">
        <v>41</v>
      </c>
      <c r="O7" s="341"/>
      <c r="P7" s="341"/>
      <c r="Q7" s="341"/>
      <c r="R7" s="341"/>
      <c r="S7" s="341"/>
      <c r="T7" s="341"/>
      <c r="U7" s="341"/>
      <c r="V7" s="341"/>
      <c r="W7" s="341"/>
      <c r="X7" s="341"/>
      <c r="Y7" s="341"/>
      <c r="Z7" s="341"/>
      <c r="AA7" s="341"/>
      <c r="AB7" s="341"/>
      <c r="AC7" s="341"/>
    </row>
    <row r="8" spans="1:29" ht="17.25" customHeight="1" x14ac:dyDescent="0.2">
      <c r="A8" s="341"/>
      <c r="C8" s="968" t="str">
        <f>IF(F6&gt;5000,Texte!A47,"")</f>
        <v/>
      </c>
      <c r="D8" s="968"/>
      <c r="E8" s="968"/>
      <c r="F8" s="968"/>
      <c r="G8" s="968"/>
      <c r="H8" s="968"/>
      <c r="O8" s="341"/>
      <c r="P8" s="341"/>
      <c r="Q8" s="341"/>
      <c r="R8" s="341"/>
      <c r="S8" s="341"/>
      <c r="T8" s="341"/>
      <c r="U8" s="341"/>
      <c r="V8" s="341"/>
      <c r="W8" s="341"/>
      <c r="X8" s="341"/>
      <c r="Y8" s="341"/>
      <c r="Z8" s="341"/>
      <c r="AA8" s="341"/>
      <c r="AB8" s="341"/>
      <c r="AC8" s="341"/>
    </row>
    <row r="9" spans="1:29" ht="15" customHeight="1" thickBot="1" x14ac:dyDescent="0.25">
      <c r="A9" s="341"/>
      <c r="C9" s="813" t="s">
        <v>163</v>
      </c>
      <c r="D9" s="813"/>
      <c r="E9" s="813"/>
      <c r="F9" s="813"/>
      <c r="G9" s="813"/>
      <c r="H9" s="813"/>
      <c r="I9" s="813"/>
      <c r="J9" s="813"/>
      <c r="K9" s="813"/>
      <c r="L9" s="813"/>
      <c r="O9" s="341"/>
      <c r="P9" s="341"/>
      <c r="Q9" s="341"/>
      <c r="R9" s="341"/>
      <c r="S9" s="341"/>
      <c r="T9" s="341"/>
      <c r="U9" s="341"/>
      <c r="V9" s="341"/>
      <c r="W9" s="341"/>
      <c r="X9" s="341"/>
      <c r="Y9" s="341"/>
      <c r="Z9" s="341"/>
      <c r="AA9" s="341"/>
      <c r="AB9" s="341"/>
      <c r="AC9" s="341"/>
    </row>
    <row r="10" spans="1:29" ht="23.25" customHeight="1" x14ac:dyDescent="0.2">
      <c r="A10" s="341"/>
      <c r="B10" s="67"/>
      <c r="C10" s="965" t="s">
        <v>466</v>
      </c>
      <c r="D10" s="966"/>
      <c r="E10" s="966"/>
      <c r="F10" s="966"/>
      <c r="G10" s="966"/>
      <c r="H10" s="966"/>
      <c r="I10" s="967"/>
      <c r="J10" s="292" t="s">
        <v>185</v>
      </c>
      <c r="K10" s="292" t="s">
        <v>186</v>
      </c>
      <c r="L10" s="68" t="s">
        <v>10</v>
      </c>
      <c r="O10" s="341"/>
      <c r="P10" s="341"/>
      <c r="Q10" s="341"/>
      <c r="R10" s="341"/>
      <c r="S10" s="341"/>
      <c r="T10" s="341"/>
      <c r="U10" s="341"/>
      <c r="V10" s="341"/>
      <c r="W10" s="341"/>
      <c r="X10" s="341"/>
      <c r="Y10" s="341"/>
      <c r="Z10" s="341"/>
      <c r="AA10" s="341"/>
      <c r="AB10" s="341"/>
      <c r="AC10" s="341"/>
    </row>
    <row r="11" spans="1:29" ht="64.5" customHeight="1" x14ac:dyDescent="0.2">
      <c r="A11" s="341"/>
      <c r="B11" s="67"/>
      <c r="C11" s="962" t="s">
        <v>470</v>
      </c>
      <c r="D11" s="963"/>
      <c r="E11" s="963"/>
      <c r="F11" s="963"/>
      <c r="G11" s="963"/>
      <c r="H11" s="963"/>
      <c r="I11" s="964"/>
      <c r="J11" s="295"/>
      <c r="K11" s="90"/>
      <c r="L11" s="151">
        <f>J11*K11</f>
        <v>0</v>
      </c>
      <c r="M11" s="7">
        <f>IF(menu!$U$8=FALSE,0,IF(AND(menu!$U$8=TRUE,L11=0),0,IF(AND(L11&gt;0,OR(C11="",LEFT(C11,3)="Bsp")),1,IF(L11&lt;=5000,0,1))))</f>
        <v>0</v>
      </c>
      <c r="O11" s="341"/>
      <c r="P11" s="341"/>
      <c r="Q11" s="341"/>
      <c r="R11" s="341"/>
      <c r="S11" s="341"/>
      <c r="T11" s="341"/>
      <c r="U11" s="341"/>
      <c r="V11" s="341"/>
      <c r="W11" s="341"/>
      <c r="X11" s="341"/>
      <c r="Y11" s="341"/>
      <c r="Z11" s="341"/>
      <c r="AA11" s="341"/>
      <c r="AB11" s="341"/>
      <c r="AC11" s="341"/>
    </row>
    <row r="12" spans="1:29" ht="64.5" customHeight="1" x14ac:dyDescent="0.2">
      <c r="A12" s="341"/>
      <c r="B12" s="67"/>
      <c r="C12" s="962" t="s">
        <v>187</v>
      </c>
      <c r="D12" s="963"/>
      <c r="E12" s="963"/>
      <c r="F12" s="963"/>
      <c r="G12" s="963"/>
      <c r="H12" s="963"/>
      <c r="I12" s="964"/>
      <c r="J12" s="295"/>
      <c r="K12" s="90"/>
      <c r="L12" s="151">
        <f>J12*K12</f>
        <v>0</v>
      </c>
      <c r="M12" s="7">
        <f>IF(menu!$U$8=FALSE,0,IF(AND(menu!$U$8=TRUE,L12=0),0,IF(AND(L12&gt;0,OR(C12="",LEFT(C12,3)="Bsp")),1,IF(L12&lt;=5000,0,1))))</f>
        <v>0</v>
      </c>
      <c r="O12" s="341"/>
      <c r="P12" s="341"/>
      <c r="Q12" s="341"/>
      <c r="R12" s="341"/>
      <c r="S12" s="341"/>
      <c r="T12" s="341"/>
      <c r="U12" s="341"/>
      <c r="V12" s="341"/>
      <c r="W12" s="341"/>
      <c r="X12" s="341"/>
      <c r="Y12" s="341"/>
      <c r="Z12" s="341"/>
      <c r="AA12" s="341"/>
      <c r="AB12" s="341"/>
      <c r="AC12" s="341"/>
    </row>
    <row r="13" spans="1:29" ht="64.5" customHeight="1" thickBot="1" x14ac:dyDescent="0.25">
      <c r="A13" s="341"/>
      <c r="B13" s="67"/>
      <c r="C13" s="962" t="s">
        <v>469</v>
      </c>
      <c r="D13" s="963"/>
      <c r="E13" s="963"/>
      <c r="F13" s="963"/>
      <c r="G13" s="963"/>
      <c r="H13" s="963"/>
      <c r="I13" s="964"/>
      <c r="J13" s="295"/>
      <c r="K13" s="90"/>
      <c r="L13" s="151">
        <f>J13*K13</f>
        <v>0</v>
      </c>
      <c r="M13" s="7">
        <f>IF(menu!$U$8=FALSE,0,IF(AND(menu!$U$8=TRUE,L13=0),0,IF(AND(L13&gt;0,OR(C13="",LEFT(C13,3)="Bsp")),1,IF(L13&lt;=5000,0,1))))</f>
        <v>0</v>
      </c>
      <c r="O13" s="341"/>
      <c r="P13" s="341"/>
      <c r="Q13" s="341"/>
      <c r="R13" s="341"/>
      <c r="S13" s="341"/>
      <c r="T13" s="341"/>
      <c r="U13" s="341"/>
      <c r="V13" s="341"/>
      <c r="W13" s="341"/>
      <c r="X13" s="341"/>
      <c r="Y13" s="341"/>
      <c r="Z13" s="341"/>
      <c r="AA13" s="341"/>
      <c r="AB13" s="341"/>
      <c r="AC13" s="341"/>
    </row>
    <row r="14" spans="1:29" ht="12" customHeight="1" thickBot="1" x14ac:dyDescent="0.25">
      <c r="A14" s="341"/>
      <c r="C14" s="69"/>
      <c r="D14" s="69"/>
      <c r="E14" s="69"/>
      <c r="F14" s="69"/>
      <c r="G14" s="69"/>
      <c r="H14" s="69"/>
      <c r="I14" s="69"/>
      <c r="J14" s="70"/>
      <c r="K14" s="71" t="s">
        <v>15</v>
      </c>
      <c r="L14" s="72">
        <f>SUM(L11:L13)</f>
        <v>0</v>
      </c>
      <c r="M14" s="59"/>
      <c r="O14" s="341"/>
      <c r="P14" s="341"/>
      <c r="Q14" s="341"/>
      <c r="R14" s="341"/>
      <c r="S14" s="341"/>
      <c r="T14" s="341"/>
      <c r="U14" s="341"/>
      <c r="V14" s="341"/>
      <c r="W14" s="341"/>
      <c r="X14" s="341"/>
      <c r="Y14" s="341"/>
      <c r="Z14" s="341"/>
      <c r="AA14" s="341"/>
      <c r="AB14" s="341"/>
      <c r="AC14" s="341"/>
    </row>
    <row r="15" spans="1:29" ht="6" customHeight="1" x14ac:dyDescent="0.2">
      <c r="A15" s="341"/>
      <c r="C15" s="73"/>
      <c r="D15" s="73"/>
      <c r="E15" s="73"/>
      <c r="F15" s="73"/>
      <c r="G15" s="73"/>
      <c r="H15" s="73"/>
      <c r="I15" s="73"/>
      <c r="J15" s="73"/>
      <c r="K15" s="73"/>
      <c r="L15" s="74"/>
      <c r="M15" s="59"/>
      <c r="O15" s="341"/>
      <c r="P15" s="341"/>
      <c r="Q15" s="341"/>
      <c r="R15" s="341"/>
      <c r="S15" s="341"/>
      <c r="T15" s="341"/>
      <c r="U15" s="341"/>
      <c r="V15" s="341"/>
      <c r="W15" s="341"/>
      <c r="X15" s="341"/>
      <c r="Y15" s="341"/>
      <c r="Z15" s="341"/>
      <c r="AA15" s="341"/>
      <c r="AB15" s="341"/>
      <c r="AC15" s="341"/>
    </row>
    <row r="16" spans="1:29" ht="6" customHeight="1" x14ac:dyDescent="0.2">
      <c r="A16" s="341"/>
      <c r="O16" s="341"/>
      <c r="P16" s="341"/>
      <c r="Q16" s="341"/>
      <c r="R16" s="341"/>
      <c r="S16" s="341"/>
      <c r="T16" s="341"/>
      <c r="U16" s="341"/>
      <c r="V16" s="341"/>
      <c r="W16" s="341"/>
      <c r="X16" s="341"/>
      <c r="Y16" s="341"/>
      <c r="Z16" s="341"/>
      <c r="AA16" s="341"/>
      <c r="AB16" s="341"/>
      <c r="AC16" s="341"/>
    </row>
    <row r="17" spans="1:29" ht="12.75" customHeight="1" x14ac:dyDescent="0.2">
      <c r="A17" s="341"/>
      <c r="C17" s="772" t="s">
        <v>158</v>
      </c>
      <c r="D17" s="772"/>
      <c r="E17" s="772"/>
      <c r="F17" s="772"/>
      <c r="G17" s="772"/>
      <c r="H17" s="772"/>
      <c r="I17" s="772"/>
      <c r="J17" s="772"/>
      <c r="K17" s="772"/>
      <c r="L17" s="772"/>
      <c r="M17" s="772"/>
      <c r="O17" s="341"/>
      <c r="P17" s="341"/>
      <c r="Q17" s="341"/>
      <c r="R17" s="341"/>
      <c r="S17" s="341"/>
      <c r="T17" s="341"/>
      <c r="U17" s="341"/>
      <c r="V17" s="341"/>
      <c r="W17" s="341"/>
      <c r="X17" s="341"/>
      <c r="Y17" s="341"/>
      <c r="Z17" s="341"/>
      <c r="AA17" s="341"/>
      <c r="AB17" s="341"/>
      <c r="AC17" s="341"/>
    </row>
    <row r="18" spans="1:29" ht="21" customHeight="1" x14ac:dyDescent="0.2">
      <c r="A18" s="341"/>
      <c r="C18" s="765" t="e">
        <f>#REF!</f>
        <v>#REF!</v>
      </c>
      <c r="D18" s="766"/>
      <c r="E18" s="766"/>
      <c r="F18" s="766"/>
      <c r="G18" s="766"/>
      <c r="H18" s="766"/>
      <c r="I18" s="766"/>
      <c r="J18" s="766"/>
      <c r="K18" s="766"/>
      <c r="L18" s="766"/>
      <c r="O18" s="341"/>
      <c r="P18" s="341"/>
      <c r="Q18" s="341"/>
      <c r="R18" s="341"/>
      <c r="S18" s="341"/>
      <c r="T18" s="341"/>
      <c r="U18" s="341"/>
      <c r="V18" s="341"/>
      <c r="W18" s="341"/>
      <c r="X18" s="341"/>
      <c r="Y18" s="341"/>
      <c r="Z18" s="341"/>
      <c r="AA18" s="341"/>
      <c r="AB18" s="341"/>
      <c r="AC18" s="341"/>
    </row>
    <row r="19" spans="1:29" ht="15" customHeight="1" x14ac:dyDescent="0.2">
      <c r="A19" s="341"/>
      <c r="C19" s="75"/>
      <c r="O19" s="341"/>
      <c r="P19" s="341"/>
      <c r="Q19" s="341"/>
      <c r="R19" s="341"/>
      <c r="S19" s="341"/>
      <c r="T19" s="341"/>
      <c r="U19" s="341"/>
      <c r="V19" s="341"/>
      <c r="W19" s="341"/>
      <c r="X19" s="341"/>
      <c r="Y19" s="341"/>
      <c r="Z19" s="341"/>
      <c r="AA19" s="341"/>
      <c r="AB19" s="341"/>
      <c r="AC19" s="341"/>
    </row>
    <row r="20" spans="1:29" x14ac:dyDescent="0.2">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row>
    <row r="21" spans="1:29" ht="15" customHeight="1" x14ac:dyDescent="0.2">
      <c r="A21" s="341"/>
      <c r="B21" s="341"/>
      <c r="C21" s="348"/>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row>
    <row r="22" spans="1:29" x14ac:dyDescent="0.2">
      <c r="A22" s="341"/>
      <c r="B22" s="341"/>
      <c r="C22" s="348"/>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row>
    <row r="23" spans="1:29" x14ac:dyDescent="0.2">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row>
    <row r="24" spans="1:29" x14ac:dyDescent="0.2">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row>
    <row r="25" spans="1:29" x14ac:dyDescent="0.2">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row>
    <row r="26" spans="1:29" x14ac:dyDescent="0.2">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row>
    <row r="27" spans="1:29" x14ac:dyDescent="0.2">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row>
    <row r="28" spans="1:29" x14ac:dyDescent="0.2">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row>
    <row r="29" spans="1:29" x14ac:dyDescent="0.2">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row>
    <row r="30" spans="1:29" x14ac:dyDescent="0.2">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row>
    <row r="31" spans="1:29" x14ac:dyDescent="0.2">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row>
    <row r="32" spans="1:29" x14ac:dyDescent="0.2">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row>
    <row r="33" spans="1:29" x14ac:dyDescent="0.2">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row>
    <row r="34" spans="1:29" x14ac:dyDescent="0.2">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row>
    <row r="35" spans="1:29" x14ac:dyDescent="0.2">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row>
    <row r="36" spans="1:29" x14ac:dyDescent="0.2">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row>
    <row r="37" spans="1:29" x14ac:dyDescent="0.2">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row>
    <row r="38" spans="1:29" x14ac:dyDescent="0.2">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row>
    <row r="39" spans="1:29" x14ac:dyDescent="0.2">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row>
    <row r="40" spans="1:29" x14ac:dyDescent="0.2">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row>
    <row r="41" spans="1:29" x14ac:dyDescent="0.2">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row>
    <row r="42" spans="1:29" x14ac:dyDescent="0.2">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row>
    <row r="43" spans="1:29" x14ac:dyDescent="0.2">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row>
    <row r="44" spans="1:29" x14ac:dyDescent="0.2">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row>
    <row r="45" spans="1:29" x14ac:dyDescent="0.2">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row>
    <row r="46" spans="1:29"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row>
    <row r="47" spans="1:29"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row>
    <row r="48" spans="1:29"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row>
    <row r="49" spans="1:29"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1:29"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1:29"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row>
    <row r="75" spans="1:29"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row>
    <row r="76" spans="1:29"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row>
    <row r="77" spans="1:29"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row>
    <row r="78" spans="1:29"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row>
    <row r="79" spans="1:29"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row>
    <row r="80" spans="1:29" x14ac:dyDescent="0.2">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row>
    <row r="81" spans="1:29" x14ac:dyDescent="0.2">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row>
    <row r="82" spans="1:29" x14ac:dyDescent="0.2">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row>
    <row r="83" spans="1:29" x14ac:dyDescent="0.2">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row>
    <row r="84" spans="1:29" x14ac:dyDescent="0.2">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row>
    <row r="85" spans="1:29" x14ac:dyDescent="0.2">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row>
    <row r="86" spans="1:29" x14ac:dyDescent="0.2">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row>
    <row r="87" spans="1:29" x14ac:dyDescent="0.2">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row>
    <row r="88" spans="1:29" x14ac:dyDescent="0.2">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row>
    <row r="89" spans="1:29" x14ac:dyDescent="0.2">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row>
    <row r="90" spans="1:29" x14ac:dyDescent="0.2">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row>
    <row r="91" spans="1:29" x14ac:dyDescent="0.2">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row>
    <row r="92" spans="1:29" x14ac:dyDescent="0.2">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row>
    <row r="93" spans="1:29" x14ac:dyDescent="0.2">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row>
    <row r="94" spans="1:29" x14ac:dyDescent="0.2">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row>
    <row r="95" spans="1:29" x14ac:dyDescent="0.2">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row>
    <row r="96" spans="1:29" x14ac:dyDescent="0.2">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c r="AC96" s="341"/>
    </row>
    <row r="97" spans="1:29" x14ac:dyDescent="0.2">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c r="AC97" s="341" t="s">
        <v>190</v>
      </c>
    </row>
  </sheetData>
  <sheetProtection selectLockedCells="1"/>
  <customSheetViews>
    <customSheetView guid="{68ABA936-E0C3-4F62-AA1D-4FD1F5462098}" showPageBreaks="1" showGridLines="0" showRowCol="0" fitToPage="1" printArea="1" view="pageBreakPreview">
      <selection activeCell="C14" sqref="C14:K14"/>
      <pageMargins left="0.39370078740157483" right="0.39370078740157483" top="0.39370078740157483" bottom="0.39370078740157483" header="0" footer="0"/>
      <printOptions horizontalCentered="1"/>
      <pageSetup paperSize="9" scale="76" orientation="portrait" r:id="rId1"/>
    </customSheetView>
  </customSheetViews>
  <mergeCells count="9">
    <mergeCell ref="C12:I12"/>
    <mergeCell ref="C13:I13"/>
    <mergeCell ref="C10:I10"/>
    <mergeCell ref="C3:E4"/>
    <mergeCell ref="C18:L18"/>
    <mergeCell ref="C9:L9"/>
    <mergeCell ref="C17:M17"/>
    <mergeCell ref="C11:I11"/>
    <mergeCell ref="C8:H8"/>
  </mergeCells>
  <conditionalFormatting sqref="F6">
    <cfRule type="expression" dxfId="40" priority="4">
      <formula>$F$6&gt;5000</formula>
    </cfRule>
  </conditionalFormatting>
  <conditionalFormatting sqref="I3:M8 C9:M18">
    <cfRule type="expression" dxfId="38" priority="2023">
      <formula>#REF!="Ja"</formula>
    </cfRule>
  </conditionalFormatting>
  <printOptions horizontalCentered="1"/>
  <pageMargins left="0.39370078740157483" right="0.19685039370078741" top="0.19685039370078741" bottom="0.19685039370078741" header="0" footer="0"/>
  <pageSetup paperSize="9" scale="7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
              <controlPr defaultSize="0" autoFill="0" autoLine="0" autoPict="0">
                <anchor moveWithCells="1">
                  <from>
                    <xdr:col>1</xdr:col>
                    <xdr:colOff>142875</xdr:colOff>
                    <xdr:row>3</xdr:row>
                    <xdr:rowOff>161925</xdr:rowOff>
                  </from>
                  <to>
                    <xdr:col>4</xdr:col>
                    <xdr:colOff>885825</xdr:colOff>
                    <xdr:row>4</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5" id="{54AB50D3-839B-4430-BBEF-F2B9484F6833}">
            <xm:f>menu!$U$4=FALSE</xm:f>
            <x14:dxf>
              <font>
                <color theme="0"/>
              </font>
              <fill>
                <patternFill>
                  <fgColor theme="0"/>
                  <bgColor theme="0"/>
                </patternFill>
              </fill>
              <border>
                <left/>
                <right/>
                <top/>
                <bottom/>
                <vertical/>
                <horizontal/>
              </border>
            </x14:dxf>
          </x14:cfRule>
          <xm:sqref>C17</xm:sqref>
        </x14:conditionalFormatting>
        <x14:conditionalFormatting xmlns:xm="http://schemas.microsoft.com/office/excel/2006/main">
          <x14:cfRule type="expression" priority="2" id="{0D26A35F-C55F-488C-87A4-B09E36469F8B}">
            <xm:f>'C:\KKS\Fachliche-Schwerpunkte\06_Kommune\11_Excel und PDF-Formulare - KRL\Formulare_Arbeitsordner\KRL2022\4.1.8 KSM\[211116_Berechnungsformular_Ausgaben_Umsetzung.xlsx]menu'!#REF!=FALSE</xm:f>
            <x14:dxf>
              <font>
                <color theme="0"/>
              </font>
              <fill>
                <patternFill>
                  <fgColor theme="0"/>
                  <bgColor theme="0"/>
                </patternFill>
              </fill>
              <border>
                <left/>
                <right/>
                <top/>
                <bottom/>
                <vertical/>
                <horizontal/>
              </border>
            </x14:dxf>
          </x14:cfRule>
          <xm:sqref>C6:G6</xm:sqref>
        </x14:conditionalFormatting>
        <x14:conditionalFormatting xmlns:xm="http://schemas.microsoft.com/office/excel/2006/main">
          <x14:cfRule type="iconSet" priority="1" id="{C276B859-DC59-4B86-840B-7B3AE6DF294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G6</xm:sqref>
        </x14:conditionalFormatting>
        <x14:conditionalFormatting xmlns:xm="http://schemas.microsoft.com/office/excel/2006/main">
          <x14:cfRule type="expression" priority="5" id="{BF4BFCE1-A452-4DF2-A874-B91CFEE7FDD9}">
            <xm:f>menu!$U$8=FALSE</xm:f>
            <x14:dxf>
              <font>
                <color theme="0"/>
              </font>
              <fill>
                <patternFill>
                  <fgColor theme="0"/>
                  <bgColor theme="0"/>
                </patternFill>
              </fill>
              <border>
                <left/>
                <right/>
                <top/>
                <bottom/>
                <vertical/>
                <horizontal/>
              </border>
            </x14:dxf>
          </x14:cfRule>
          <xm:sqref>I3:L8 C9:M18</xm:sqref>
        </x14:conditionalFormatting>
        <x14:conditionalFormatting xmlns:xm="http://schemas.microsoft.com/office/excel/2006/main">
          <x14:cfRule type="iconSet" priority="32" id="{593460DA-DE6D-454B-A210-5E73885A0A2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M11</xm:sqref>
        </x14:conditionalFormatting>
        <x14:conditionalFormatting xmlns:xm="http://schemas.microsoft.com/office/excel/2006/main">
          <x14:cfRule type="iconSet" priority="31" id="{4ED045C5-E020-48B1-85D6-CAA58CFD6AC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M12</xm:sqref>
        </x14:conditionalFormatting>
        <x14:conditionalFormatting xmlns:xm="http://schemas.microsoft.com/office/excel/2006/main">
          <x14:cfRule type="iconSet" priority="30" id="{C87E681D-508F-4718-BC59-82BA66CDEB5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81"/>
  <sheetViews>
    <sheetView showGridLines="0" showRowColHeaders="0" zoomScaleNormal="100" workbookViewId="0">
      <selection activeCell="H11" sqref="H11"/>
    </sheetView>
  </sheetViews>
  <sheetFormatPr baseColWidth="10" defaultColWidth="11.42578125" defaultRowHeight="12" x14ac:dyDescent="0.2"/>
  <cols>
    <col min="1" max="2" width="2.28515625" style="1" customWidth="1"/>
    <col min="3" max="3" width="5.7109375" style="1" customWidth="1"/>
    <col min="4" max="4" width="5.140625" style="1" customWidth="1"/>
    <col min="5" max="5" width="11" style="1" customWidth="1"/>
    <col min="6" max="6" width="13.42578125" style="1" customWidth="1"/>
    <col min="7" max="7" width="14" style="1" customWidth="1"/>
    <col min="8" max="8" width="13" style="1" customWidth="1"/>
    <col min="9" max="9" width="13.140625" style="1" customWidth="1"/>
    <col min="10" max="10" width="5.5703125" style="1" customWidth="1"/>
    <col min="11" max="11" width="4.7109375" style="1" customWidth="1"/>
    <col min="12" max="12" width="4.28515625" style="1" customWidth="1"/>
    <col min="13" max="13" width="6.5703125" style="1" customWidth="1"/>
    <col min="14" max="14" width="10.85546875" style="1" customWidth="1"/>
    <col min="15" max="15" width="17.7109375" style="1" customWidth="1"/>
    <col min="16" max="16" width="3.28515625" style="1" customWidth="1"/>
    <col min="17" max="17" width="2.140625" style="1" customWidth="1"/>
    <col min="18" max="18" width="15.85546875" style="1" bestFit="1" customWidth="1"/>
    <col min="19" max="16384" width="11.42578125" style="1"/>
  </cols>
  <sheetData>
    <row r="1" spans="1:29"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row>
    <row r="2" spans="1:29" x14ac:dyDescent="0.2">
      <c r="A2" s="326"/>
      <c r="B2" s="60"/>
      <c r="C2" s="60"/>
      <c r="D2" s="60"/>
      <c r="E2" s="60"/>
      <c r="F2" s="60"/>
      <c r="G2" s="60"/>
      <c r="H2" s="60"/>
      <c r="I2" s="60"/>
      <c r="J2" s="60"/>
      <c r="K2" s="60"/>
      <c r="L2" s="60"/>
      <c r="M2" s="60"/>
      <c r="N2" s="60"/>
      <c r="O2" s="60"/>
      <c r="P2" s="60"/>
      <c r="Q2" s="60"/>
      <c r="R2" s="326"/>
      <c r="S2" s="326"/>
      <c r="T2" s="326"/>
      <c r="U2" s="326"/>
      <c r="V2" s="326"/>
      <c r="W2" s="326"/>
      <c r="X2" s="326"/>
      <c r="Y2" s="326"/>
      <c r="Z2" s="326"/>
      <c r="AA2" s="326"/>
      <c r="AB2" s="326"/>
      <c r="AC2" s="326"/>
    </row>
    <row r="3" spans="1:29" ht="17.25" customHeight="1" x14ac:dyDescent="0.2">
      <c r="A3" s="326"/>
      <c r="B3" s="60"/>
      <c r="C3" s="805" t="s">
        <v>76</v>
      </c>
      <c r="D3" s="805"/>
      <c r="E3" s="805"/>
      <c r="F3" s="805"/>
      <c r="G3" s="805"/>
      <c r="H3" s="77"/>
      <c r="I3" s="77"/>
      <c r="J3" s="60"/>
      <c r="K3" s="61"/>
      <c r="L3" s="62" t="s">
        <v>54</v>
      </c>
      <c r="M3" s="60"/>
      <c r="N3" s="60"/>
      <c r="O3" s="60"/>
      <c r="P3" s="60"/>
      <c r="Q3" s="60"/>
      <c r="R3" s="326"/>
      <c r="S3" s="326"/>
      <c r="T3" s="326"/>
      <c r="U3" s="326"/>
      <c r="V3" s="326"/>
      <c r="W3" s="326"/>
      <c r="X3" s="326"/>
      <c r="Y3" s="326"/>
      <c r="Z3" s="326"/>
      <c r="AA3" s="326"/>
      <c r="AB3" s="326"/>
      <c r="AC3" s="326"/>
    </row>
    <row r="4" spans="1:29" ht="17.25" customHeight="1" x14ac:dyDescent="0.2">
      <c r="A4" s="326"/>
      <c r="B4" s="60"/>
      <c r="C4" s="805"/>
      <c r="D4" s="805"/>
      <c r="E4" s="805"/>
      <c r="F4" s="805"/>
      <c r="G4" s="805"/>
      <c r="H4" s="77"/>
      <c r="I4" s="77"/>
      <c r="J4" s="60"/>
      <c r="K4" s="123"/>
      <c r="L4" s="63" t="s">
        <v>53</v>
      </c>
      <c r="M4" s="60"/>
      <c r="N4" s="60"/>
      <c r="O4" s="60"/>
      <c r="P4" s="60"/>
      <c r="Q4" s="60"/>
      <c r="R4" s="326"/>
      <c r="S4" s="326"/>
      <c r="T4" s="326"/>
      <c r="U4" s="326"/>
      <c r="V4" s="326"/>
      <c r="W4" s="326"/>
      <c r="X4" s="326"/>
      <c r="Y4" s="326"/>
      <c r="Z4" s="326"/>
      <c r="AA4" s="326"/>
      <c r="AB4" s="326"/>
      <c r="AC4" s="326"/>
    </row>
    <row r="5" spans="1:29" ht="17.25" customHeight="1" x14ac:dyDescent="0.2">
      <c r="A5" s="326"/>
      <c r="B5" s="60"/>
      <c r="C5" s="60"/>
      <c r="D5" s="60"/>
      <c r="E5" s="60"/>
      <c r="F5" s="60"/>
      <c r="G5" s="60"/>
      <c r="H5" s="60"/>
      <c r="I5" s="60"/>
      <c r="J5" s="60"/>
      <c r="K5" s="64"/>
      <c r="L5" s="63" t="s">
        <v>52</v>
      </c>
      <c r="M5" s="60"/>
      <c r="N5" s="60"/>
      <c r="O5" s="60"/>
      <c r="P5" s="60"/>
      <c r="Q5" s="60"/>
      <c r="R5" s="326"/>
      <c r="S5" s="326"/>
      <c r="T5" s="326"/>
      <c r="U5" s="326"/>
      <c r="V5" s="326"/>
      <c r="W5" s="326"/>
      <c r="X5" s="326"/>
      <c r="Y5" s="326"/>
      <c r="Z5" s="326"/>
      <c r="AA5" s="326"/>
      <c r="AB5" s="326"/>
      <c r="AC5" s="326"/>
    </row>
    <row r="6" spans="1:29" ht="17.25" customHeight="1" x14ac:dyDescent="0.2">
      <c r="A6" s="326"/>
      <c r="B6" s="60"/>
      <c r="C6" s="126" t="s">
        <v>556</v>
      </c>
      <c r="D6" s="60"/>
      <c r="E6" s="60"/>
      <c r="F6" s="60"/>
      <c r="G6" s="127">
        <f>SUM(H11,O16)</f>
        <v>0</v>
      </c>
      <c r="H6" s="394">
        <f>IF(G6&gt;5000,1,0)</f>
        <v>0</v>
      </c>
      <c r="I6" s="60"/>
      <c r="J6" s="60"/>
      <c r="K6" s="65"/>
      <c r="L6" s="63" t="s">
        <v>40</v>
      </c>
      <c r="M6" s="60"/>
      <c r="N6" s="60"/>
      <c r="O6" s="60"/>
      <c r="P6" s="60"/>
      <c r="Q6" s="60"/>
      <c r="R6" s="326"/>
      <c r="S6" s="326"/>
      <c r="T6" s="326"/>
      <c r="U6" s="326"/>
      <c r="V6" s="326"/>
      <c r="W6" s="326"/>
      <c r="X6" s="326"/>
      <c r="Y6" s="326"/>
      <c r="Z6" s="326"/>
      <c r="AA6" s="326"/>
      <c r="AB6" s="326"/>
      <c r="AC6" s="326"/>
    </row>
    <row r="7" spans="1:29" ht="17.25" customHeight="1" x14ac:dyDescent="0.2">
      <c r="A7" s="326"/>
      <c r="B7" s="60"/>
      <c r="C7" s="371" t="str">
        <f>IF(G6&gt;5000,"Achtung: Zuwendungsfähig sind Ausgaben für Diensteisen im Umfang von maximal 5.000 €","")</f>
        <v/>
      </c>
      <c r="D7" s="60"/>
      <c r="E7" s="60"/>
      <c r="F7" s="60"/>
      <c r="G7" s="60"/>
      <c r="H7" s="60"/>
      <c r="I7" s="60"/>
      <c r="J7" s="60"/>
      <c r="K7" s="66"/>
      <c r="L7" s="63" t="s">
        <v>41</v>
      </c>
      <c r="M7" s="60"/>
      <c r="N7" s="60"/>
      <c r="O7" s="60"/>
      <c r="P7" s="60"/>
      <c r="Q7" s="60"/>
      <c r="R7" s="326"/>
      <c r="S7" s="326"/>
      <c r="T7" s="326"/>
      <c r="U7" s="326"/>
      <c r="V7" s="326"/>
      <c r="W7" s="326"/>
      <c r="X7" s="326"/>
      <c r="Y7" s="326"/>
      <c r="Z7" s="326"/>
      <c r="AA7" s="326"/>
      <c r="AB7" s="326"/>
      <c r="AC7" s="326"/>
    </row>
    <row r="8" spans="1:29" ht="6" customHeight="1" x14ac:dyDescent="0.2">
      <c r="A8" s="326"/>
      <c r="B8" s="60"/>
      <c r="C8" s="371"/>
      <c r="D8" s="60"/>
      <c r="E8" s="60"/>
      <c r="F8" s="60"/>
      <c r="G8" s="60"/>
      <c r="H8" s="60"/>
      <c r="I8" s="60"/>
      <c r="J8" s="60"/>
      <c r="K8" s="129"/>
      <c r="L8" s="63"/>
      <c r="M8" s="60"/>
      <c r="N8" s="60"/>
      <c r="O8" s="60"/>
      <c r="P8" s="60"/>
      <c r="Q8" s="60"/>
      <c r="R8" s="326"/>
      <c r="S8" s="326"/>
      <c r="T8" s="326"/>
      <c r="U8" s="326"/>
      <c r="V8" s="326"/>
      <c r="W8" s="326"/>
      <c r="X8" s="326"/>
      <c r="Y8" s="326"/>
      <c r="Z8" s="326"/>
      <c r="AA8" s="326"/>
      <c r="AB8" s="326"/>
      <c r="AC8" s="326"/>
    </row>
    <row r="9" spans="1:29" ht="113.25" customHeight="1" x14ac:dyDescent="0.2">
      <c r="A9" s="326"/>
      <c r="B9" s="60"/>
      <c r="C9" s="973" t="s">
        <v>621</v>
      </c>
      <c r="D9" s="974"/>
      <c r="E9" s="974"/>
      <c r="F9" s="974"/>
      <c r="G9" s="974"/>
      <c r="H9" s="974"/>
      <c r="I9" s="974"/>
      <c r="J9" s="974"/>
      <c r="K9" s="974"/>
      <c r="L9" s="974"/>
      <c r="M9" s="974"/>
      <c r="N9" s="974"/>
      <c r="O9" s="975"/>
      <c r="P9" s="60"/>
      <c r="Q9" s="60"/>
      <c r="R9" s="326"/>
      <c r="S9" s="326"/>
      <c r="T9" s="326"/>
      <c r="U9" s="326"/>
      <c r="V9" s="326"/>
      <c r="W9" s="326"/>
      <c r="X9" s="326"/>
      <c r="Y9" s="326"/>
      <c r="Z9" s="326"/>
      <c r="AA9" s="326"/>
      <c r="AB9" s="326"/>
      <c r="AC9" s="326"/>
    </row>
    <row r="10" spans="1:29" ht="6" customHeight="1" thickBot="1" x14ac:dyDescent="0.25">
      <c r="A10" s="326"/>
      <c r="B10" s="60"/>
      <c r="C10" s="371"/>
      <c r="D10" s="60"/>
      <c r="E10" s="60"/>
      <c r="F10" s="60"/>
      <c r="G10" s="60"/>
      <c r="H10" s="60"/>
      <c r="I10" s="60"/>
      <c r="J10" s="60"/>
      <c r="K10" s="129"/>
      <c r="L10" s="63"/>
      <c r="M10" s="60"/>
      <c r="N10" s="60"/>
      <c r="O10" s="60"/>
      <c r="P10" s="60"/>
      <c r="Q10" s="60"/>
      <c r="R10" s="326"/>
      <c r="S10" s="326"/>
      <c r="T10" s="326"/>
      <c r="U10" s="326"/>
      <c r="V10" s="326"/>
      <c r="W10" s="326"/>
      <c r="X10" s="326"/>
      <c r="Y10" s="326"/>
      <c r="Z10" s="326"/>
      <c r="AA10" s="326"/>
      <c r="AB10" s="326"/>
      <c r="AC10" s="326"/>
    </row>
    <row r="11" spans="1:29" s="60" customFormat="1" ht="43.5" customHeight="1" thickBot="1" x14ac:dyDescent="0.25">
      <c r="A11" s="341"/>
      <c r="C11" s="852" t="s">
        <v>579</v>
      </c>
      <c r="D11" s="853"/>
      <c r="E11" s="853"/>
      <c r="F11" s="854"/>
      <c r="G11" s="397" t="s">
        <v>580</v>
      </c>
      <c r="H11" s="398"/>
      <c r="J11" s="235"/>
      <c r="P11" s="59">
        <f>IF(H11&gt;5000,1,0)</f>
        <v>0</v>
      </c>
      <c r="R11" s="341"/>
      <c r="S11" s="341"/>
      <c r="T11" s="341"/>
      <c r="U11" s="341"/>
      <c r="V11" s="341"/>
      <c r="W11" s="341"/>
      <c r="X11" s="341"/>
      <c r="Y11" s="341"/>
      <c r="Z11" s="341"/>
      <c r="AA11" s="341"/>
      <c r="AB11" s="341"/>
      <c r="AC11" s="341"/>
    </row>
    <row r="12" spans="1:29" ht="5.25" customHeight="1" thickBot="1" x14ac:dyDescent="0.25">
      <c r="A12" s="326"/>
      <c r="B12" s="60"/>
      <c r="C12" s="60"/>
      <c r="D12" s="60"/>
      <c r="E12" s="60"/>
      <c r="F12" s="60"/>
      <c r="G12" s="60"/>
      <c r="H12" s="60"/>
      <c r="I12" s="60"/>
      <c r="J12" s="60"/>
      <c r="K12" s="60"/>
      <c r="L12" s="60"/>
      <c r="M12" s="60"/>
      <c r="N12" s="60"/>
      <c r="O12" s="60"/>
      <c r="P12" s="60"/>
      <c r="Q12" s="60"/>
      <c r="R12" s="326"/>
      <c r="S12" s="326"/>
      <c r="T12" s="326"/>
      <c r="U12" s="326"/>
      <c r="V12" s="326"/>
      <c r="W12" s="326"/>
      <c r="X12" s="326"/>
      <c r="Y12" s="326"/>
      <c r="Z12" s="326"/>
      <c r="AA12" s="326"/>
      <c r="AB12" s="326"/>
      <c r="AC12" s="326"/>
    </row>
    <row r="13" spans="1:29" s="60" customFormat="1" ht="23.25" customHeight="1" thickBot="1" x14ac:dyDescent="0.25">
      <c r="A13" s="341"/>
      <c r="C13" s="130"/>
      <c r="D13" s="855" t="s">
        <v>581</v>
      </c>
      <c r="E13" s="855"/>
      <c r="F13" s="855"/>
      <c r="G13" s="855"/>
      <c r="H13" s="855"/>
      <c r="I13" s="855"/>
      <c r="J13" s="855"/>
      <c r="K13" s="855"/>
      <c r="L13" s="855"/>
      <c r="M13" s="855"/>
      <c r="N13" s="855"/>
      <c r="O13" s="856"/>
      <c r="P13" s="403">
        <f>IF(AND(H11&gt;0,menu!B56=FALSE),1,0)</f>
        <v>0</v>
      </c>
      <c r="R13" s="341"/>
      <c r="S13" s="341"/>
      <c r="T13" s="341"/>
      <c r="U13" s="341"/>
      <c r="V13" s="341"/>
      <c r="W13" s="341"/>
      <c r="X13" s="341"/>
      <c r="Y13" s="341"/>
      <c r="Z13" s="341"/>
      <c r="AA13" s="341"/>
      <c r="AB13" s="341"/>
      <c r="AC13" s="341"/>
    </row>
    <row r="14" spans="1:29" ht="5.25" customHeight="1" x14ac:dyDescent="0.2">
      <c r="A14" s="326"/>
      <c r="B14" s="60"/>
      <c r="C14" s="60"/>
      <c r="D14" s="60"/>
      <c r="E14" s="60"/>
      <c r="F14" s="60"/>
      <c r="G14" s="60"/>
      <c r="H14" s="60"/>
      <c r="I14" s="60"/>
      <c r="J14" s="60"/>
      <c r="K14" s="60"/>
      <c r="L14" s="60"/>
      <c r="M14" s="60"/>
      <c r="N14" s="60"/>
      <c r="O14" s="60"/>
      <c r="P14" s="60"/>
      <c r="Q14" s="60"/>
      <c r="R14" s="326"/>
      <c r="S14" s="326"/>
      <c r="T14" s="326"/>
      <c r="U14" s="326"/>
      <c r="V14" s="326"/>
      <c r="W14" s="326"/>
      <c r="X14" s="326"/>
      <c r="Y14" s="326"/>
      <c r="Z14" s="326"/>
      <c r="AA14" s="326"/>
      <c r="AB14" s="326"/>
      <c r="AC14" s="326"/>
    </row>
    <row r="15" spans="1:29" ht="40.5" customHeight="1" thickBot="1" x14ac:dyDescent="0.25">
      <c r="A15" s="326"/>
      <c r="B15" s="60"/>
      <c r="C15" s="950" t="s">
        <v>259</v>
      </c>
      <c r="D15" s="951"/>
      <c r="E15" s="951"/>
      <c r="F15" s="951"/>
      <c r="G15" s="951"/>
      <c r="H15" s="951"/>
      <c r="I15" s="951"/>
      <c r="J15" s="951"/>
      <c r="K15" s="951"/>
      <c r="L15" s="951"/>
      <c r="M15" s="951"/>
      <c r="N15" s="951"/>
      <c r="O15" s="952"/>
      <c r="P15" s="60"/>
      <c r="Q15" s="60"/>
      <c r="R15" s="326"/>
      <c r="S15" s="326"/>
      <c r="T15" s="326"/>
      <c r="U15" s="326"/>
      <c r="V15" s="326"/>
      <c r="W15" s="326"/>
      <c r="X15" s="326"/>
      <c r="Y15" s="326"/>
      <c r="Z15" s="326"/>
      <c r="AA15" s="326"/>
      <c r="AB15" s="326"/>
      <c r="AC15" s="326"/>
    </row>
    <row r="16" spans="1:29" ht="21" customHeight="1" thickBot="1" x14ac:dyDescent="0.25">
      <c r="A16" s="326"/>
      <c r="B16" s="60"/>
      <c r="C16" s="187"/>
      <c r="D16" s="969" t="s">
        <v>260</v>
      </c>
      <c r="E16" s="969"/>
      <c r="F16" s="969"/>
      <c r="G16" s="969"/>
      <c r="H16" s="970" t="s">
        <v>58</v>
      </c>
      <c r="I16" s="970"/>
      <c r="J16" s="971" t="s">
        <v>261</v>
      </c>
      <c r="K16" s="971"/>
      <c r="L16" s="971"/>
      <c r="M16" s="971"/>
      <c r="N16" s="972"/>
      <c r="O16" s="417"/>
      <c r="P16" s="403">
        <f>IF(menu!$U$6=TRUE,IF(AND(O16="",menu!A6=TRUE),1,0),0)</f>
        <v>0</v>
      </c>
      <c r="Q16" s="60"/>
      <c r="R16" s="326"/>
      <c r="S16" s="326"/>
      <c r="T16" s="326"/>
      <c r="U16" s="326"/>
      <c r="V16" s="326"/>
      <c r="W16" s="326"/>
      <c r="X16" s="326"/>
      <c r="Y16" s="326"/>
      <c r="Z16" s="326"/>
      <c r="AA16" s="326"/>
      <c r="AB16" s="326"/>
      <c r="AC16" s="326"/>
    </row>
    <row r="17" spans="1:29" ht="6" customHeight="1" thickBot="1" x14ac:dyDescent="0.25">
      <c r="A17" s="326"/>
      <c r="B17" s="60"/>
      <c r="C17" s="60"/>
      <c r="D17" s="60"/>
      <c r="E17" s="60"/>
      <c r="F17" s="60"/>
      <c r="G17" s="60"/>
      <c r="H17" s="60"/>
      <c r="I17" s="60"/>
      <c r="J17" s="60"/>
      <c r="K17" s="60"/>
      <c r="L17" s="60"/>
      <c r="M17" s="60"/>
      <c r="N17" s="60"/>
      <c r="O17" s="60"/>
      <c r="P17" s="83"/>
      <c r="Q17" s="60"/>
      <c r="R17" s="326"/>
      <c r="S17" s="326"/>
      <c r="T17" s="326"/>
      <c r="U17" s="326"/>
      <c r="V17" s="326"/>
      <c r="W17" s="326"/>
      <c r="X17" s="326"/>
      <c r="Y17" s="326"/>
      <c r="Z17" s="326"/>
      <c r="AA17" s="326"/>
      <c r="AB17" s="326"/>
      <c r="AC17" s="326"/>
    </row>
    <row r="18" spans="1:29" ht="12" customHeight="1" x14ac:dyDescent="0.2">
      <c r="A18" s="326"/>
      <c r="B18" s="60"/>
      <c r="C18" s="977" t="s">
        <v>227</v>
      </c>
      <c r="D18" s="978"/>
      <c r="E18" s="978"/>
      <c r="F18" s="978"/>
      <c r="G18" s="978"/>
      <c r="H18" s="978"/>
      <c r="I18" s="978"/>
      <c r="J18" s="978"/>
      <c r="K18" s="978"/>
      <c r="L18" s="978"/>
      <c r="M18" s="978"/>
      <c r="N18" s="978"/>
      <c r="O18" s="979"/>
      <c r="P18" s="60"/>
      <c r="Q18" s="60"/>
      <c r="R18" s="326"/>
      <c r="S18" s="326"/>
      <c r="T18" s="326"/>
      <c r="U18" s="326"/>
      <c r="V18" s="326"/>
      <c r="W18" s="326"/>
      <c r="X18" s="326"/>
      <c r="Y18" s="326"/>
      <c r="Z18" s="326"/>
      <c r="AA18" s="326"/>
      <c r="AB18" s="326"/>
      <c r="AC18" s="326"/>
    </row>
    <row r="19" spans="1:29" ht="9" customHeight="1" x14ac:dyDescent="0.2">
      <c r="A19" s="326"/>
      <c r="B19" s="60"/>
      <c r="C19" s="980"/>
      <c r="D19" s="981"/>
      <c r="E19" s="981"/>
      <c r="F19" s="981"/>
      <c r="G19" s="981"/>
      <c r="H19" s="981"/>
      <c r="I19" s="981"/>
      <c r="J19" s="981"/>
      <c r="K19" s="981"/>
      <c r="L19" s="981"/>
      <c r="M19" s="981"/>
      <c r="N19" s="981"/>
      <c r="O19" s="982"/>
      <c r="P19" s="94"/>
      <c r="Q19" s="94"/>
      <c r="R19" s="326"/>
      <c r="S19" s="326"/>
      <c r="T19" s="326"/>
      <c r="U19" s="326"/>
      <c r="V19" s="326"/>
      <c r="W19" s="326"/>
      <c r="X19" s="326"/>
      <c r="Y19" s="326"/>
      <c r="Z19" s="326"/>
      <c r="AA19" s="326"/>
      <c r="AB19" s="326"/>
      <c r="AC19" s="326"/>
    </row>
    <row r="20" spans="1:29" ht="7.5" customHeight="1" x14ac:dyDescent="0.2">
      <c r="A20" s="326"/>
      <c r="B20" s="60"/>
      <c r="C20" s="983"/>
      <c r="D20" s="984"/>
      <c r="E20" s="984"/>
      <c r="F20" s="984"/>
      <c r="G20" s="981"/>
      <c r="H20" s="981"/>
      <c r="I20" s="981"/>
      <c r="J20" s="981"/>
      <c r="K20" s="981"/>
      <c r="L20" s="981"/>
      <c r="M20" s="984"/>
      <c r="N20" s="984"/>
      <c r="O20" s="985"/>
      <c r="P20" s="94"/>
      <c r="Q20" s="94"/>
      <c r="R20" s="326"/>
      <c r="S20" s="326"/>
      <c r="T20" s="326"/>
      <c r="U20" s="326"/>
      <c r="V20" s="326"/>
      <c r="W20" s="326"/>
      <c r="X20" s="326"/>
      <c r="Y20" s="326"/>
      <c r="Z20" s="326"/>
      <c r="AA20" s="326"/>
      <c r="AB20" s="326"/>
      <c r="AC20" s="326"/>
    </row>
    <row r="21" spans="1:29" ht="15" customHeight="1" x14ac:dyDescent="0.2">
      <c r="A21" s="326"/>
      <c r="B21" s="60"/>
      <c r="C21" s="986"/>
      <c r="D21" s="988" t="s">
        <v>13</v>
      </c>
      <c r="E21" s="988"/>
      <c r="F21" s="988"/>
      <c r="G21" s="990" t="s">
        <v>14</v>
      </c>
      <c r="H21" s="990"/>
      <c r="I21" s="990"/>
      <c r="J21" s="990"/>
      <c r="K21" s="990"/>
      <c r="L21" s="990"/>
      <c r="M21" s="990"/>
      <c r="N21" s="992" t="s">
        <v>130</v>
      </c>
      <c r="O21" s="993"/>
      <c r="P21" s="976">
        <f>IF(OR(AND(H11&gt;0,menu!H4=0),AND(H11&gt;0,menu!H4=3,F24="")),1,0)</f>
        <v>0</v>
      </c>
      <c r="Q21" s="60"/>
      <c r="R21" s="326"/>
      <c r="S21" s="326"/>
      <c r="T21" s="326"/>
      <c r="U21" s="326"/>
      <c r="V21" s="326"/>
      <c r="W21" s="326"/>
      <c r="X21" s="326"/>
      <c r="Y21" s="326"/>
      <c r="Z21" s="326"/>
      <c r="AA21" s="326"/>
      <c r="AB21" s="326"/>
      <c r="AC21" s="326"/>
    </row>
    <row r="22" spans="1:29" ht="15.75" customHeight="1" thickBot="1" x14ac:dyDescent="0.25">
      <c r="A22" s="326"/>
      <c r="B22" s="60"/>
      <c r="C22" s="987"/>
      <c r="D22" s="989"/>
      <c r="E22" s="989"/>
      <c r="F22" s="989"/>
      <c r="G22" s="991"/>
      <c r="H22" s="991"/>
      <c r="I22" s="991"/>
      <c r="J22" s="991"/>
      <c r="K22" s="991"/>
      <c r="L22" s="991"/>
      <c r="M22" s="991"/>
      <c r="N22" s="994"/>
      <c r="O22" s="995"/>
      <c r="P22" s="976"/>
      <c r="Q22" s="60"/>
      <c r="R22" s="326"/>
      <c r="S22" s="326"/>
      <c r="T22" s="326"/>
      <c r="U22" s="326"/>
      <c r="V22" s="326"/>
      <c r="W22" s="326"/>
      <c r="X22" s="326"/>
      <c r="Y22" s="326"/>
      <c r="Z22" s="326"/>
      <c r="AA22" s="326"/>
      <c r="AB22" s="326"/>
      <c r="AC22" s="326"/>
    </row>
    <row r="23" spans="1:29" ht="6" customHeight="1" thickBot="1" x14ac:dyDescent="0.25">
      <c r="A23" s="326"/>
      <c r="B23" s="60"/>
      <c r="C23" s="60"/>
      <c r="D23" s="60"/>
      <c r="E23" s="60"/>
      <c r="F23" s="60"/>
      <c r="G23" s="60"/>
      <c r="H23" s="60"/>
      <c r="I23" s="60"/>
      <c r="J23" s="60"/>
      <c r="K23" s="60"/>
      <c r="L23" s="60"/>
      <c r="M23" s="60"/>
      <c r="N23" s="60"/>
      <c r="O23" s="60"/>
      <c r="P23" s="60"/>
      <c r="Q23" s="60"/>
      <c r="R23" s="326"/>
      <c r="S23" s="326"/>
      <c r="T23" s="326"/>
      <c r="U23" s="326"/>
      <c r="V23" s="326"/>
      <c r="W23" s="326"/>
      <c r="X23" s="326"/>
      <c r="Y23" s="326"/>
      <c r="Z23" s="326"/>
      <c r="AA23" s="326"/>
      <c r="AB23" s="326"/>
      <c r="AC23" s="326"/>
    </row>
    <row r="24" spans="1:29" ht="26.25" customHeight="1" thickBot="1" x14ac:dyDescent="0.25">
      <c r="A24" s="326"/>
      <c r="B24" s="60"/>
      <c r="C24" s="440" t="s">
        <v>66</v>
      </c>
      <c r="D24" s="441"/>
      <c r="E24" s="442"/>
      <c r="F24" s="443"/>
      <c r="G24" s="444"/>
      <c r="H24" s="444"/>
      <c r="I24" s="444"/>
      <c r="J24" s="444"/>
      <c r="K24" s="444"/>
      <c r="L24" s="444"/>
      <c r="M24" s="444"/>
      <c r="N24" s="444"/>
      <c r="O24" s="445"/>
      <c r="P24" s="403"/>
      <c r="Q24" s="60"/>
      <c r="R24" s="326"/>
      <c r="S24" s="326"/>
      <c r="T24" s="326"/>
      <c r="U24" s="326"/>
      <c r="V24" s="326"/>
      <c r="W24" s="326"/>
      <c r="X24" s="326"/>
      <c r="Y24" s="326"/>
      <c r="Z24" s="326"/>
      <c r="AA24" s="326"/>
      <c r="AB24" s="326"/>
      <c r="AC24" s="326"/>
    </row>
    <row r="25" spans="1:29" ht="6" customHeight="1" x14ac:dyDescent="0.2">
      <c r="A25" s="326"/>
      <c r="B25" s="60"/>
      <c r="C25" s="93"/>
      <c r="D25" s="93"/>
      <c r="E25" s="76"/>
      <c r="F25" s="59"/>
      <c r="G25" s="59"/>
      <c r="H25" s="59"/>
      <c r="I25" s="59"/>
      <c r="J25" s="142"/>
      <c r="K25" s="142"/>
      <c r="L25" s="142"/>
      <c r="M25" s="142"/>
      <c r="N25" s="142"/>
      <c r="O25" s="95"/>
      <c r="P25" s="59"/>
      <c r="Q25" s="50"/>
      <c r="R25" s="326"/>
      <c r="S25" s="326"/>
      <c r="T25" s="326"/>
      <c r="U25" s="326"/>
      <c r="V25" s="326"/>
      <c r="W25" s="326"/>
      <c r="X25" s="326"/>
      <c r="Y25" s="326"/>
      <c r="Z25" s="326"/>
      <c r="AA25" s="326"/>
      <c r="AB25" s="326"/>
      <c r="AC25" s="326"/>
    </row>
    <row r="26" spans="1:29" ht="12.75" customHeight="1" x14ac:dyDescent="0.2">
      <c r="A26" s="326"/>
      <c r="B26" s="60"/>
      <c r="C26" s="857" t="s">
        <v>158</v>
      </c>
      <c r="D26" s="857"/>
      <c r="E26" s="857"/>
      <c r="F26" s="857"/>
      <c r="G26" s="857"/>
      <c r="H26" s="857"/>
      <c r="I26" s="857"/>
      <c r="J26" s="857"/>
      <c r="K26" s="857"/>
      <c r="L26" s="857"/>
      <c r="M26" s="857"/>
      <c r="N26" s="857"/>
      <c r="O26" s="857"/>
      <c r="P26" s="857"/>
      <c r="Q26" s="418"/>
      <c r="R26" s="347"/>
      <c r="S26" s="326"/>
      <c r="T26" s="326"/>
      <c r="U26" s="326"/>
      <c r="V26" s="326"/>
      <c r="W26" s="326"/>
      <c r="X26" s="326"/>
      <c r="Y26" s="326"/>
      <c r="Z26" s="326"/>
      <c r="AA26" s="326"/>
      <c r="AB26" s="326"/>
      <c r="AC26" s="326"/>
    </row>
    <row r="27" spans="1:29" ht="17.25" customHeight="1" x14ac:dyDescent="0.2">
      <c r="A27" s="326"/>
      <c r="B27" s="60"/>
      <c r="C27" s="765" t="str">
        <f ca="1">Basisdaten!C35</f>
        <v>Vorhabenbeschreibung - 4.1.8. a) Erstvorhaben Klimaschutzkonzept und Klimaschutzmanagement - Vers. 2604_V4</v>
      </c>
      <c r="D27" s="766"/>
      <c r="E27" s="766"/>
      <c r="F27" s="766"/>
      <c r="G27" s="766"/>
      <c r="H27" s="766"/>
      <c r="I27" s="766"/>
      <c r="J27" s="766"/>
      <c r="K27" s="766"/>
      <c r="L27" s="766"/>
      <c r="M27" s="766"/>
      <c r="N27" s="766"/>
      <c r="O27" s="766"/>
      <c r="P27" s="83"/>
      <c r="Q27" s="60"/>
      <c r="R27" s="326"/>
      <c r="S27" s="326"/>
      <c r="T27" s="326"/>
      <c r="U27" s="326"/>
      <c r="V27" s="326"/>
      <c r="W27" s="326"/>
      <c r="X27" s="326"/>
      <c r="Y27" s="326"/>
      <c r="Z27" s="326"/>
      <c r="AA27" s="326"/>
      <c r="AB27" s="326"/>
      <c r="AC27" s="326"/>
    </row>
    <row r="28" spans="1:29" x14ac:dyDescent="0.2">
      <c r="A28" s="326"/>
      <c r="B28" s="60"/>
      <c r="C28" s="60"/>
      <c r="D28" s="60"/>
      <c r="E28" s="60"/>
      <c r="F28" s="60"/>
      <c r="G28" s="60"/>
      <c r="H28" s="60"/>
      <c r="I28" s="60"/>
      <c r="J28" s="60"/>
      <c r="K28" s="60"/>
      <c r="L28" s="60"/>
      <c r="M28" s="60"/>
      <c r="N28" s="60"/>
      <c r="O28" s="60"/>
      <c r="P28" s="60"/>
      <c r="Q28" s="60"/>
      <c r="R28" s="326"/>
      <c r="S28" s="326"/>
      <c r="T28" s="326"/>
      <c r="U28" s="326"/>
      <c r="V28" s="326"/>
      <c r="W28" s="326"/>
      <c r="X28" s="326"/>
      <c r="Y28" s="326"/>
      <c r="Z28" s="326"/>
      <c r="AA28" s="326"/>
      <c r="AB28" s="326"/>
      <c r="AC28" s="326"/>
    </row>
    <row r="29" spans="1:29" x14ac:dyDescent="0.2">
      <c r="A29" s="326"/>
      <c r="B29" s="326"/>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row>
    <row r="30" spans="1:29" x14ac:dyDescent="0.2">
      <c r="A30" s="326"/>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row>
    <row r="31" spans="1:29" x14ac:dyDescent="0.2">
      <c r="A31" s="326"/>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row>
    <row r="32" spans="1:29" x14ac:dyDescent="0.2">
      <c r="A32" s="326"/>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row>
    <row r="33" spans="1:29" x14ac:dyDescent="0.2">
      <c r="A33" s="326"/>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row>
    <row r="34" spans="1:29" x14ac:dyDescent="0.2">
      <c r="A34" s="326"/>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row>
    <row r="35" spans="1:29" x14ac:dyDescent="0.2">
      <c r="A35" s="326"/>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row>
    <row r="36" spans="1:29" x14ac:dyDescent="0.2">
      <c r="A36" s="326"/>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row>
    <row r="37" spans="1:29" x14ac:dyDescent="0.2">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row>
    <row r="38" spans="1:29" x14ac:dyDescent="0.2">
      <c r="A38" s="326"/>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row>
    <row r="39" spans="1:29" x14ac:dyDescent="0.2">
      <c r="A39" s="326"/>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row>
    <row r="40" spans="1:29" x14ac:dyDescent="0.2">
      <c r="A40" s="326"/>
      <c r="B40" s="326"/>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row>
    <row r="41" spans="1:29" x14ac:dyDescent="0.2">
      <c r="A41" s="326"/>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row>
    <row r="42" spans="1:29" x14ac:dyDescent="0.2">
      <c r="A42" s="326"/>
      <c r="B42" s="326"/>
      <c r="C42" s="326"/>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row>
    <row r="43" spans="1:29" x14ac:dyDescent="0.2">
      <c r="A43" s="32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row>
    <row r="44" spans="1:29" x14ac:dyDescent="0.2">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row>
    <row r="45" spans="1:29"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row>
    <row r="46" spans="1:29" x14ac:dyDescent="0.2">
      <c r="A46" s="326"/>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row>
    <row r="47" spans="1:29" x14ac:dyDescent="0.2">
      <c r="A47" s="326"/>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row>
    <row r="48" spans="1:29" x14ac:dyDescent="0.2">
      <c r="A48" s="326"/>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row>
    <row r="49" spans="1:29" x14ac:dyDescent="0.2">
      <c r="A49" s="326"/>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row>
    <row r="50" spans="1:29" x14ac:dyDescent="0.2">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row>
    <row r="51" spans="1:29" x14ac:dyDescent="0.2">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row>
    <row r="52" spans="1:29" x14ac:dyDescent="0.2">
      <c r="A52" s="326"/>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row>
    <row r="53" spans="1:29" x14ac:dyDescent="0.2">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row>
    <row r="54" spans="1:29"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row>
    <row r="55" spans="1:29"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row>
    <row r="56" spans="1:29"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row>
    <row r="57" spans="1:29"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row>
    <row r="58" spans="1:29"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row>
    <row r="59" spans="1:29"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row>
    <row r="60" spans="1:29"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row>
    <row r="61" spans="1:29"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row>
    <row r="62" spans="1:29"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row>
    <row r="63" spans="1:29"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row>
    <row r="64" spans="1:29"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row>
    <row r="65" spans="1:29"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row>
    <row r="66" spans="1:29"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row>
    <row r="67" spans="1:29"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row>
    <row r="68" spans="1:29"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row>
    <row r="69" spans="1:29"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row>
    <row r="70" spans="1:29" x14ac:dyDescent="0.2">
      <c r="A70" s="326"/>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row>
    <row r="71" spans="1:29" x14ac:dyDescent="0.2">
      <c r="A71" s="326"/>
      <c r="B71" s="326"/>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row>
    <row r="72" spans="1:29" x14ac:dyDescent="0.2">
      <c r="A72" s="326"/>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row>
    <row r="73" spans="1:29" x14ac:dyDescent="0.2">
      <c r="A73" s="326"/>
      <c r="B73" s="326"/>
      <c r="C73" s="326"/>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row>
    <row r="74" spans="1:29" x14ac:dyDescent="0.2">
      <c r="A74" s="326"/>
      <c r="B74" s="326"/>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row>
    <row r="75" spans="1:29" x14ac:dyDescent="0.2">
      <c r="A75" s="326"/>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row>
    <row r="76" spans="1:29" x14ac:dyDescent="0.2">
      <c r="A76" s="326"/>
      <c r="B76" s="326"/>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row>
    <row r="77" spans="1:29" x14ac:dyDescent="0.2">
      <c r="A77" s="326"/>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row>
    <row r="78" spans="1:29" x14ac:dyDescent="0.2">
      <c r="A78" s="326"/>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row>
    <row r="79" spans="1:29" x14ac:dyDescent="0.2">
      <c r="A79" s="326"/>
      <c r="B79" s="326"/>
      <c r="C79" s="326"/>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row>
    <row r="80" spans="1:29" x14ac:dyDescent="0.2">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row>
    <row r="81" spans="1:29" x14ac:dyDescent="0.2">
      <c r="A81" s="326"/>
      <c r="B81" s="326"/>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t="s">
        <v>190</v>
      </c>
    </row>
  </sheetData>
  <sheetProtection password="C730" sheet="1" selectLockedCells="1"/>
  <mergeCells count="17">
    <mergeCell ref="P21:P22"/>
    <mergeCell ref="C26:P26"/>
    <mergeCell ref="C27:O27"/>
    <mergeCell ref="C18:O20"/>
    <mergeCell ref="C21:C22"/>
    <mergeCell ref="D21:F22"/>
    <mergeCell ref="G21:L22"/>
    <mergeCell ref="M21:M22"/>
    <mergeCell ref="N21:O22"/>
    <mergeCell ref="D16:G16"/>
    <mergeCell ref="H16:I16"/>
    <mergeCell ref="J16:N16"/>
    <mergeCell ref="C3:G4"/>
    <mergeCell ref="C9:O9"/>
    <mergeCell ref="C11:F11"/>
    <mergeCell ref="D13:O13"/>
    <mergeCell ref="C15:O15"/>
  </mergeCells>
  <conditionalFormatting sqref="C13:O13">
    <cfRule type="expression" dxfId="31" priority="26">
      <formula>$H$11&gt;0</formula>
    </cfRule>
  </conditionalFormatting>
  <conditionalFormatting sqref="F24:O24">
    <cfRule type="expression" dxfId="29" priority="42">
      <formula>$F$24&lt;&gt;""</formula>
    </cfRule>
  </conditionalFormatting>
  <conditionalFormatting sqref="G6">
    <cfRule type="expression" dxfId="28" priority="32">
      <formula>$G$6&gt;5000</formula>
    </cfRule>
  </conditionalFormatting>
  <conditionalFormatting sqref="H11">
    <cfRule type="expression" dxfId="26" priority="3">
      <formula>H11&gt;5000</formula>
    </cfRule>
    <cfRule type="expression" dxfId="25" priority="5">
      <formula>H11=""</formula>
    </cfRule>
    <cfRule type="expression" dxfId="24" priority="6">
      <formula>H11 &lt;&gt; ""</formula>
    </cfRule>
  </conditionalFormatting>
  <conditionalFormatting sqref="O25">
    <cfRule type="expression" dxfId="21" priority="53">
      <formula>#REF!=0</formula>
    </cfRule>
  </conditionalFormatting>
  <printOptions horizontalCentered="1"/>
  <pageMargins left="0.39370078740157483" right="0.19685039370078741" top="0.19685039370078741"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Option Button 1">
              <controlPr defaultSize="0" autoFill="0" autoLine="0" autoPict="0">
                <anchor moveWithCells="1">
                  <from>
                    <xdr:col>2</xdr:col>
                    <xdr:colOff>200025</xdr:colOff>
                    <xdr:row>20</xdr:row>
                    <xdr:rowOff>66675</xdr:rowOff>
                  </from>
                  <to>
                    <xdr:col>3</xdr:col>
                    <xdr:colOff>123825</xdr:colOff>
                    <xdr:row>21</xdr:row>
                    <xdr:rowOff>95250</xdr:rowOff>
                  </to>
                </anchor>
              </controlPr>
            </control>
          </mc:Choice>
        </mc:AlternateContent>
        <mc:AlternateContent xmlns:mc="http://schemas.openxmlformats.org/markup-compatibility/2006">
          <mc:Choice Requires="x14">
            <control shapeId="44034" r:id="rId5" name="Option Button 2">
              <controlPr defaultSize="0" autoFill="0" autoLine="0" autoPict="0">
                <anchor moveWithCells="1">
                  <from>
                    <xdr:col>6</xdr:col>
                    <xdr:colOff>762000</xdr:colOff>
                    <xdr:row>20</xdr:row>
                    <xdr:rowOff>76200</xdr:rowOff>
                  </from>
                  <to>
                    <xdr:col>7</xdr:col>
                    <xdr:colOff>133350</xdr:colOff>
                    <xdr:row>21</xdr:row>
                    <xdr:rowOff>104775</xdr:rowOff>
                  </to>
                </anchor>
              </controlPr>
            </control>
          </mc:Choice>
        </mc:AlternateContent>
        <mc:AlternateContent xmlns:mc="http://schemas.openxmlformats.org/markup-compatibility/2006">
          <mc:Choice Requires="x14">
            <control shapeId="44035" r:id="rId6" name="Option Button 3">
              <controlPr defaultSize="0" autoFill="0" autoLine="0" autoPict="0">
                <anchor moveWithCells="1">
                  <from>
                    <xdr:col>12</xdr:col>
                    <xdr:colOff>342900</xdr:colOff>
                    <xdr:row>20</xdr:row>
                    <xdr:rowOff>76200</xdr:rowOff>
                  </from>
                  <to>
                    <xdr:col>13</xdr:col>
                    <xdr:colOff>209550</xdr:colOff>
                    <xdr:row>21</xdr:row>
                    <xdr:rowOff>104775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xdr:col>
                    <xdr:colOff>38100</xdr:colOff>
                    <xdr:row>15</xdr:row>
                    <xdr:rowOff>28575</xdr:rowOff>
                  </from>
                  <to>
                    <xdr:col>2</xdr:col>
                    <xdr:colOff>266700</xdr:colOff>
                    <xdr:row>15</xdr:row>
                    <xdr:rowOff>238125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xdr:col>
                    <xdr:colOff>47625</xdr:colOff>
                    <xdr:row>12</xdr:row>
                    <xdr:rowOff>38100</xdr:rowOff>
                  </from>
                  <to>
                    <xdr:col>2</xdr:col>
                    <xdr:colOff>295275</xdr:colOff>
                    <xdr:row>12</xdr:row>
                    <xdr:rowOff>247650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xdr:col>
                    <xdr:colOff>47625</xdr:colOff>
                    <xdr:row>12</xdr:row>
                    <xdr:rowOff>38100</xdr:rowOff>
                  </from>
                  <to>
                    <xdr:col>2</xdr:col>
                    <xdr:colOff>295275</xdr:colOff>
                    <xdr:row>12</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8" id="{A43CC2E2-8326-446E-AF09-CD6F5170F4C8}">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C11</xm:sqref>
        </x14:conditionalFormatting>
        <x14:conditionalFormatting xmlns:xm="http://schemas.microsoft.com/office/excel/2006/main">
          <x14:cfRule type="expression" priority="46" id="{EBF393EE-5180-438F-BF95-EB0A6A805648}">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C26</xm:sqref>
        </x14:conditionalFormatting>
        <x14:conditionalFormatting xmlns:xm="http://schemas.microsoft.com/office/excel/2006/main">
          <x14:cfRule type="expression" priority="31" id="{8AC71728-4F4B-41F7-9394-21BD02A19547}">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C6:E6</xm:sqref>
        </x14:conditionalFormatting>
        <x14:conditionalFormatting xmlns:xm="http://schemas.microsoft.com/office/excel/2006/main">
          <x14:cfRule type="expression" priority="7" id="{4E1170DF-CD8B-42FD-A8AD-395D38A37FF6}">
            <xm:f>menu!$A$6</xm:f>
            <x14:dxf>
              <fill>
                <patternFill>
                  <bgColor theme="6" tint="0.59996337778862885"/>
                </patternFill>
              </fill>
            </x14:dxf>
          </x14:cfRule>
          <xm:sqref>C16:N16</xm:sqref>
        </x14:conditionalFormatting>
        <x14:conditionalFormatting xmlns:xm="http://schemas.microsoft.com/office/excel/2006/main">
          <x14:cfRule type="expression" priority="28" id="{1A6ADC09-DFCE-4C78-A197-8338D028126B}">
            <xm:f>'P:\KKS\Fachliche-Schwerpunkte\06_Kommune\11_Excel und PDF-Formulare - KRL\Formulare_Arbeitsordner\KRL2022\4.1.8 KSM\[211122_Berechnungsformular_Ausgaben_Erstellung.xlsx]menu'!#REF!=FALSE</xm:f>
            <x14:dxf>
              <font>
                <b val="0"/>
                <i val="0"/>
                <strike val="0"/>
                <u val="none"/>
                <color rgb="FFFFFFFF"/>
              </font>
              <fill>
                <patternFill>
                  <fgColor rgb="FFFFFFFF"/>
                  <bgColor rgb="FFFFFFFF"/>
                </patternFill>
              </fill>
              <border>
                <left/>
                <right/>
                <top/>
                <bottom/>
                <vertical/>
                <horizontal/>
              </border>
            </x14:dxf>
          </x14:cfRule>
          <xm:sqref>C9:O9</xm:sqref>
        </x14:conditionalFormatting>
        <x14:conditionalFormatting xmlns:xm="http://schemas.microsoft.com/office/excel/2006/main">
          <x14:cfRule type="expression" priority="2" id="{A2CCE995-31E8-44C5-96D2-5255310FFBF7}">
            <xm:f>menu!$B$56</xm:f>
            <x14:dxf>
              <font>
                <color auto="1"/>
              </font>
              <fill>
                <patternFill>
                  <fgColor auto="1"/>
                  <bgColor theme="6" tint="0.59996337778862885"/>
                </patternFill>
              </fill>
              <border>
                <left/>
                <right/>
                <top/>
                <bottom/>
                <vertical/>
                <horizontal/>
              </border>
            </x14:dxf>
          </x14:cfRule>
          <xm:sqref>C13:O13</xm:sqref>
        </x14:conditionalFormatting>
        <x14:conditionalFormatting xmlns:xm="http://schemas.microsoft.com/office/excel/2006/main">
          <x14:cfRule type="expression" priority="43" id="{CD766EA0-2585-42DF-92EF-362DF6E07C6D}">
            <xm:f>menu!$H$4&lt;&gt;3</xm:f>
            <x14:dxf>
              <font>
                <color theme="0"/>
              </font>
              <fill>
                <patternFill>
                  <bgColor theme="0"/>
                </patternFill>
              </fill>
              <border>
                <left/>
                <right/>
                <top/>
                <bottom/>
                <vertical/>
                <horizontal/>
              </border>
            </x14:dxf>
          </x14:cfRule>
          <xm:sqref>C24:O24</xm:sqref>
        </x14:conditionalFormatting>
        <x14:conditionalFormatting xmlns:xm="http://schemas.microsoft.com/office/excel/2006/main">
          <x14:cfRule type="expression" priority="30" id="{1136D69F-9FE1-4A62-8EFB-1A426198457B}">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G6:H6</xm:sqref>
        </x14:conditionalFormatting>
        <x14:conditionalFormatting xmlns:xm="http://schemas.microsoft.com/office/excel/2006/main">
          <x14:cfRule type="iconSet" priority="29" id="{D0D2155E-3F68-40B0-8DC3-6B93D75FC36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H6</xm:sqref>
        </x14:conditionalFormatting>
        <x14:conditionalFormatting xmlns:xm="http://schemas.microsoft.com/office/excel/2006/main">
          <x14:cfRule type="expression" priority="20" id="{AAE3439F-AAD6-469E-9BA7-23F6051D7E16}">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K11:M11</xm:sqref>
        </x14:conditionalFormatting>
        <x14:conditionalFormatting xmlns:xm="http://schemas.microsoft.com/office/excel/2006/main">
          <x14:cfRule type="expression" priority="38" id="{B7AE017F-59E6-462B-8586-E4685AD762F6}">
            <xm:f>'C:\Users\nils.radeisen\Desktop\KSMNeu23\[Vorhabenbeschreibung_4.1.8b+4.1.10b+4.1.10c_KSM_Anschlussvorhaben_2307_V8.xlsx]menu'!#REF!=FALSE</xm:f>
            <x14:dxf>
              <font>
                <color theme="0"/>
              </font>
            </x14:dxf>
          </x14:cfRule>
          <xm:sqref>K3:O3</xm:sqref>
        </x14:conditionalFormatting>
        <x14:conditionalFormatting xmlns:xm="http://schemas.microsoft.com/office/excel/2006/main">
          <x14:cfRule type="iconSet" priority="27" id="{F3397189-0404-4E2A-AD3B-3685BED3278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M11</xm:sqref>
        </x14:conditionalFormatting>
        <x14:conditionalFormatting xmlns:xm="http://schemas.microsoft.com/office/excel/2006/main">
          <x14:cfRule type="iconSet" priority="1" id="{474C0042-AEA0-4868-98BE-B744F77E32A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P11</xm:sqref>
        </x14:conditionalFormatting>
        <x14:conditionalFormatting xmlns:xm="http://schemas.microsoft.com/office/excel/2006/main">
          <x14:cfRule type="iconSet" priority="15" id="{138622DC-935C-4B4A-A5FE-E183E024CBE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P13</xm:sqref>
        </x14:conditionalFormatting>
        <x14:conditionalFormatting xmlns:xm="http://schemas.microsoft.com/office/excel/2006/main">
          <x14:cfRule type="iconSet" priority="34" id="{0E2EC518-98D2-438F-9760-641CE6894877}">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35" id="{A6C15C20-9FAF-43E7-8A2C-CCA38E05C200}">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P16</xm:sqref>
        </x14:conditionalFormatting>
        <x14:conditionalFormatting xmlns:xm="http://schemas.microsoft.com/office/excel/2006/main">
          <x14:cfRule type="iconSet" priority="49" id="{0F68DD6E-963D-4856-BF9B-C59C21518C3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50" id="{42B462D4-2C69-4F21-B98A-7316C1193932}">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P21</xm:sqref>
        </x14:conditionalFormatting>
        <x14:conditionalFormatting xmlns:xm="http://schemas.microsoft.com/office/excel/2006/main">
          <x14:cfRule type="iconSet" priority="40" id="{81DC3408-742E-46DA-B1A1-B70324B68C4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P24</xm:sqref>
        </x14:conditionalFormatting>
        <x14:conditionalFormatting xmlns:xm="http://schemas.microsoft.com/office/excel/2006/main">
          <x14:cfRule type="expression" priority="39" id="{0FA55C67-2947-49B8-B93D-0C479231AEDC}">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P24:P25</xm:sqref>
        </x14:conditionalFormatting>
        <x14:conditionalFormatting xmlns:xm="http://schemas.microsoft.com/office/excel/2006/main">
          <x14:cfRule type="iconSet" priority="54" id="{EB318758-8590-4FC3-A3FF-C06F7EA03F6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P25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menu!$A$2:$A$4</xm:f>
          </x14:formula1>
          <xm:sqref>H16:I16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pageSetUpPr fitToPage="1"/>
  </sheetPr>
  <dimension ref="A1:AD107"/>
  <sheetViews>
    <sheetView showGridLines="0" showRowColHeaders="0" zoomScaleNormal="100" workbookViewId="0">
      <selection activeCell="D32" sqref="D32:K32"/>
    </sheetView>
  </sheetViews>
  <sheetFormatPr baseColWidth="10" defaultRowHeight="15" x14ac:dyDescent="0.25"/>
  <cols>
    <col min="1" max="1" width="2.5703125" style="1" customWidth="1"/>
    <col min="2" max="2" width="2.7109375" style="1" customWidth="1"/>
    <col min="3" max="3" width="2.85546875" style="1" customWidth="1"/>
    <col min="4" max="4" width="3.140625" style="1" customWidth="1"/>
    <col min="5" max="5" width="3.7109375" style="1" customWidth="1"/>
    <col min="6" max="6" width="5.5703125" style="1" customWidth="1"/>
    <col min="7" max="7" width="9.42578125" style="1" customWidth="1"/>
    <col min="8" max="8" width="18.5703125" style="1" customWidth="1"/>
    <col min="9" max="10" width="11.42578125" style="1" customWidth="1"/>
    <col min="11" max="11" width="11.85546875" style="1" customWidth="1"/>
    <col min="12" max="12" width="11.42578125" style="1" customWidth="1"/>
    <col min="13" max="13" width="12.85546875" style="1" customWidth="1"/>
    <col min="14" max="14" width="2.28515625" style="1" customWidth="1"/>
    <col min="15" max="15" width="2.28515625" customWidth="1"/>
    <col min="17" max="17" width="12.5703125" customWidth="1"/>
    <col min="18" max="18" width="25.28515625" customWidth="1"/>
  </cols>
  <sheetData>
    <row r="1" spans="1:30" s="1" customFormat="1" ht="12"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row>
    <row r="2" spans="1:30" s="1" customFormat="1" ht="12.75" hidden="1" customHeight="1" x14ac:dyDescent="0.2">
      <c r="A2" s="326"/>
      <c r="O2" s="326"/>
      <c r="P2" s="326"/>
      <c r="Q2" s="326"/>
      <c r="R2" s="326"/>
      <c r="S2" s="326"/>
      <c r="T2" s="326"/>
      <c r="U2" s="326"/>
      <c r="V2" s="326"/>
      <c r="W2" s="326"/>
      <c r="X2" s="326"/>
      <c r="Y2" s="326"/>
      <c r="Z2" s="326"/>
      <c r="AA2" s="326"/>
      <c r="AB2" s="326"/>
      <c r="AC2" s="326"/>
      <c r="AD2" s="326"/>
    </row>
    <row r="3" spans="1:30" s="1" customFormat="1" ht="12" customHeight="1" x14ac:dyDescent="0.2">
      <c r="A3" s="326"/>
      <c r="O3" s="326"/>
      <c r="P3" s="326"/>
      <c r="Q3" s="326"/>
      <c r="R3" s="326"/>
      <c r="S3" s="326"/>
      <c r="T3" s="326"/>
      <c r="U3" s="326"/>
      <c r="V3" s="326"/>
      <c r="W3" s="326"/>
      <c r="X3" s="326"/>
      <c r="Y3" s="326"/>
      <c r="Z3" s="326"/>
      <c r="AA3" s="326"/>
      <c r="AB3" s="326"/>
      <c r="AC3" s="326"/>
      <c r="AD3" s="326"/>
    </row>
    <row r="4" spans="1:30" s="4" customFormat="1" ht="19.5" customHeight="1" x14ac:dyDescent="0.2">
      <c r="A4" s="327"/>
      <c r="C4" s="1022" t="s">
        <v>154</v>
      </c>
      <c r="D4" s="1022"/>
      <c r="E4" s="1022"/>
      <c r="F4" s="1022"/>
      <c r="G4" s="1022"/>
      <c r="H4" s="1022"/>
      <c r="I4" s="1022"/>
      <c r="J4" s="405"/>
      <c r="K4" s="1"/>
      <c r="L4" s="1"/>
      <c r="M4" s="1"/>
      <c r="N4" s="1"/>
      <c r="O4" s="327"/>
      <c r="P4" s="327"/>
      <c r="Q4" s="501"/>
      <c r="R4" s="501"/>
      <c r="S4" s="327"/>
      <c r="T4" s="327"/>
      <c r="U4" s="327"/>
      <c r="V4" s="327"/>
      <c r="W4" s="327"/>
      <c r="X4" s="327"/>
      <c r="Y4" s="327"/>
      <c r="Z4" s="327"/>
      <c r="AA4" s="327"/>
      <c r="AB4" s="327"/>
      <c r="AC4" s="327"/>
      <c r="AD4" s="327"/>
    </row>
    <row r="5" spans="1:30" s="4" customFormat="1" ht="22.5" customHeight="1" x14ac:dyDescent="0.2">
      <c r="A5" s="327"/>
      <c r="C5" s="1023"/>
      <c r="D5" s="1023"/>
      <c r="E5" s="1023"/>
      <c r="F5" s="1023"/>
      <c r="G5" s="1023"/>
      <c r="H5" s="1023"/>
      <c r="I5" s="1023"/>
      <c r="J5" s="1"/>
      <c r="K5" s="1"/>
      <c r="L5" s="1"/>
      <c r="M5" s="1"/>
      <c r="N5" s="1"/>
      <c r="O5" s="327"/>
      <c r="P5" s="349"/>
      <c r="Q5" s="327"/>
      <c r="R5" s="327"/>
      <c r="S5" s="327"/>
      <c r="T5" s="327"/>
      <c r="U5" s="327"/>
      <c r="V5" s="327"/>
      <c r="W5" s="327"/>
      <c r="X5" s="327"/>
      <c r="Y5" s="327"/>
      <c r="Z5" s="327"/>
      <c r="AA5" s="327"/>
      <c r="AB5" s="327"/>
      <c r="AC5" s="327"/>
      <c r="AD5" s="327"/>
    </row>
    <row r="6" spans="1:30" s="4" customFormat="1" ht="6" customHeight="1" x14ac:dyDescent="0.2">
      <c r="A6" s="327"/>
      <c r="C6" s="190"/>
      <c r="D6" s="190"/>
      <c r="E6" s="190"/>
      <c r="F6" s="190"/>
      <c r="G6" s="190"/>
      <c r="H6" s="190"/>
      <c r="I6" s="1"/>
      <c r="J6" s="1"/>
      <c r="K6" s="1"/>
      <c r="L6" s="1"/>
      <c r="M6" s="1"/>
      <c r="N6" s="1"/>
      <c r="O6" s="327"/>
      <c r="P6" s="327"/>
      <c r="Q6" s="327"/>
      <c r="R6" s="327"/>
      <c r="S6" s="327"/>
      <c r="T6" s="327"/>
      <c r="U6" s="327"/>
      <c r="V6" s="327"/>
      <c r="W6" s="327"/>
      <c r="X6" s="327"/>
      <c r="Y6" s="327"/>
      <c r="Z6" s="327"/>
      <c r="AA6" s="327"/>
      <c r="AB6" s="327"/>
      <c r="AC6" s="327"/>
      <c r="AD6" s="327"/>
    </row>
    <row r="7" spans="1:30" s="4" customFormat="1" ht="12" customHeight="1" x14ac:dyDescent="0.2">
      <c r="A7" s="327"/>
      <c r="B7" s="119"/>
      <c r="C7" s="406" t="str">
        <f>menu!X3</f>
        <v>Achtung: Im Tabellenblatt Personal wurden unvollständige, oder fehlerhafte Angaben gemacht!</v>
      </c>
      <c r="D7" s="372"/>
      <c r="E7" s="372"/>
      <c r="F7" s="372"/>
      <c r="G7" s="372"/>
      <c r="H7" s="372"/>
      <c r="N7" s="1"/>
      <c r="O7" s="327"/>
      <c r="P7" s="327"/>
      <c r="Q7" s="327"/>
      <c r="R7" s="327"/>
      <c r="S7" s="327"/>
      <c r="T7" s="366"/>
      <c r="U7" s="366"/>
      <c r="V7" s="366"/>
      <c r="W7" s="366"/>
      <c r="X7" s="327"/>
      <c r="Y7" s="327"/>
      <c r="Z7" s="327"/>
      <c r="AA7" s="327"/>
      <c r="AB7" s="327"/>
      <c r="AC7" s="327"/>
      <c r="AD7" s="327"/>
    </row>
    <row r="8" spans="1:30" s="1" customFormat="1" ht="3.6" customHeight="1" thickBot="1" x14ac:dyDescent="0.25">
      <c r="A8" s="326"/>
      <c r="B8" s="163"/>
      <c r="C8" s="1024"/>
      <c r="D8" s="1024"/>
      <c r="E8" s="1024"/>
      <c r="F8" s="1024"/>
      <c r="G8" s="1024"/>
      <c r="H8" s="1025" t="str">
        <f>menu!X4</f>
        <v/>
      </c>
      <c r="I8" s="1025"/>
      <c r="J8" s="1025"/>
      <c r="K8" s="1025"/>
      <c r="L8" s="1025"/>
      <c r="M8" s="1025"/>
      <c r="N8" s="1025"/>
      <c r="O8" s="326"/>
      <c r="P8" s="326"/>
      <c r="Q8" s="326"/>
      <c r="R8" s="326"/>
      <c r="S8" s="326"/>
      <c r="T8" s="752"/>
      <c r="U8" s="752"/>
      <c r="V8" s="752"/>
      <c r="W8" s="752"/>
      <c r="X8" s="326"/>
      <c r="Y8" s="326"/>
      <c r="Z8" s="326"/>
      <c r="AA8" s="326"/>
      <c r="AB8" s="326"/>
      <c r="AC8" s="326"/>
      <c r="AD8" s="326"/>
    </row>
    <row r="9" spans="1:30" s="1" customFormat="1" ht="30.75" customHeight="1" x14ac:dyDescent="0.2">
      <c r="A9" s="326"/>
      <c r="B9" s="163"/>
      <c r="C9" s="997" t="s">
        <v>263</v>
      </c>
      <c r="D9" s="998"/>
      <c r="E9" s="998"/>
      <c r="F9" s="998"/>
      <c r="G9" s="998"/>
      <c r="H9" s="998"/>
      <c r="I9" s="363" t="str">
        <f>Personal_alt!E50&amp;"
("&amp; Personal_alt!E46&amp;" Monate)"</f>
        <v>Projektjahr 1
( Monate)</v>
      </c>
      <c r="J9" s="363" t="str">
        <f>Personal_alt!F50&amp;"
("&amp; Personal_alt!F46&amp;" Monate)"</f>
        <v>Projektjahr 2
( Monate)</v>
      </c>
      <c r="K9" s="363" t="str">
        <f>Personal_alt!G50&amp;"
("&amp; Personal_alt!G46&amp;" Monate)"</f>
        <v>Projektjahr 3
( Monate)</v>
      </c>
      <c r="L9" s="363" t="str">
        <f>Personal_alt!H50&amp;"
("&amp; Personal_alt!H46&amp;" Monate)"</f>
        <v>Projektjahr 4
( Monate)</v>
      </c>
      <c r="M9" s="96" t="s">
        <v>18</v>
      </c>
      <c r="O9" s="326"/>
      <c r="P9" s="1012" t="str">
        <f>IF(OR(C7&lt;&gt;"",H8&lt;&gt;""),Texte!A44,"")</f>
        <v xml:space="preserve">Hinweis:
Warum wird mir roter Text angezeigt? In mindestens einem Tabellenblatt wurden unvollständige, oder unplausible Angaben gemacht. Bitte navigieren Sie in das entsprechende Tabellenblatt zurück und korrigieren Sie Ihre Angaben. 
Sollten Ihre Eingaben weitere Erläuterungen erfordern (zu erkennen an einem Ausrufezeichen in der entsprechenden Zeile), dann ergänzen Sie Ihre Angaben bitte im Tabellenblatt 'Anmerkungen'. Eine Korrektur unplausibler oder zu hoher Werte beschleunigt die Antragsprüfung erheblich, da Rückfragen eingespart werden. </v>
      </c>
      <c r="Q9" s="1012"/>
      <c r="R9" s="1012"/>
      <c r="S9" s="326"/>
      <c r="T9" s="752"/>
      <c r="U9" s="752"/>
      <c r="V9" s="752"/>
      <c r="W9" s="752"/>
      <c r="X9" s="326"/>
      <c r="Y9" s="326"/>
      <c r="Z9" s="326"/>
      <c r="AA9" s="326"/>
      <c r="AB9" s="326"/>
      <c r="AC9" s="326"/>
      <c r="AD9" s="326"/>
    </row>
    <row r="10" spans="1:30" s="1" customFormat="1" ht="12.75" customHeight="1" x14ac:dyDescent="0.2">
      <c r="A10" s="326"/>
      <c r="B10" s="191">
        <v>1</v>
      </c>
      <c r="C10" s="999" t="s">
        <v>24</v>
      </c>
      <c r="D10" s="1000"/>
      <c r="E10" s="1001" t="s">
        <v>19</v>
      </c>
      <c r="F10" s="1001"/>
      <c r="G10" s="1006" t="s">
        <v>159</v>
      </c>
      <c r="H10" s="1006"/>
      <c r="I10" s="362">
        <f>($M10/Personal_alt!$L$51)*Personal_alt!E$51</f>
        <v>0</v>
      </c>
      <c r="J10" s="362">
        <f>($M10/Personal_alt!$L$51)*Personal_alt!F$51</f>
        <v>0</v>
      </c>
      <c r="K10" s="362">
        <f>($M10/Personal_alt!$L$51)*Personal_alt!G$51</f>
        <v>0</v>
      </c>
      <c r="L10" s="362">
        <f>($M10/Personal_alt!$L$51)*Personal_alt!H$51</f>
        <v>0</v>
      </c>
      <c r="M10" s="97">
        <f>SUM(Personal!F34:F35)</f>
        <v>0</v>
      </c>
      <c r="N10" s="318"/>
      <c r="O10" s="326"/>
      <c r="P10" s="1012"/>
      <c r="Q10" s="1012"/>
      <c r="R10" s="1012"/>
      <c r="S10" s="330"/>
      <c r="T10" s="330"/>
      <c r="U10" s="330"/>
      <c r="V10" s="330"/>
      <c r="W10" s="330"/>
      <c r="X10" s="326"/>
      <c r="Y10" s="326"/>
      <c r="Z10" s="326"/>
      <c r="AA10" s="326"/>
      <c r="AB10" s="326"/>
      <c r="AC10" s="326"/>
      <c r="AD10" s="326"/>
    </row>
    <row r="11" spans="1:30" s="1" customFormat="1" ht="12.75" customHeight="1" x14ac:dyDescent="0.2">
      <c r="A11" s="326"/>
      <c r="B11" s="191">
        <f t="shared" ref="B11:B18" si="0">B10+1</f>
        <v>2</v>
      </c>
      <c r="C11" s="999" t="s">
        <v>25</v>
      </c>
      <c r="D11" s="1000"/>
      <c r="E11" s="1002"/>
      <c r="F11" s="1002"/>
      <c r="G11" s="1007" t="s">
        <v>160</v>
      </c>
      <c r="H11" s="1007"/>
      <c r="I11" s="362">
        <f>($M11/Personal_alt!$L$51)*Personal_alt!E$51</f>
        <v>0</v>
      </c>
      <c r="J11" s="362">
        <f>($M11/Personal_alt!$L$51)*Personal_alt!F$51</f>
        <v>0</v>
      </c>
      <c r="K11" s="362">
        <f>($M11/Personal_alt!$L$51)*Personal_alt!G$51</f>
        <v>0</v>
      </c>
      <c r="L11" s="362">
        <f>($M11/Personal_alt!$L$51)*Personal_alt!H$51</f>
        <v>0</v>
      </c>
      <c r="M11" s="97">
        <f>SUM(Personal!E34:E35)</f>
        <v>0</v>
      </c>
      <c r="N11" s="318"/>
      <c r="O11" s="326"/>
      <c r="P11" s="1012"/>
      <c r="Q11" s="1012"/>
      <c r="R11" s="1012"/>
      <c r="S11" s="330"/>
      <c r="T11" s="330"/>
      <c r="U11" s="330"/>
      <c r="V11" s="330"/>
      <c r="W11" s="330"/>
      <c r="X11" s="326"/>
      <c r="Y11" s="326"/>
      <c r="Z11" s="326"/>
      <c r="AA11" s="326"/>
      <c r="AB11" s="326"/>
      <c r="AC11" s="326"/>
      <c r="AD11" s="326"/>
    </row>
    <row r="12" spans="1:30" s="1" customFormat="1" ht="12.75" customHeight="1" x14ac:dyDescent="0.2">
      <c r="A12" s="326"/>
      <c r="B12" s="191">
        <f t="shared" si="0"/>
        <v>3</v>
      </c>
      <c r="C12" s="999" t="s">
        <v>20</v>
      </c>
      <c r="D12" s="1000"/>
      <c r="E12" s="1000" t="s">
        <v>578</v>
      </c>
      <c r="F12" s="1000"/>
      <c r="G12" s="1000"/>
      <c r="H12" s="1000"/>
      <c r="I12" s="362">
        <f>SUM(I13:I14)</f>
        <v>0</v>
      </c>
      <c r="J12" s="362">
        <f>SUM(J13:J14)</f>
        <v>0</v>
      </c>
      <c r="K12" s="362">
        <f>SUM(K13:K14)</f>
        <v>0</v>
      </c>
      <c r="L12" s="362">
        <f>SUM(L13:L14)</f>
        <v>0</v>
      </c>
      <c r="M12" s="97">
        <f>SUM(M13:M14)</f>
        <v>0</v>
      </c>
      <c r="N12" s="318"/>
      <c r="O12" s="326"/>
      <c r="P12" s="1012"/>
      <c r="Q12" s="1012"/>
      <c r="R12" s="1012"/>
      <c r="S12" s="367"/>
      <c r="T12" s="367"/>
      <c r="U12" s="330"/>
      <c r="V12" s="330"/>
      <c r="W12" s="330"/>
      <c r="X12" s="326"/>
      <c r="Y12" s="326"/>
      <c r="Z12" s="326"/>
      <c r="AA12" s="326"/>
      <c r="AB12" s="326"/>
      <c r="AC12" s="326"/>
      <c r="AD12" s="326"/>
    </row>
    <row r="13" spans="1:30" s="1" customFormat="1" ht="12.75" customHeight="1" x14ac:dyDescent="0.2">
      <c r="A13" s="326"/>
      <c r="B13" s="191">
        <f t="shared" si="0"/>
        <v>4</v>
      </c>
      <c r="C13" s="99"/>
      <c r="D13" s="6"/>
      <c r="E13" s="407"/>
      <c r="F13" s="1013" t="s">
        <v>609</v>
      </c>
      <c r="G13" s="1014"/>
      <c r="H13" s="1015"/>
      <c r="I13" s="1019">
        <f>($M13/Personal_alt!$L$51)*Personal_alt!E$51</f>
        <v>0</v>
      </c>
      <c r="J13" s="1019">
        <f>($M13/Personal_alt!$L$51)*Personal_alt!F$51</f>
        <v>0</v>
      </c>
      <c r="K13" s="1019">
        <f>($M13/Personal_alt!$L$51)*Personal_alt!G$51</f>
        <v>0</v>
      </c>
      <c r="L13" s="1019">
        <f>($M13/Personal_alt!$L$51)*Personal_alt!H$51</f>
        <v>0</v>
      </c>
      <c r="M13" s="1026">
        <f>SUM(Akteursbeteil_Öffentlichkeitsar!E26)</f>
        <v>0</v>
      </c>
      <c r="N13" s="1071">
        <f>IF(SUM(Akteursbeteil_Öffentlichkeitsar!O26:O36)&gt;=1,1,0)</f>
        <v>1</v>
      </c>
      <c r="O13" s="326"/>
      <c r="P13" s="1012"/>
      <c r="Q13" s="1012"/>
      <c r="R13" s="1012"/>
      <c r="S13" s="330"/>
      <c r="T13" s="330"/>
      <c r="U13" s="330"/>
      <c r="V13" s="330"/>
      <c r="W13" s="330"/>
      <c r="X13" s="326"/>
      <c r="Y13" s="326"/>
      <c r="Z13" s="326"/>
      <c r="AA13" s="326"/>
      <c r="AB13" s="326"/>
      <c r="AC13" s="326"/>
      <c r="AD13" s="326"/>
    </row>
    <row r="14" spans="1:30" s="1" customFormat="1" ht="12.75" customHeight="1" x14ac:dyDescent="0.2">
      <c r="A14" s="326"/>
      <c r="B14" s="191">
        <f t="shared" si="0"/>
        <v>5</v>
      </c>
      <c r="C14" s="99"/>
      <c r="D14" s="6"/>
      <c r="E14" s="408"/>
      <c r="F14" s="1016"/>
      <c r="G14" s="1017"/>
      <c r="H14" s="1018"/>
      <c r="I14" s="1020"/>
      <c r="J14" s="1020"/>
      <c r="K14" s="1020"/>
      <c r="L14" s="1020"/>
      <c r="M14" s="1027"/>
      <c r="N14" s="1071"/>
      <c r="O14" s="326"/>
      <c r="P14" s="1012"/>
      <c r="Q14" s="1012"/>
      <c r="R14" s="1012"/>
      <c r="S14" s="330"/>
      <c r="T14" s="330"/>
      <c r="U14" s="329"/>
      <c r="V14" s="329"/>
      <c r="W14" s="329"/>
      <c r="X14" s="326"/>
      <c r="Y14" s="326"/>
      <c r="Z14" s="326"/>
      <c r="AA14" s="326"/>
      <c r="AB14" s="326"/>
      <c r="AC14" s="326"/>
      <c r="AD14" s="326"/>
    </row>
    <row r="15" spans="1:30" s="1" customFormat="1" ht="12.75" customHeight="1" x14ac:dyDescent="0.2">
      <c r="A15" s="326"/>
      <c r="B15" s="191">
        <f t="shared" si="0"/>
        <v>6</v>
      </c>
      <c r="C15" s="1008" t="s">
        <v>23</v>
      </c>
      <c r="D15" s="1009"/>
      <c r="E15" s="1010" t="s">
        <v>161</v>
      </c>
      <c r="F15" s="1010"/>
      <c r="G15" s="1010"/>
      <c r="H15" s="1011"/>
      <c r="I15" s="409">
        <f>SUM(I16:I20)</f>
        <v>0</v>
      </c>
      <c r="J15" s="409">
        <f>SUM(J16:J20)</f>
        <v>0</v>
      </c>
      <c r="K15" s="409">
        <f>SUM(K16:K20)</f>
        <v>0</v>
      </c>
      <c r="L15" s="409">
        <f>SUM(L16:L20)</f>
        <v>0</v>
      </c>
      <c r="M15" s="100">
        <f>SUM(M16:M20)</f>
        <v>0</v>
      </c>
      <c r="N15" s="318"/>
      <c r="O15" s="326"/>
      <c r="P15" s="1012"/>
      <c r="Q15" s="1012"/>
      <c r="R15" s="1012"/>
      <c r="S15" s="367"/>
      <c r="T15" s="367"/>
      <c r="U15" s="329"/>
      <c r="V15" s="329"/>
      <c r="W15" s="329"/>
      <c r="X15" s="326"/>
      <c r="Y15" s="326"/>
      <c r="Z15" s="326"/>
      <c r="AA15" s="326"/>
      <c r="AB15" s="326"/>
      <c r="AC15" s="326"/>
      <c r="AD15" s="326"/>
    </row>
    <row r="16" spans="1:30" s="1" customFormat="1" ht="23.45" customHeight="1" x14ac:dyDescent="0.2">
      <c r="A16" s="326"/>
      <c r="B16" s="191">
        <f t="shared" si="0"/>
        <v>7</v>
      </c>
      <c r="C16" s="99"/>
      <c r="D16" s="6"/>
      <c r="E16" s="410"/>
      <c r="F16" s="1028" t="s">
        <v>613</v>
      </c>
      <c r="G16" s="1029"/>
      <c r="H16" s="1030"/>
      <c r="I16" s="1019">
        <f>($M16/Personal_alt!$L$51)*Personal_alt!E$51</f>
        <v>0</v>
      </c>
      <c r="J16" s="1019">
        <f>($M16/Personal_alt!$L$51)*Personal_alt!F$51</f>
        <v>0</v>
      </c>
      <c r="K16" s="1019">
        <f>($M16/Personal_alt!$L$51)*Personal_alt!G$51</f>
        <v>0</v>
      </c>
      <c r="L16" s="1019">
        <f>($M16/Personal_alt!$L$51)*Personal_alt!H$51</f>
        <v>0</v>
      </c>
      <c r="M16" s="1026">
        <f>SUM(Akteursbeteil_Öffentlichkeitsar!J26)</f>
        <v>0</v>
      </c>
      <c r="N16" s="1071">
        <f>IF(SUM(Akteursbeteil_Öffentlichkeitsar!O26:O36)&gt;=1,1,0)</f>
        <v>1</v>
      </c>
      <c r="O16" s="326"/>
      <c r="P16" s="1012"/>
      <c r="Q16" s="1012"/>
      <c r="R16" s="1012"/>
      <c r="S16" s="329"/>
      <c r="T16" s="329"/>
      <c r="U16" s="329"/>
      <c r="V16" s="329"/>
      <c r="W16" s="329"/>
      <c r="X16" s="326"/>
      <c r="Y16" s="326"/>
      <c r="Z16" s="326"/>
      <c r="AA16" s="326"/>
      <c r="AB16" s="326"/>
      <c r="AC16" s="326"/>
      <c r="AD16" s="326"/>
    </row>
    <row r="17" spans="1:30" s="1" customFormat="1" ht="12.75" customHeight="1" x14ac:dyDescent="0.2">
      <c r="A17" s="326"/>
      <c r="B17" s="191">
        <f t="shared" si="0"/>
        <v>8</v>
      </c>
      <c r="C17" s="99"/>
      <c r="D17" s="6"/>
      <c r="E17" s="411"/>
      <c r="F17" s="1031"/>
      <c r="G17" s="1032"/>
      <c r="H17" s="1033"/>
      <c r="I17" s="1020"/>
      <c r="J17" s="1020"/>
      <c r="K17" s="1020"/>
      <c r="L17" s="1020"/>
      <c r="M17" s="1027"/>
      <c r="N17" s="1071"/>
      <c r="O17" s="326"/>
      <c r="P17" s="1012"/>
      <c r="Q17" s="1012"/>
      <c r="R17" s="1012"/>
      <c r="S17" s="329"/>
      <c r="T17" s="329"/>
      <c r="U17" s="329"/>
      <c r="V17" s="329"/>
      <c r="W17" s="329"/>
      <c r="X17" s="326"/>
      <c r="Y17" s="326"/>
      <c r="Z17" s="326"/>
      <c r="AA17" s="326"/>
      <c r="AB17" s="326"/>
      <c r="AC17" s="326"/>
      <c r="AD17" s="326"/>
    </row>
    <row r="18" spans="1:30" s="1" customFormat="1" ht="12.75" customHeight="1" x14ac:dyDescent="0.2">
      <c r="A18" s="326"/>
      <c r="B18" s="191">
        <f t="shared" si="0"/>
        <v>9</v>
      </c>
      <c r="C18" s="101"/>
      <c r="D18" s="9"/>
      <c r="E18" s="411"/>
      <c r="F18" s="1003" t="s">
        <v>131</v>
      </c>
      <c r="G18" s="1004"/>
      <c r="H18" s="1005"/>
      <c r="I18" s="361">
        <f>($M18/Personal_alt!$L$51)*Personal_alt!E$51</f>
        <v>0</v>
      </c>
      <c r="J18" s="361">
        <f>($M18/Personal_alt!$L$51)*Personal_alt!F$51</f>
        <v>0</v>
      </c>
      <c r="K18" s="361">
        <f>($M18/Personal_alt!$L$51)*Personal_alt!G$51</f>
        <v>0</v>
      </c>
      <c r="L18" s="361">
        <f>($M18/Personal_alt!$L$51)*Personal_alt!H$51</f>
        <v>0</v>
      </c>
      <c r="M18" s="98">
        <f>SUM(prof_Prozessunterstützung!D14)</f>
        <v>0</v>
      </c>
      <c r="N18" s="318"/>
      <c r="O18" s="326"/>
      <c r="P18" s="1012"/>
      <c r="Q18" s="1012"/>
      <c r="R18" s="1012"/>
      <c r="S18" s="329"/>
      <c r="T18" s="329"/>
      <c r="U18" s="329"/>
      <c r="V18" s="329"/>
      <c r="W18" s="329"/>
      <c r="X18" s="326"/>
      <c r="Y18" s="326"/>
      <c r="Z18" s="326"/>
      <c r="AA18" s="326"/>
      <c r="AB18" s="326"/>
      <c r="AC18" s="326"/>
      <c r="AD18" s="326"/>
    </row>
    <row r="19" spans="1:30" s="1" customFormat="1" ht="12.75" customHeight="1" x14ac:dyDescent="0.2">
      <c r="A19" s="326"/>
      <c r="B19" s="191"/>
      <c r="C19" s="101"/>
      <c r="D19" s="9"/>
      <c r="E19" s="411"/>
      <c r="F19" s="1067" t="s">
        <v>517</v>
      </c>
      <c r="G19" s="1068"/>
      <c r="H19" s="1069"/>
      <c r="I19" s="1019">
        <f>($M19/Personal_alt!$L$51)*Personal_alt!E$51</f>
        <v>0</v>
      </c>
      <c r="J19" s="1019">
        <f>($M19/Personal_alt!$L$51)*Personal_alt!F$51</f>
        <v>0</v>
      </c>
      <c r="K19" s="1019">
        <f>($M19/Personal_alt!$L$51)*Personal_alt!G$51</f>
        <v>0</v>
      </c>
      <c r="L19" s="1019">
        <f>($M19/Personal_alt!$L$51)*Personal_alt!H$51</f>
        <v>0</v>
      </c>
      <c r="M19" s="1026">
        <f>Konzepterstellung!L15</f>
        <v>0</v>
      </c>
      <c r="N19" s="1071">
        <f>IF(SUM(Konzepterstellung!M13,Konzepterstellung!M14,Konzepterstellung!M47)&gt;=1,1,0)</f>
        <v>1</v>
      </c>
      <c r="O19" s="326"/>
      <c r="P19" s="1012"/>
      <c r="Q19" s="1012"/>
      <c r="R19" s="1012"/>
      <c r="S19" s="329"/>
      <c r="T19" s="329"/>
      <c r="U19" s="329"/>
      <c r="V19" s="329"/>
      <c r="W19" s="329"/>
      <c r="X19" s="326"/>
      <c r="Y19" s="326"/>
      <c r="Z19" s="326"/>
      <c r="AA19" s="326"/>
      <c r="AB19" s="326"/>
      <c r="AC19" s="326"/>
      <c r="AD19" s="326"/>
    </row>
    <row r="20" spans="1:30" s="1" customFormat="1" ht="1.1499999999999999" customHeight="1" x14ac:dyDescent="0.2">
      <c r="A20" s="326"/>
      <c r="B20" s="191"/>
      <c r="C20" s="101"/>
      <c r="D20" s="9"/>
      <c r="E20" s="412"/>
      <c r="F20" s="1070"/>
      <c r="G20" s="1045"/>
      <c r="H20" s="1046"/>
      <c r="I20" s="1020"/>
      <c r="J20" s="1020"/>
      <c r="K20" s="1020"/>
      <c r="L20" s="1020"/>
      <c r="M20" s="1027"/>
      <c r="N20" s="1071"/>
      <c r="O20" s="326"/>
      <c r="P20" s="1012"/>
      <c r="Q20" s="1012"/>
      <c r="R20" s="1012"/>
      <c r="S20" s="329"/>
      <c r="T20" s="329"/>
      <c r="U20" s="329"/>
      <c r="V20" s="329"/>
      <c r="W20" s="329"/>
      <c r="X20" s="326"/>
      <c r="Y20" s="326"/>
      <c r="Z20" s="326"/>
      <c r="AA20" s="326"/>
      <c r="AB20" s="326"/>
      <c r="AC20" s="326"/>
      <c r="AD20" s="326"/>
    </row>
    <row r="21" spans="1:30" s="1" customFormat="1" ht="12.75" customHeight="1" x14ac:dyDescent="0.2">
      <c r="A21" s="326"/>
      <c r="B21" s="191">
        <f>B18+1</f>
        <v>10</v>
      </c>
      <c r="C21" s="1052" t="s">
        <v>22</v>
      </c>
      <c r="D21" s="1001"/>
      <c r="E21" s="1061" t="s">
        <v>285</v>
      </c>
      <c r="F21" s="1061"/>
      <c r="G21" s="1061"/>
      <c r="H21" s="1062"/>
      <c r="I21" s="1055">
        <f>($M21/Personal_alt!$L$51)*Personal_alt!E$51</f>
        <v>0</v>
      </c>
      <c r="J21" s="1055">
        <f>($M21/Personal_alt!$L$51)*Personal_alt!F$51</f>
        <v>0</v>
      </c>
      <c r="K21" s="1055">
        <f>($M21/Personal_alt!$L$51)*Personal_alt!G$51</f>
        <v>0</v>
      </c>
      <c r="L21" s="1055">
        <f>($M21/Personal_alt!$L$51)*Personal_alt!H$51</f>
        <v>0</v>
      </c>
      <c r="M21" s="1058">
        <f>'Dienstreisen und Qualifizierung'!G6</f>
        <v>0</v>
      </c>
      <c r="N21" s="1071">
        <f>IF(SUM('Dienstreisen und Qualifizierung'!P11:P22)&gt;=1,1,0)</f>
        <v>0</v>
      </c>
      <c r="O21" s="326"/>
      <c r="P21" s="1012"/>
      <c r="Q21" s="1012"/>
      <c r="R21" s="1012"/>
      <c r="S21" s="329"/>
      <c r="T21" s="329"/>
      <c r="U21" s="329"/>
      <c r="V21" s="329"/>
      <c r="W21" s="329"/>
      <c r="X21" s="326"/>
      <c r="Y21" s="326"/>
      <c r="Z21" s="326"/>
      <c r="AA21" s="326"/>
      <c r="AB21" s="326"/>
      <c r="AC21" s="326"/>
      <c r="AD21" s="326"/>
    </row>
    <row r="22" spans="1:30" s="1" customFormat="1" ht="4.5" customHeight="1" x14ac:dyDescent="0.2">
      <c r="A22" s="326"/>
      <c r="B22" s="996">
        <f t="shared" ref="B22:B29" si="1">B21+1</f>
        <v>11</v>
      </c>
      <c r="C22" s="1053"/>
      <c r="D22" s="1054"/>
      <c r="E22" s="1063"/>
      <c r="F22" s="1063"/>
      <c r="G22" s="1063"/>
      <c r="H22" s="1064"/>
      <c r="I22" s="1056"/>
      <c r="J22" s="1056"/>
      <c r="K22" s="1056"/>
      <c r="L22" s="1056"/>
      <c r="M22" s="1059"/>
      <c r="N22" s="1071"/>
      <c r="O22" s="326"/>
      <c r="P22" s="517" t="s">
        <v>595</v>
      </c>
      <c r="Q22" s="517"/>
      <c r="R22" s="517"/>
      <c r="S22" s="329"/>
      <c r="T22" s="329"/>
      <c r="U22" s="329"/>
      <c r="V22" s="329"/>
      <c r="W22" s="329"/>
      <c r="X22" s="326"/>
      <c r="Y22" s="326"/>
      <c r="Z22" s="326"/>
      <c r="AA22" s="326"/>
      <c r="AB22" s="326"/>
      <c r="AC22" s="326"/>
      <c r="AD22" s="326"/>
    </row>
    <row r="23" spans="1:30" s="1" customFormat="1" ht="12.75" hidden="1" customHeight="1" x14ac:dyDescent="0.2">
      <c r="A23" s="326"/>
      <c r="B23" s="996"/>
      <c r="C23" s="1053"/>
      <c r="D23" s="1054"/>
      <c r="E23" s="1063"/>
      <c r="F23" s="1063"/>
      <c r="G23" s="1063"/>
      <c r="H23" s="1064"/>
      <c r="I23" s="1056"/>
      <c r="J23" s="1056"/>
      <c r="K23" s="1056"/>
      <c r="L23" s="1056"/>
      <c r="M23" s="1059"/>
      <c r="N23" s="1071"/>
      <c r="O23" s="326"/>
      <c r="P23" s="517"/>
      <c r="Q23" s="517"/>
      <c r="R23" s="517"/>
      <c r="S23" s="329"/>
      <c r="T23" s="329"/>
      <c r="U23" s="329"/>
      <c r="V23" s="329"/>
      <c r="W23" s="329"/>
      <c r="X23" s="326"/>
      <c r="Y23" s="326"/>
      <c r="Z23" s="326"/>
      <c r="AA23" s="326"/>
      <c r="AB23" s="326"/>
      <c r="AC23" s="326"/>
      <c r="AD23" s="326"/>
    </row>
    <row r="24" spans="1:30" s="1" customFormat="1" ht="3.75" customHeight="1" x14ac:dyDescent="0.2">
      <c r="A24" s="326"/>
      <c r="B24" s="996"/>
      <c r="C24" s="1053"/>
      <c r="D24" s="1054"/>
      <c r="E24" s="1063"/>
      <c r="F24" s="1063"/>
      <c r="G24" s="1063"/>
      <c r="H24" s="1064"/>
      <c r="I24" s="1056"/>
      <c r="J24" s="1056"/>
      <c r="K24" s="1056"/>
      <c r="L24" s="1056"/>
      <c r="M24" s="1059"/>
      <c r="N24" s="1071"/>
      <c r="O24" s="326"/>
      <c r="P24" s="517"/>
      <c r="Q24" s="517"/>
      <c r="R24" s="517"/>
      <c r="S24" s="329"/>
      <c r="T24" s="329"/>
      <c r="U24" s="329"/>
      <c r="V24" s="329"/>
      <c r="W24" s="329"/>
      <c r="X24" s="326"/>
      <c r="Y24" s="326"/>
      <c r="Z24" s="326"/>
      <c r="AA24" s="326"/>
      <c r="AB24" s="326"/>
      <c r="AC24" s="326"/>
      <c r="AD24" s="326"/>
    </row>
    <row r="25" spans="1:30" s="1" customFormat="1" ht="12.75" hidden="1" customHeight="1" x14ac:dyDescent="0.2">
      <c r="A25" s="326"/>
      <c r="B25" s="191">
        <f t="shared" si="1"/>
        <v>1</v>
      </c>
      <c r="C25" s="435"/>
      <c r="D25" s="8"/>
      <c r="E25" s="1063"/>
      <c r="F25" s="1063"/>
      <c r="G25" s="1063"/>
      <c r="H25" s="1064"/>
      <c r="I25" s="1056"/>
      <c r="J25" s="1056"/>
      <c r="K25" s="1056"/>
      <c r="L25" s="1056"/>
      <c r="M25" s="1059"/>
      <c r="N25" s="318"/>
      <c r="O25" s="326"/>
      <c r="P25" s="517"/>
      <c r="Q25" s="517"/>
      <c r="R25" s="517"/>
      <c r="S25" s="329"/>
      <c r="T25" s="329"/>
      <c r="U25" s="329"/>
      <c r="V25" s="329"/>
      <c r="W25" s="329"/>
      <c r="X25" s="326"/>
      <c r="Y25" s="326"/>
      <c r="Z25" s="326"/>
      <c r="AA25" s="326"/>
      <c r="AB25" s="326"/>
      <c r="AC25" s="326"/>
      <c r="AD25" s="326"/>
    </row>
    <row r="26" spans="1:30" s="1" customFormat="1" ht="12.75" hidden="1" customHeight="1" x14ac:dyDescent="0.2">
      <c r="A26" s="326"/>
      <c r="B26" s="191">
        <f t="shared" si="1"/>
        <v>2</v>
      </c>
      <c r="C26" s="436"/>
      <c r="D26" s="437"/>
      <c r="E26" s="1065"/>
      <c r="F26" s="1065"/>
      <c r="G26" s="1065"/>
      <c r="H26" s="1066"/>
      <c r="I26" s="1057"/>
      <c r="J26" s="1057"/>
      <c r="K26" s="1057"/>
      <c r="L26" s="1057"/>
      <c r="M26" s="1060"/>
      <c r="N26" s="318"/>
      <c r="O26" s="326"/>
      <c r="P26" s="517"/>
      <c r="Q26" s="517"/>
      <c r="R26" s="517"/>
      <c r="S26" s="329"/>
      <c r="T26" s="329"/>
      <c r="U26" s="368"/>
      <c r="V26" s="368"/>
      <c r="W26" s="368"/>
      <c r="X26" s="326"/>
      <c r="Y26" s="326"/>
      <c r="Z26" s="326"/>
      <c r="AA26" s="326"/>
      <c r="AB26" s="326"/>
      <c r="AC26" s="326"/>
      <c r="AD26" s="326"/>
    </row>
    <row r="27" spans="1:30" s="1" customFormat="1" ht="12.75" customHeight="1" x14ac:dyDescent="0.2">
      <c r="A27" s="326"/>
      <c r="B27" s="191">
        <f>B22+1</f>
        <v>12</v>
      </c>
      <c r="C27" s="1008" t="s">
        <v>21</v>
      </c>
      <c r="D27" s="1009"/>
      <c r="E27" s="1010" t="s">
        <v>194</v>
      </c>
      <c r="F27" s="1010"/>
      <c r="G27" s="1010"/>
      <c r="H27" s="1011"/>
      <c r="I27" s="409">
        <f>I28</f>
        <v>0</v>
      </c>
      <c r="J27" s="409">
        <f>J28</f>
        <v>0</v>
      </c>
      <c r="K27" s="409">
        <f>K28</f>
        <v>0</v>
      </c>
      <c r="L27" s="409">
        <f>L28</f>
        <v>0</v>
      </c>
      <c r="M27" s="97">
        <f>SUM(M28)</f>
        <v>0</v>
      </c>
      <c r="N27" s="318"/>
      <c r="O27" s="326"/>
      <c r="P27" s="517"/>
      <c r="Q27" s="517"/>
      <c r="R27" s="517"/>
      <c r="S27" s="368"/>
      <c r="T27" s="368"/>
      <c r="U27" s="368"/>
      <c r="V27" s="368"/>
      <c r="W27" s="368"/>
      <c r="X27" s="326"/>
      <c r="Y27" s="326"/>
      <c r="Z27" s="326"/>
      <c r="AA27" s="326"/>
      <c r="AB27" s="326"/>
      <c r="AC27" s="326"/>
      <c r="AD27" s="326"/>
    </row>
    <row r="28" spans="1:30" s="1" customFormat="1" ht="30" customHeight="1" x14ac:dyDescent="0.2">
      <c r="A28" s="326"/>
      <c r="B28" s="191">
        <f t="shared" si="1"/>
        <v>13</v>
      </c>
      <c r="C28" s="99"/>
      <c r="D28" s="6"/>
      <c r="E28" s="260"/>
      <c r="F28" s="1044" t="s">
        <v>609</v>
      </c>
      <c r="G28" s="1045"/>
      <c r="H28" s="1046"/>
      <c r="I28" s="361">
        <f>($M28/Personal_alt!$L$51)*Personal_alt!E$51</f>
        <v>0</v>
      </c>
      <c r="J28" s="361">
        <f>($M28/Personal_alt!$L$51)*Personal_alt!F$51</f>
        <v>0</v>
      </c>
      <c r="K28" s="361">
        <f>($M28/Personal_alt!$L$51)*Personal_alt!G$51</f>
        <v>0</v>
      </c>
      <c r="L28" s="361">
        <f>($M28/Personal_alt!$L$51)*Personal_alt!H$51</f>
        <v>0</v>
      </c>
      <c r="M28" s="438">
        <f>Akteursbeteil_Öffentlichkeitsar!M30</f>
        <v>0</v>
      </c>
      <c r="N28" s="318">
        <f>IF(SUM(Akteursbeteil_Öffentlichkeitsar!O26:O36)&gt;=1,1,0)</f>
        <v>1</v>
      </c>
      <c r="O28" s="326"/>
      <c r="P28" s="517"/>
      <c r="Q28" s="517"/>
      <c r="R28" s="517"/>
      <c r="S28" s="368"/>
      <c r="T28" s="368"/>
      <c r="U28" s="326"/>
      <c r="V28" s="326"/>
      <c r="W28" s="326"/>
      <c r="X28" s="326"/>
      <c r="Y28" s="326"/>
      <c r="Z28" s="326"/>
      <c r="AA28" s="326"/>
      <c r="AB28" s="326"/>
      <c r="AC28" s="326"/>
      <c r="AD28" s="326"/>
    </row>
    <row r="29" spans="1:30" s="1" customFormat="1" ht="18" customHeight="1" thickBot="1" x14ac:dyDescent="0.25">
      <c r="A29" s="326"/>
      <c r="B29" s="191">
        <f t="shared" si="1"/>
        <v>14</v>
      </c>
      <c r="C29" s="1047" t="s">
        <v>6</v>
      </c>
      <c r="D29" s="1048"/>
      <c r="E29" s="1048"/>
      <c r="F29" s="1048"/>
      <c r="G29" s="1048"/>
      <c r="H29" s="1048"/>
      <c r="I29" s="413">
        <f>I27+I26+I25+I24+I21+I15+I12+I11+I10</f>
        <v>0</v>
      </c>
      <c r="J29" s="413">
        <f>J27+J26+J25+J24+J21+J15+J12+J11+J10</f>
        <v>0</v>
      </c>
      <c r="K29" s="413">
        <f>K27+K26+K25+K24+K21+K15+K12+K11+K10</f>
        <v>0</v>
      </c>
      <c r="L29" s="413">
        <f>L27+L26+L25+L24+L21+L15+L12+L11+L10</f>
        <v>0</v>
      </c>
      <c r="M29" s="102">
        <f>M10+M11+M12+M15+M21+M24+M25+M26+M27</f>
        <v>0</v>
      </c>
      <c r="O29" s="326"/>
      <c r="P29" s="517"/>
      <c r="Q29" s="517"/>
      <c r="R29" s="517"/>
      <c r="S29" s="326"/>
      <c r="T29" s="326"/>
      <c r="U29" s="326"/>
      <c r="V29" s="326"/>
      <c r="W29" s="326"/>
      <c r="X29" s="326"/>
      <c r="Y29" s="326"/>
      <c r="Z29" s="326"/>
      <c r="AA29" s="326"/>
      <c r="AB29" s="326"/>
      <c r="AC29" s="326"/>
      <c r="AD29" s="326"/>
    </row>
    <row r="30" spans="1:30" s="1" customFormat="1" ht="19.5" customHeight="1" x14ac:dyDescent="0.2">
      <c r="A30" s="326"/>
      <c r="O30" s="326"/>
      <c r="P30" s="517"/>
      <c r="Q30" s="517"/>
      <c r="R30" s="517"/>
      <c r="S30" s="326"/>
      <c r="T30" s="326"/>
      <c r="U30" s="326"/>
      <c r="V30" s="326"/>
      <c r="W30" s="326"/>
      <c r="X30" s="326"/>
      <c r="Y30" s="326"/>
      <c r="Z30" s="326"/>
      <c r="AA30" s="326"/>
      <c r="AB30" s="326"/>
      <c r="AC30" s="326"/>
      <c r="AD30" s="326"/>
    </row>
    <row r="31" spans="1:30" s="1" customFormat="1" ht="20.45" customHeight="1" x14ac:dyDescent="0.2">
      <c r="A31" s="326"/>
      <c r="C31" s="1049" t="s">
        <v>505</v>
      </c>
      <c r="D31" s="1050"/>
      <c r="E31" s="1050"/>
      <c r="F31" s="1050"/>
      <c r="G31" s="1050"/>
      <c r="H31" s="1050"/>
      <c r="I31" s="1050"/>
      <c r="J31" s="1050"/>
      <c r="K31" s="1050"/>
      <c r="L31" s="1050"/>
      <c r="M31" s="1051"/>
      <c r="O31" s="326"/>
      <c r="P31" s="517"/>
      <c r="Q31" s="517"/>
      <c r="R31" s="517"/>
      <c r="S31" s="326"/>
      <c r="T31" s="326"/>
      <c r="U31" s="326"/>
      <c r="V31" s="326"/>
      <c r="W31" s="326"/>
      <c r="X31" s="326"/>
      <c r="Y31" s="326"/>
      <c r="Z31" s="326"/>
      <c r="AA31" s="326"/>
      <c r="AB31" s="326"/>
      <c r="AC31" s="326"/>
      <c r="AD31" s="326"/>
    </row>
    <row r="32" spans="1:30" s="1" customFormat="1" ht="59.65" customHeight="1" x14ac:dyDescent="0.2">
      <c r="A32" s="326"/>
      <c r="C32" s="276" t="s">
        <v>444</v>
      </c>
      <c r="D32" s="1021" t="s">
        <v>694</v>
      </c>
      <c r="E32" s="1021"/>
      <c r="F32" s="1021"/>
      <c r="G32" s="1021"/>
      <c r="H32" s="1021"/>
      <c r="I32" s="1021"/>
      <c r="J32" s="1021"/>
      <c r="K32" s="1021"/>
      <c r="L32" s="1034" t="s">
        <v>591</v>
      </c>
      <c r="M32" s="1035"/>
      <c r="N32" s="296"/>
      <c r="O32" s="350"/>
      <c r="P32" s="517"/>
      <c r="Q32" s="517"/>
      <c r="R32" s="517"/>
      <c r="S32" s="350"/>
      <c r="T32" s="350"/>
      <c r="U32" s="350"/>
      <c r="V32" s="350"/>
      <c r="W32" s="326"/>
      <c r="X32" s="326"/>
      <c r="Y32" s="326"/>
      <c r="Z32" s="326"/>
      <c r="AA32" s="326"/>
      <c r="AB32" s="326"/>
      <c r="AC32" s="326"/>
      <c r="AD32" s="326"/>
    </row>
    <row r="33" spans="1:30" s="1" customFormat="1" ht="39.6" customHeight="1" x14ac:dyDescent="0.2">
      <c r="A33" s="326"/>
      <c r="C33" s="276" t="s">
        <v>444</v>
      </c>
      <c r="D33" s="1021" t="s">
        <v>592</v>
      </c>
      <c r="E33" s="1021"/>
      <c r="F33" s="1021"/>
      <c r="G33" s="1021"/>
      <c r="H33" s="1021"/>
      <c r="I33" s="1021"/>
      <c r="J33" s="1021"/>
      <c r="K33" s="1021"/>
      <c r="L33" s="1042" t="s">
        <v>593</v>
      </c>
      <c r="M33" s="1043"/>
      <c r="N33" s="296"/>
      <c r="O33" s="350"/>
      <c r="P33" s="422"/>
      <c r="Q33" s="422"/>
      <c r="R33" s="422"/>
      <c r="S33" s="350"/>
      <c r="T33" s="350"/>
      <c r="U33" s="350"/>
      <c r="V33" s="350"/>
      <c r="W33" s="326"/>
      <c r="X33" s="326"/>
      <c r="Y33" s="326"/>
      <c r="Z33" s="326"/>
      <c r="AA33" s="326"/>
      <c r="AB33" s="326"/>
      <c r="AC33" s="326"/>
      <c r="AD33" s="326"/>
    </row>
    <row r="34" spans="1:30" s="1" customFormat="1" ht="36" hidden="1" customHeight="1" x14ac:dyDescent="0.2">
      <c r="A34" s="326"/>
      <c r="C34" s="276"/>
      <c r="D34" s="1021"/>
      <c r="E34" s="1021"/>
      <c r="F34" s="1021"/>
      <c r="G34" s="1021"/>
      <c r="H34" s="1021"/>
      <c r="I34" s="1021"/>
      <c r="J34" s="1021"/>
      <c r="K34" s="1021"/>
      <c r="L34" s="277"/>
      <c r="M34" s="278"/>
      <c r="O34" s="326"/>
      <c r="P34" s="326"/>
      <c r="Q34" s="326"/>
      <c r="R34" s="326"/>
      <c r="S34" s="326"/>
      <c r="T34" s="326"/>
      <c r="U34" s="326"/>
      <c r="V34" s="326"/>
      <c r="W34" s="326"/>
      <c r="X34" s="326"/>
      <c r="Y34" s="326"/>
      <c r="Z34" s="326"/>
      <c r="AA34" s="326"/>
      <c r="AB34" s="326"/>
      <c r="AC34" s="326"/>
      <c r="AD34" s="326"/>
    </row>
    <row r="35" spans="1:30" s="1" customFormat="1" ht="30" customHeight="1" x14ac:dyDescent="0.2">
      <c r="A35" s="326"/>
      <c r="C35" s="276" t="str">
        <f>IF(D35="","","•")</f>
        <v/>
      </c>
      <c r="D35" s="1040" t="str">
        <f>IF(OR(Basisdaten!$I$20=menu!AE3,Basisdaten!$I$20=menu!AF3,Basisdaten!$I$20=menu!AF4,Basisdaten!$I$20=menu!AF5,Basisdaten!$I$20=menu!AF7,Basisdaten!$I$20=menu!AE7),"Organisationsstruktur (schematische Darstellung)", "")</f>
        <v/>
      </c>
      <c r="E35" s="1040"/>
      <c r="F35" s="1040"/>
      <c r="G35" s="1040"/>
      <c r="H35" s="1040"/>
      <c r="I35" s="1040"/>
      <c r="J35" s="1040"/>
      <c r="K35" s="1040"/>
      <c r="L35" s="277"/>
      <c r="M35" s="278"/>
      <c r="O35" s="326"/>
      <c r="P35" s="326"/>
      <c r="Q35" s="326"/>
      <c r="R35" s="326"/>
      <c r="S35" s="326"/>
      <c r="T35" s="326"/>
      <c r="U35" s="326"/>
      <c r="V35" s="326"/>
      <c r="W35" s="326"/>
      <c r="X35" s="326"/>
      <c r="Y35" s="326"/>
      <c r="Z35" s="326"/>
      <c r="AA35" s="326"/>
      <c r="AB35" s="326"/>
      <c r="AC35" s="326"/>
      <c r="AD35" s="326"/>
    </row>
    <row r="36" spans="1:30" s="1" customFormat="1" ht="40.5" customHeight="1" x14ac:dyDescent="0.2">
      <c r="A36" s="326"/>
      <c r="C36" s="1036" t="s">
        <v>614</v>
      </c>
      <c r="D36" s="1037"/>
      <c r="E36" s="1037"/>
      <c r="F36" s="1037"/>
      <c r="G36" s="1037"/>
      <c r="H36" s="1037"/>
      <c r="I36" s="1037"/>
      <c r="J36" s="1037"/>
      <c r="K36" s="1037"/>
      <c r="L36" s="1037"/>
      <c r="M36" s="1038"/>
      <c r="O36" s="326"/>
      <c r="P36" s="350"/>
      <c r="Q36" s="350"/>
      <c r="R36" s="350"/>
      <c r="S36" s="350"/>
      <c r="T36" s="350"/>
      <c r="U36" s="350"/>
      <c r="V36" s="350"/>
      <c r="W36" s="350"/>
      <c r="X36" s="350"/>
      <c r="Y36" s="350"/>
      <c r="Z36" s="350"/>
      <c r="AA36" s="350"/>
      <c r="AB36" s="326"/>
      <c r="AC36" s="326"/>
      <c r="AD36" s="326"/>
    </row>
    <row r="37" spans="1:30" s="1" customFormat="1" ht="19.5" customHeight="1" x14ac:dyDescent="0.2">
      <c r="A37" s="326"/>
      <c r="C37" s="1039" t="e">
        <f>menu!Y2</f>
        <v>#REF!</v>
      </c>
      <c r="D37" s="1039"/>
      <c r="E37" s="1039"/>
      <c r="F37" s="1039"/>
      <c r="G37" s="1039"/>
      <c r="H37" s="1039"/>
      <c r="I37" s="1039"/>
      <c r="J37" s="1039"/>
      <c r="K37" s="1039"/>
      <c r="L37" s="1039"/>
      <c r="M37" s="1039"/>
      <c r="O37" s="326"/>
      <c r="P37" s="326"/>
      <c r="Q37" s="326"/>
      <c r="R37" s="326"/>
      <c r="S37" s="326"/>
      <c r="T37" s="326"/>
      <c r="U37" s="326"/>
      <c r="V37" s="326"/>
      <c r="W37" s="326"/>
      <c r="X37" s="326"/>
      <c r="Y37" s="326"/>
      <c r="Z37" s="326"/>
      <c r="AA37" s="326"/>
      <c r="AB37" s="351"/>
      <c r="AC37" s="351"/>
      <c r="AD37" s="351"/>
    </row>
    <row r="38" spans="1:30" s="1" customFormat="1" ht="12.75" customHeight="1" x14ac:dyDescent="0.2">
      <c r="A38" s="326"/>
      <c r="C38" s="414"/>
      <c r="D38" s="414"/>
      <c r="E38" s="414"/>
      <c r="F38" s="414"/>
      <c r="G38" s="414"/>
      <c r="H38" s="414"/>
      <c r="I38" s="414"/>
      <c r="J38" s="414"/>
      <c r="K38" s="414"/>
      <c r="L38" s="414"/>
      <c r="N38" s="415"/>
      <c r="O38" s="326"/>
      <c r="P38" s="350"/>
      <c r="Q38" s="350"/>
      <c r="R38" s="350"/>
      <c r="S38" s="350"/>
      <c r="T38" s="350"/>
      <c r="U38" s="350"/>
      <c r="V38" s="350"/>
      <c r="W38" s="350"/>
      <c r="X38" s="350"/>
      <c r="Y38" s="350"/>
      <c r="Z38" s="350"/>
      <c r="AA38" s="350"/>
      <c r="AB38" s="326"/>
      <c r="AC38" s="326"/>
    </row>
    <row r="39" spans="1:30" s="1" customFormat="1" ht="12.75" customHeight="1" thickBot="1" x14ac:dyDescent="0.25">
      <c r="A39" s="326"/>
      <c r="B39" s="414"/>
      <c r="C39" s="414"/>
      <c r="D39" s="414"/>
      <c r="E39" s="414"/>
      <c r="F39" s="414"/>
      <c r="G39" s="414"/>
      <c r="H39" s="414"/>
      <c r="I39" s="414"/>
      <c r="J39" s="414"/>
      <c r="K39" s="414"/>
      <c r="L39" s="414"/>
      <c r="N39" s="415"/>
      <c r="O39" s="326"/>
      <c r="P39" s="326"/>
      <c r="Q39" s="326"/>
      <c r="R39" s="326"/>
      <c r="S39" s="326"/>
      <c r="T39" s="326"/>
      <c r="U39" s="326"/>
      <c r="V39" s="326"/>
      <c r="W39" s="326"/>
      <c r="X39" s="326"/>
      <c r="Y39" s="326"/>
      <c r="Z39" s="326"/>
      <c r="AA39" s="326"/>
      <c r="AB39" s="326"/>
      <c r="AC39" s="326"/>
    </row>
    <row r="40" spans="1:30" s="1" customFormat="1" ht="47.25" customHeight="1" thickBot="1" x14ac:dyDescent="0.25">
      <c r="A40" s="326"/>
      <c r="B40" s="414"/>
      <c r="C40" s="1041"/>
      <c r="D40" s="653"/>
      <c r="E40" s="653"/>
      <c r="F40" s="653"/>
      <c r="G40" s="653" t="s">
        <v>676</v>
      </c>
      <c r="H40" s="653"/>
      <c r="I40" s="653"/>
      <c r="J40" s="653"/>
      <c r="K40" s="653"/>
      <c r="L40" s="653"/>
      <c r="M40" s="654"/>
      <c r="N40" s="7">
        <f>IF(menu!D43=FALSE,1,0)</f>
        <v>1</v>
      </c>
      <c r="O40" s="326"/>
      <c r="P40" s="350"/>
      <c r="Q40" s="350"/>
      <c r="R40" s="350"/>
      <c r="S40" s="350"/>
      <c r="T40" s="350"/>
      <c r="U40" s="350"/>
      <c r="V40" s="350"/>
      <c r="W40" s="350"/>
      <c r="X40" s="350"/>
      <c r="Y40" s="350"/>
      <c r="Z40" s="350"/>
      <c r="AA40" s="350"/>
      <c r="AB40" s="326"/>
      <c r="AC40" s="326"/>
    </row>
    <row r="41" spans="1:30" s="1" customFormat="1" ht="18" customHeight="1" x14ac:dyDescent="0.2">
      <c r="A41" s="326"/>
      <c r="J41" s="439"/>
      <c r="L41" s="4"/>
      <c r="M41" s="4"/>
      <c r="O41" s="326"/>
      <c r="P41" s="326"/>
      <c r="Q41" s="326"/>
      <c r="R41" s="326"/>
      <c r="S41" s="326"/>
      <c r="T41" s="326"/>
      <c r="U41" s="326"/>
      <c r="V41" s="326"/>
      <c r="W41" s="326"/>
      <c r="X41" s="326"/>
      <c r="Y41" s="326"/>
      <c r="Z41" s="326"/>
      <c r="AA41" s="326"/>
      <c r="AB41" s="326"/>
      <c r="AC41" s="326"/>
    </row>
    <row r="42" spans="1:30" s="1" customFormat="1" ht="12" x14ac:dyDescent="0.2">
      <c r="A42" s="326"/>
      <c r="C42" s="416"/>
      <c r="D42" s="416"/>
      <c r="E42" s="416"/>
      <c r="F42" s="416"/>
      <c r="G42" s="416"/>
      <c r="H42" s="416"/>
      <c r="I42" s="416"/>
      <c r="J42" s="416"/>
      <c r="K42" s="416"/>
      <c r="L42" s="416"/>
      <c r="M42" s="416"/>
      <c r="N42" s="416"/>
      <c r="O42" s="326"/>
      <c r="P42" s="326"/>
      <c r="Q42" s="326"/>
      <c r="R42" s="326"/>
      <c r="S42" s="326"/>
      <c r="T42" s="326"/>
      <c r="U42" s="326"/>
      <c r="V42" s="326"/>
      <c r="W42" s="326"/>
      <c r="X42" s="326"/>
      <c r="Y42" s="326"/>
      <c r="Z42" s="326"/>
      <c r="AA42" s="326"/>
      <c r="AB42" s="326"/>
      <c r="AC42" s="326"/>
    </row>
    <row r="43" spans="1:30" s="1" customFormat="1" ht="5.25" customHeight="1" x14ac:dyDescent="0.2">
      <c r="A43" s="326"/>
      <c r="O43" s="326"/>
      <c r="P43" s="351"/>
      <c r="Q43" s="351"/>
      <c r="R43" s="351"/>
      <c r="S43" s="351"/>
      <c r="T43" s="351"/>
      <c r="U43" s="351"/>
      <c r="V43" s="351"/>
      <c r="W43" s="351"/>
      <c r="X43" s="351"/>
      <c r="Y43" s="351"/>
      <c r="Z43" s="351"/>
      <c r="AA43" s="351"/>
      <c r="AB43" s="351"/>
      <c r="AC43" s="351"/>
      <c r="AD43" s="351"/>
    </row>
    <row r="44" spans="1:30" s="1" customFormat="1" ht="11.45" customHeight="1" x14ac:dyDescent="0.2">
      <c r="A44" s="326"/>
      <c r="C44" s="540" t="str">
        <f ca="1">Basisdaten!C35</f>
        <v>Vorhabenbeschreibung - 4.1.8. a) Erstvorhaben Klimaschutzkonzept und Klimaschutzmanagement - Vers. 2604_V4</v>
      </c>
      <c r="D44" s="540"/>
      <c r="E44" s="540"/>
      <c r="F44" s="540"/>
      <c r="G44" s="540"/>
      <c r="H44" s="540"/>
      <c r="I44" s="540"/>
      <c r="J44" s="540"/>
      <c r="K44" s="540"/>
      <c r="L44" s="540"/>
      <c r="M44" s="540"/>
      <c r="O44" s="326"/>
      <c r="P44" s="351"/>
      <c r="Q44" s="351"/>
      <c r="R44" s="351"/>
      <c r="S44" s="351"/>
      <c r="T44" s="351"/>
      <c r="U44" s="351"/>
      <c r="V44" s="351"/>
      <c r="W44" s="351"/>
      <c r="X44" s="351"/>
      <c r="Y44" s="351"/>
      <c r="Z44" s="351"/>
      <c r="AA44" s="351"/>
      <c r="AB44" s="351"/>
      <c r="AC44" s="351"/>
      <c r="AD44" s="351"/>
    </row>
    <row r="45" spans="1:30" s="1" customFormat="1" ht="7.5" customHeight="1"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row>
    <row r="46" spans="1:30" x14ac:dyDescent="0.25">
      <c r="A46" s="326"/>
      <c r="B46" s="326"/>
      <c r="C46" s="326"/>
      <c r="D46" s="326"/>
      <c r="E46" s="326"/>
      <c r="F46" s="326"/>
      <c r="G46" s="326"/>
      <c r="H46" s="326"/>
      <c r="I46" s="326"/>
      <c r="J46" s="326"/>
      <c r="K46" s="326"/>
      <c r="L46" s="326"/>
      <c r="M46" s="326"/>
      <c r="N46" s="326"/>
      <c r="O46" s="352"/>
      <c r="P46" s="352"/>
      <c r="Q46" s="352"/>
      <c r="R46" s="326"/>
      <c r="S46" s="326"/>
      <c r="T46" s="352"/>
      <c r="U46" s="352"/>
      <c r="V46" s="352"/>
      <c r="W46" s="352"/>
      <c r="X46" s="352"/>
      <c r="Y46" s="352"/>
      <c r="Z46" s="352"/>
      <c r="AA46" s="352"/>
      <c r="AB46" s="352"/>
      <c r="AC46" s="352"/>
      <c r="AD46" s="352"/>
    </row>
    <row r="47" spans="1:30" x14ac:dyDescent="0.25">
      <c r="A47" s="326"/>
      <c r="B47" s="326"/>
      <c r="C47" s="326"/>
      <c r="D47" s="326"/>
      <c r="E47" s="326"/>
      <c r="F47" s="326"/>
      <c r="G47" s="326"/>
      <c r="H47" s="326"/>
      <c r="I47" s="326"/>
      <c r="J47" s="326"/>
      <c r="K47" s="326"/>
      <c r="L47" s="326"/>
      <c r="M47" s="326"/>
      <c r="N47" s="326"/>
      <c r="O47" s="352"/>
      <c r="P47" s="352"/>
      <c r="Q47" s="352"/>
      <c r="R47" s="352"/>
      <c r="S47" s="352"/>
      <c r="T47" s="352"/>
      <c r="U47" s="352"/>
      <c r="V47" s="352"/>
      <c r="W47" s="352"/>
      <c r="X47" s="352"/>
      <c r="Y47" s="352"/>
      <c r="Z47" s="352"/>
      <c r="AA47" s="352"/>
      <c r="AB47" s="352"/>
      <c r="AC47" s="352"/>
      <c r="AD47" s="352"/>
    </row>
    <row r="48" spans="1:30" x14ac:dyDescent="0.25">
      <c r="A48" s="326"/>
      <c r="B48" s="326"/>
      <c r="C48" s="326"/>
      <c r="D48" s="326"/>
      <c r="E48" s="326"/>
      <c r="F48" s="326"/>
      <c r="G48" s="326"/>
      <c r="H48" s="326"/>
      <c r="I48" s="326"/>
      <c r="J48" s="326"/>
      <c r="K48" s="326"/>
      <c r="L48" s="326"/>
      <c r="M48" s="326"/>
      <c r="N48" s="326"/>
      <c r="O48" s="352"/>
      <c r="P48" s="352"/>
      <c r="Q48" s="352"/>
      <c r="R48" s="352"/>
      <c r="S48" s="352"/>
      <c r="T48" s="352"/>
      <c r="U48" s="352"/>
      <c r="V48" s="352"/>
      <c r="W48" s="352"/>
      <c r="X48" s="352"/>
      <c r="Y48" s="352"/>
      <c r="Z48" s="352"/>
      <c r="AA48" s="352"/>
      <c r="AB48" s="352"/>
      <c r="AC48" s="352"/>
      <c r="AD48" s="352"/>
    </row>
    <row r="49" spans="1:30" x14ac:dyDescent="0.25">
      <c r="A49" s="326"/>
      <c r="B49" s="326"/>
      <c r="C49" s="326"/>
      <c r="D49" s="326"/>
      <c r="E49" s="326"/>
      <c r="F49" s="326"/>
      <c r="G49" s="326"/>
      <c r="H49" s="326"/>
      <c r="I49" s="326"/>
      <c r="J49" s="326"/>
      <c r="K49" s="326"/>
      <c r="L49" s="326"/>
      <c r="M49" s="326"/>
      <c r="N49" s="326"/>
      <c r="O49" s="352"/>
      <c r="P49" s="352"/>
      <c r="Q49" s="352"/>
      <c r="R49" s="352"/>
      <c r="S49" s="352"/>
      <c r="T49" s="352"/>
      <c r="U49" s="352"/>
      <c r="V49" s="352"/>
      <c r="W49" s="352"/>
      <c r="X49" s="352"/>
      <c r="Y49" s="352"/>
      <c r="Z49" s="352"/>
      <c r="AA49" s="352"/>
      <c r="AB49" s="352"/>
      <c r="AC49" s="352"/>
      <c r="AD49" s="352"/>
    </row>
    <row r="50" spans="1:30" x14ac:dyDescent="0.25">
      <c r="A50" s="326"/>
      <c r="B50" s="326"/>
      <c r="C50" s="326"/>
      <c r="D50" s="326"/>
      <c r="E50" s="326"/>
      <c r="F50" s="326"/>
      <c r="G50" s="326"/>
      <c r="H50" s="326"/>
      <c r="I50" s="326"/>
      <c r="J50" s="326"/>
      <c r="K50" s="326"/>
      <c r="L50" s="326"/>
      <c r="M50" s="326"/>
      <c r="N50" s="326"/>
      <c r="O50" s="352"/>
      <c r="P50" s="352"/>
      <c r="Q50" s="352"/>
      <c r="R50" s="352"/>
      <c r="S50" s="352"/>
      <c r="T50" s="352"/>
      <c r="U50" s="352"/>
      <c r="V50" s="352"/>
      <c r="W50" s="352"/>
      <c r="X50" s="352"/>
      <c r="Y50" s="352"/>
      <c r="Z50" s="352"/>
      <c r="AA50" s="352"/>
      <c r="AB50" s="352"/>
      <c r="AC50" s="352"/>
      <c r="AD50" s="352"/>
    </row>
    <row r="51" spans="1:30" x14ac:dyDescent="0.25">
      <c r="A51" s="326"/>
      <c r="B51" s="326"/>
      <c r="C51" s="326"/>
      <c r="D51" s="326"/>
      <c r="E51" s="326"/>
      <c r="F51" s="326"/>
      <c r="G51" s="326"/>
      <c r="H51" s="326"/>
      <c r="I51" s="326"/>
      <c r="J51" s="326"/>
      <c r="K51" s="326"/>
      <c r="L51" s="326"/>
      <c r="M51" s="326"/>
      <c r="N51" s="326"/>
      <c r="O51" s="352"/>
      <c r="P51" s="352"/>
      <c r="Q51" s="352"/>
      <c r="R51" s="352"/>
      <c r="S51" s="352"/>
      <c r="T51" s="352"/>
      <c r="U51" s="352"/>
      <c r="V51" s="352"/>
      <c r="W51" s="352"/>
      <c r="X51" s="352"/>
      <c r="Y51" s="352"/>
      <c r="Z51" s="352"/>
      <c r="AA51" s="352"/>
      <c r="AB51" s="352"/>
      <c r="AC51" s="352"/>
      <c r="AD51" s="352"/>
    </row>
    <row r="52" spans="1:30" x14ac:dyDescent="0.25">
      <c r="A52" s="326"/>
      <c r="B52" s="326"/>
      <c r="C52" s="326"/>
      <c r="D52" s="326"/>
      <c r="E52" s="326"/>
      <c r="F52" s="326"/>
      <c r="G52" s="326"/>
      <c r="H52" s="326"/>
      <c r="I52" s="326"/>
      <c r="J52" s="326"/>
      <c r="K52" s="326"/>
      <c r="L52" s="326"/>
      <c r="M52" s="326"/>
      <c r="N52" s="326"/>
      <c r="O52" s="352"/>
      <c r="P52" s="352"/>
      <c r="Q52" s="352"/>
      <c r="R52" s="352"/>
      <c r="S52" s="352"/>
      <c r="T52" s="352"/>
      <c r="U52" s="352"/>
      <c r="V52" s="352"/>
      <c r="W52" s="352"/>
      <c r="X52" s="352"/>
      <c r="Y52" s="352"/>
      <c r="Z52" s="352"/>
      <c r="AA52" s="352"/>
      <c r="AB52" s="352"/>
      <c r="AC52" s="352"/>
      <c r="AD52" s="352"/>
    </row>
    <row r="53" spans="1:30" x14ac:dyDescent="0.25">
      <c r="A53" s="326"/>
      <c r="B53" s="326"/>
      <c r="C53" s="326"/>
      <c r="D53" s="326"/>
      <c r="E53" s="326"/>
      <c r="F53" s="326"/>
      <c r="G53" s="326"/>
      <c r="H53" s="326"/>
      <c r="I53" s="326"/>
      <c r="J53" s="326"/>
      <c r="K53" s="326"/>
      <c r="L53" s="326"/>
      <c r="M53" s="326"/>
      <c r="N53" s="326"/>
      <c r="O53" s="352"/>
      <c r="P53" s="352"/>
      <c r="Q53" s="352"/>
      <c r="R53" s="352"/>
      <c r="S53" s="352"/>
      <c r="T53" s="352"/>
      <c r="U53" s="352"/>
      <c r="V53" s="352"/>
      <c r="W53" s="352"/>
      <c r="X53" s="352"/>
      <c r="Y53" s="352"/>
      <c r="Z53" s="352"/>
      <c r="AA53" s="352"/>
      <c r="AB53" s="352"/>
      <c r="AC53" s="352"/>
      <c r="AD53" s="352"/>
    </row>
    <row r="54" spans="1:30" x14ac:dyDescent="0.25">
      <c r="A54" s="326"/>
      <c r="B54" s="326"/>
      <c r="C54" s="326"/>
      <c r="D54" s="326"/>
      <c r="E54" s="326"/>
      <c r="F54" s="326"/>
      <c r="G54" s="326"/>
      <c r="H54" s="326"/>
      <c r="I54" s="326"/>
      <c r="J54" s="326"/>
      <c r="K54" s="326"/>
      <c r="L54" s="326"/>
      <c r="M54" s="326"/>
      <c r="N54" s="326"/>
      <c r="O54" s="352"/>
      <c r="P54" s="352"/>
      <c r="Q54" s="352"/>
      <c r="R54" s="352"/>
      <c r="S54" s="352"/>
      <c r="T54" s="352"/>
      <c r="U54" s="352"/>
      <c r="V54" s="352"/>
      <c r="W54" s="352"/>
      <c r="X54" s="352"/>
      <c r="Y54" s="352"/>
      <c r="Z54" s="352"/>
      <c r="AA54" s="352"/>
      <c r="AB54" s="352"/>
      <c r="AC54" s="352"/>
      <c r="AD54" s="352"/>
    </row>
    <row r="55" spans="1:30" x14ac:dyDescent="0.25">
      <c r="A55" s="326"/>
      <c r="B55" s="326"/>
      <c r="C55" s="326"/>
      <c r="D55" s="326"/>
      <c r="E55" s="326"/>
      <c r="F55" s="326"/>
      <c r="G55" s="326"/>
      <c r="H55" s="326"/>
      <c r="I55" s="326"/>
      <c r="J55" s="326"/>
      <c r="K55" s="326"/>
      <c r="L55" s="326"/>
      <c r="M55" s="326"/>
      <c r="N55" s="326"/>
      <c r="O55" s="352"/>
      <c r="P55" s="352"/>
      <c r="Q55" s="352"/>
      <c r="R55" s="352"/>
      <c r="S55" s="352"/>
      <c r="T55" s="352"/>
      <c r="U55" s="352"/>
      <c r="V55" s="352"/>
      <c r="W55" s="352"/>
      <c r="X55" s="352"/>
      <c r="Y55" s="352"/>
      <c r="Z55" s="352"/>
      <c r="AA55" s="352"/>
      <c r="AB55" s="352"/>
      <c r="AC55" s="352"/>
      <c r="AD55" s="352"/>
    </row>
    <row r="56" spans="1:30" x14ac:dyDescent="0.25">
      <c r="A56" s="326"/>
      <c r="B56" s="326"/>
      <c r="C56" s="326"/>
      <c r="D56" s="326"/>
      <c r="E56" s="326"/>
      <c r="F56" s="326"/>
      <c r="G56" s="326"/>
      <c r="H56" s="326"/>
      <c r="I56" s="326"/>
      <c r="J56" s="326"/>
      <c r="K56" s="326"/>
      <c r="L56" s="326"/>
      <c r="M56" s="326"/>
      <c r="N56" s="326"/>
      <c r="O56" s="352"/>
      <c r="P56" s="352"/>
      <c r="Q56" s="352"/>
      <c r="R56" s="352"/>
      <c r="S56" s="352"/>
      <c r="T56" s="352"/>
      <c r="U56" s="352"/>
      <c r="V56" s="352"/>
      <c r="W56" s="352"/>
      <c r="X56" s="352"/>
      <c r="Y56" s="352"/>
      <c r="Z56" s="352"/>
      <c r="AA56" s="352"/>
      <c r="AB56" s="352"/>
      <c r="AC56" s="352"/>
      <c r="AD56" s="352"/>
    </row>
    <row r="57" spans="1:30" x14ac:dyDescent="0.25">
      <c r="A57" s="326"/>
      <c r="B57" s="326"/>
      <c r="C57" s="326"/>
      <c r="D57" s="326"/>
      <c r="E57" s="326"/>
      <c r="F57" s="326"/>
      <c r="G57" s="326"/>
      <c r="H57" s="326"/>
      <c r="I57" s="326"/>
      <c r="J57" s="326"/>
      <c r="K57" s="326"/>
      <c r="L57" s="326"/>
      <c r="M57" s="326"/>
      <c r="N57" s="326"/>
      <c r="O57" s="352"/>
      <c r="P57" s="352"/>
      <c r="Q57" s="352"/>
      <c r="R57" s="352"/>
      <c r="S57" s="352"/>
      <c r="T57" s="352"/>
      <c r="U57" s="352"/>
      <c r="V57" s="352"/>
      <c r="W57" s="352"/>
      <c r="X57" s="352"/>
      <c r="Y57" s="352"/>
      <c r="Z57" s="352"/>
      <c r="AA57" s="352"/>
      <c r="AB57" s="352"/>
      <c r="AC57" s="352"/>
      <c r="AD57" s="352"/>
    </row>
    <row r="58" spans="1:30" x14ac:dyDescent="0.25">
      <c r="A58" s="326"/>
      <c r="B58" s="326"/>
      <c r="C58" s="326"/>
      <c r="D58" s="326"/>
      <c r="E58" s="326"/>
      <c r="F58" s="326"/>
      <c r="G58" s="326"/>
      <c r="H58" s="326"/>
      <c r="I58" s="326"/>
      <c r="J58" s="326"/>
      <c r="K58" s="326"/>
      <c r="L58" s="326"/>
      <c r="M58" s="326"/>
      <c r="N58" s="326"/>
      <c r="O58" s="352"/>
      <c r="P58" s="352"/>
      <c r="Q58" s="352"/>
      <c r="R58" s="352"/>
      <c r="S58" s="352"/>
      <c r="T58" s="352"/>
      <c r="U58" s="352"/>
      <c r="V58" s="352"/>
      <c r="W58" s="352"/>
      <c r="X58" s="352"/>
      <c r="Y58" s="352"/>
      <c r="Z58" s="352"/>
      <c r="AA58" s="352"/>
      <c r="AB58" s="352"/>
      <c r="AC58" s="352"/>
      <c r="AD58" s="352"/>
    </row>
    <row r="59" spans="1:30" x14ac:dyDescent="0.25">
      <c r="A59" s="326"/>
      <c r="B59" s="326"/>
      <c r="C59" s="326"/>
      <c r="D59" s="326"/>
      <c r="E59" s="326"/>
      <c r="F59" s="326"/>
      <c r="G59" s="326"/>
      <c r="H59" s="326"/>
      <c r="I59" s="326"/>
      <c r="J59" s="326"/>
      <c r="K59" s="326"/>
      <c r="L59" s="326"/>
      <c r="M59" s="326"/>
      <c r="N59" s="326"/>
      <c r="O59" s="352"/>
      <c r="P59" s="352"/>
      <c r="Q59" s="352"/>
      <c r="R59" s="352"/>
      <c r="S59" s="352"/>
      <c r="T59" s="352"/>
      <c r="U59" s="352"/>
      <c r="V59" s="352"/>
      <c r="W59" s="352"/>
      <c r="X59" s="352"/>
      <c r="Y59" s="352"/>
      <c r="Z59" s="352"/>
      <c r="AA59" s="352"/>
      <c r="AB59" s="352"/>
      <c r="AC59" s="352"/>
      <c r="AD59" s="352"/>
    </row>
    <row r="60" spans="1:30" x14ac:dyDescent="0.25">
      <c r="A60" s="326"/>
      <c r="B60" s="326"/>
      <c r="C60" s="326"/>
      <c r="D60" s="326"/>
      <c r="E60" s="326"/>
      <c r="F60" s="326"/>
      <c r="G60" s="326"/>
      <c r="H60" s="326"/>
      <c r="I60" s="326"/>
      <c r="J60" s="326"/>
      <c r="K60" s="326"/>
      <c r="L60" s="326"/>
      <c r="M60" s="326"/>
      <c r="N60" s="326"/>
      <c r="O60" s="352"/>
      <c r="P60" s="352"/>
      <c r="Q60" s="352"/>
      <c r="R60" s="352"/>
      <c r="S60" s="352"/>
      <c r="T60" s="352"/>
      <c r="U60" s="352"/>
      <c r="V60" s="352"/>
      <c r="W60" s="352"/>
      <c r="X60" s="352"/>
      <c r="Y60" s="352"/>
      <c r="Z60" s="352"/>
      <c r="AA60" s="352"/>
      <c r="AB60" s="352"/>
      <c r="AC60" s="352"/>
      <c r="AD60" s="352"/>
    </row>
    <row r="61" spans="1:30" x14ac:dyDescent="0.25">
      <c r="A61" s="326"/>
      <c r="B61" s="326"/>
      <c r="C61" s="326"/>
      <c r="D61" s="326"/>
      <c r="E61" s="326"/>
      <c r="F61" s="326"/>
      <c r="G61" s="326"/>
      <c r="H61" s="326"/>
      <c r="I61" s="326"/>
      <c r="J61" s="326"/>
      <c r="K61" s="326"/>
      <c r="L61" s="326"/>
      <c r="M61" s="326"/>
      <c r="N61" s="326"/>
      <c r="O61" s="352"/>
      <c r="P61" s="352"/>
      <c r="Q61" s="352"/>
      <c r="R61" s="352"/>
      <c r="S61" s="352"/>
      <c r="T61" s="352"/>
      <c r="U61" s="352"/>
      <c r="V61" s="352"/>
      <c r="W61" s="352"/>
      <c r="X61" s="352"/>
      <c r="Y61" s="352"/>
      <c r="Z61" s="352"/>
      <c r="AA61" s="352"/>
      <c r="AB61" s="352"/>
      <c r="AC61" s="352"/>
      <c r="AD61" s="352"/>
    </row>
    <row r="62" spans="1:30" x14ac:dyDescent="0.25">
      <c r="A62" s="326"/>
      <c r="B62" s="326"/>
      <c r="C62" s="326"/>
      <c r="D62" s="326"/>
      <c r="E62" s="326"/>
      <c r="F62" s="326"/>
      <c r="G62" s="326"/>
      <c r="H62" s="326"/>
      <c r="I62" s="326"/>
      <c r="J62" s="326"/>
      <c r="K62" s="326"/>
      <c r="L62" s="326"/>
      <c r="M62" s="326"/>
      <c r="N62" s="326"/>
      <c r="O62" s="352"/>
      <c r="P62" s="352"/>
      <c r="Q62" s="352"/>
      <c r="R62" s="352"/>
      <c r="S62" s="352"/>
      <c r="T62" s="352"/>
      <c r="U62" s="352"/>
      <c r="V62" s="352"/>
      <c r="W62" s="352"/>
      <c r="X62" s="352"/>
      <c r="Y62" s="352"/>
      <c r="Z62" s="352"/>
      <c r="AA62" s="352"/>
      <c r="AB62" s="352"/>
      <c r="AC62" s="352"/>
      <c r="AD62" s="352"/>
    </row>
    <row r="63" spans="1:30" x14ac:dyDescent="0.25">
      <c r="A63" s="326"/>
      <c r="B63" s="326"/>
      <c r="C63" s="326"/>
      <c r="D63" s="326"/>
      <c r="E63" s="326"/>
      <c r="F63" s="326"/>
      <c r="G63" s="326"/>
      <c r="H63" s="326"/>
      <c r="I63" s="326"/>
      <c r="J63" s="326"/>
      <c r="K63" s="326"/>
      <c r="L63" s="326"/>
      <c r="M63" s="326"/>
      <c r="N63" s="326"/>
      <c r="O63" s="352"/>
      <c r="P63" s="352"/>
      <c r="Q63" s="352"/>
      <c r="R63" s="352"/>
      <c r="S63" s="352"/>
      <c r="T63" s="352"/>
      <c r="U63" s="352"/>
      <c r="V63" s="352"/>
      <c r="W63" s="352"/>
      <c r="X63" s="352"/>
      <c r="Y63" s="352"/>
      <c r="Z63" s="352"/>
      <c r="AA63" s="352"/>
      <c r="AB63" s="352"/>
      <c r="AC63" s="352"/>
      <c r="AD63" s="352"/>
    </row>
    <row r="64" spans="1:30" x14ac:dyDescent="0.25">
      <c r="A64" s="326"/>
      <c r="B64" s="326"/>
      <c r="C64" s="326"/>
      <c r="D64" s="326"/>
      <c r="E64" s="326"/>
      <c r="F64" s="326"/>
      <c r="G64" s="326"/>
      <c r="H64" s="326"/>
      <c r="I64" s="326"/>
      <c r="J64" s="326"/>
      <c r="K64" s="326"/>
      <c r="L64" s="326"/>
      <c r="M64" s="326"/>
      <c r="N64" s="326"/>
      <c r="O64" s="352"/>
      <c r="P64" s="352"/>
      <c r="Q64" s="352"/>
      <c r="R64" s="352"/>
      <c r="S64" s="352"/>
      <c r="T64" s="352"/>
      <c r="U64" s="352"/>
      <c r="V64" s="352"/>
      <c r="W64" s="352"/>
      <c r="X64" s="352"/>
      <c r="Y64" s="352"/>
      <c r="Z64" s="352"/>
      <c r="AA64" s="352"/>
      <c r="AB64" s="352"/>
      <c r="AC64" s="352"/>
      <c r="AD64" s="352"/>
    </row>
    <row r="65" spans="1:30" x14ac:dyDescent="0.25">
      <c r="A65" s="326"/>
      <c r="B65" s="326"/>
      <c r="C65" s="326"/>
      <c r="D65" s="326"/>
      <c r="E65" s="326"/>
      <c r="F65" s="326"/>
      <c r="G65" s="326"/>
      <c r="H65" s="326"/>
      <c r="I65" s="326"/>
      <c r="J65" s="326"/>
      <c r="K65" s="326"/>
      <c r="L65" s="326"/>
      <c r="M65" s="326"/>
      <c r="N65" s="326"/>
      <c r="O65" s="352"/>
      <c r="P65" s="352"/>
      <c r="Q65" s="352"/>
      <c r="R65" s="352"/>
      <c r="S65" s="352"/>
      <c r="T65" s="352"/>
      <c r="U65" s="352"/>
      <c r="V65" s="352"/>
      <c r="W65" s="352"/>
      <c r="X65" s="352"/>
      <c r="Y65" s="352"/>
      <c r="Z65" s="352"/>
      <c r="AA65" s="352"/>
      <c r="AB65" s="352"/>
      <c r="AC65" s="352"/>
      <c r="AD65" s="352"/>
    </row>
    <row r="66" spans="1:30" x14ac:dyDescent="0.25">
      <c r="A66" s="326"/>
      <c r="B66" s="326"/>
      <c r="C66" s="326"/>
      <c r="D66" s="326"/>
      <c r="E66" s="326"/>
      <c r="F66" s="326"/>
      <c r="G66" s="326"/>
      <c r="H66" s="326"/>
      <c r="I66" s="326"/>
      <c r="J66" s="326"/>
      <c r="K66" s="326"/>
      <c r="L66" s="326"/>
      <c r="M66" s="326"/>
      <c r="N66" s="326"/>
      <c r="O66" s="352"/>
      <c r="P66" s="352"/>
      <c r="Q66" s="352"/>
      <c r="R66" s="352"/>
      <c r="S66" s="352"/>
      <c r="T66" s="352"/>
      <c r="U66" s="352"/>
      <c r="V66" s="352"/>
      <c r="W66" s="352"/>
      <c r="X66" s="352"/>
      <c r="Y66" s="352"/>
      <c r="Z66" s="352"/>
      <c r="AA66" s="352"/>
      <c r="AB66" s="352"/>
      <c r="AC66" s="352"/>
      <c r="AD66" s="352"/>
    </row>
    <row r="67" spans="1:30" x14ac:dyDescent="0.25">
      <c r="A67" s="326"/>
      <c r="B67" s="326"/>
      <c r="C67" s="326"/>
      <c r="D67" s="326"/>
      <c r="E67" s="326"/>
      <c r="F67" s="326"/>
      <c r="G67" s="326"/>
      <c r="H67" s="326"/>
      <c r="I67" s="326"/>
      <c r="J67" s="326"/>
      <c r="K67" s="326"/>
      <c r="L67" s="326"/>
      <c r="M67" s="326"/>
      <c r="N67" s="326"/>
      <c r="O67" s="352"/>
      <c r="P67" s="352"/>
      <c r="Q67" s="352"/>
      <c r="R67" s="352"/>
      <c r="S67" s="352"/>
      <c r="T67" s="352"/>
      <c r="U67" s="352"/>
      <c r="V67" s="352"/>
      <c r="W67" s="352"/>
      <c r="X67" s="352"/>
      <c r="Y67" s="352"/>
      <c r="Z67" s="352"/>
      <c r="AA67" s="352"/>
      <c r="AB67" s="352"/>
      <c r="AC67" s="352"/>
      <c r="AD67" s="352"/>
    </row>
    <row r="68" spans="1:30" x14ac:dyDescent="0.25">
      <c r="A68" s="326"/>
      <c r="B68" s="326"/>
      <c r="C68" s="326"/>
      <c r="D68" s="326"/>
      <c r="E68" s="326"/>
      <c r="F68" s="326"/>
      <c r="G68" s="326"/>
      <c r="H68" s="326"/>
      <c r="I68" s="326"/>
      <c r="J68" s="326"/>
      <c r="K68" s="326"/>
      <c r="L68" s="326"/>
      <c r="M68" s="326"/>
      <c r="N68" s="326"/>
      <c r="O68" s="352"/>
      <c r="P68" s="352"/>
      <c r="Q68" s="352"/>
      <c r="R68" s="352"/>
      <c r="S68" s="352"/>
      <c r="T68" s="352"/>
      <c r="U68" s="352"/>
      <c r="V68" s="352"/>
      <c r="W68" s="352"/>
      <c r="X68" s="352"/>
      <c r="Y68" s="352"/>
      <c r="Z68" s="352"/>
      <c r="AA68" s="352"/>
      <c r="AB68" s="352"/>
      <c r="AC68" s="352"/>
      <c r="AD68" s="352"/>
    </row>
    <row r="69" spans="1:30" x14ac:dyDescent="0.25">
      <c r="A69" s="326"/>
      <c r="B69" s="326"/>
      <c r="C69" s="326"/>
      <c r="D69" s="326"/>
      <c r="E69" s="326"/>
      <c r="F69" s="326"/>
      <c r="G69" s="326"/>
      <c r="H69" s="326"/>
      <c r="I69" s="326"/>
      <c r="J69" s="326"/>
      <c r="K69" s="326"/>
      <c r="L69" s="326"/>
      <c r="M69" s="326"/>
      <c r="N69" s="326"/>
      <c r="O69" s="352"/>
      <c r="P69" s="352"/>
      <c r="Q69" s="352"/>
      <c r="R69" s="352"/>
      <c r="S69" s="352"/>
      <c r="T69" s="352"/>
      <c r="U69" s="352"/>
      <c r="V69" s="352"/>
      <c r="W69" s="352"/>
      <c r="X69" s="352"/>
      <c r="Y69" s="352"/>
      <c r="Z69" s="352"/>
      <c r="AA69" s="352"/>
      <c r="AB69" s="352"/>
      <c r="AC69" s="352"/>
      <c r="AD69" s="352"/>
    </row>
    <row r="70" spans="1:30" x14ac:dyDescent="0.25">
      <c r="A70" s="326"/>
      <c r="B70" s="326"/>
      <c r="C70" s="326"/>
      <c r="D70" s="326"/>
      <c r="E70" s="326"/>
      <c r="F70" s="326"/>
      <c r="G70" s="326"/>
      <c r="H70" s="326"/>
      <c r="I70" s="326"/>
      <c r="J70" s="326"/>
      <c r="K70" s="326"/>
      <c r="L70" s="326"/>
      <c r="M70" s="326"/>
      <c r="N70" s="326"/>
      <c r="O70" s="352"/>
      <c r="P70" s="352"/>
      <c r="Q70" s="352"/>
      <c r="R70" s="352"/>
      <c r="S70" s="352"/>
      <c r="T70" s="352"/>
      <c r="U70" s="352"/>
      <c r="V70" s="352"/>
      <c r="W70" s="352"/>
      <c r="X70" s="352"/>
      <c r="Y70" s="352"/>
      <c r="Z70" s="352"/>
      <c r="AA70" s="352"/>
      <c r="AB70" s="352"/>
      <c r="AC70" s="352"/>
      <c r="AD70" s="352"/>
    </row>
    <row r="71" spans="1:30" x14ac:dyDescent="0.25">
      <c r="A71" s="326"/>
      <c r="B71" s="326"/>
      <c r="C71" s="326"/>
      <c r="D71" s="326"/>
      <c r="E71" s="326"/>
      <c r="F71" s="326"/>
      <c r="G71" s="326"/>
      <c r="H71" s="326"/>
      <c r="I71" s="326"/>
      <c r="J71" s="326"/>
      <c r="K71" s="326"/>
      <c r="L71" s="326"/>
      <c r="M71" s="326"/>
      <c r="N71" s="326"/>
      <c r="O71" s="352"/>
      <c r="P71" s="352"/>
      <c r="Q71" s="352"/>
      <c r="R71" s="352"/>
      <c r="S71" s="352"/>
      <c r="T71" s="352"/>
      <c r="U71" s="352"/>
      <c r="V71" s="352"/>
      <c r="W71" s="352"/>
      <c r="X71" s="352"/>
      <c r="Y71" s="352"/>
      <c r="Z71" s="352"/>
      <c r="AA71" s="352"/>
      <c r="AB71" s="352"/>
      <c r="AC71" s="352"/>
      <c r="AD71" s="352"/>
    </row>
    <row r="72" spans="1:30" x14ac:dyDescent="0.25">
      <c r="A72" s="326"/>
      <c r="B72" s="326"/>
      <c r="C72" s="326"/>
      <c r="D72" s="326"/>
      <c r="E72" s="326"/>
      <c r="F72" s="326"/>
      <c r="G72" s="326"/>
      <c r="H72" s="326"/>
      <c r="I72" s="326"/>
      <c r="J72" s="326"/>
      <c r="K72" s="326"/>
      <c r="L72" s="326"/>
      <c r="M72" s="326"/>
      <c r="N72" s="326"/>
      <c r="O72" s="352"/>
      <c r="P72" s="352"/>
      <c r="Q72" s="352"/>
      <c r="R72" s="352"/>
      <c r="S72" s="352"/>
      <c r="T72" s="352"/>
      <c r="U72" s="352"/>
      <c r="V72" s="352"/>
      <c r="W72" s="352"/>
      <c r="X72" s="352"/>
      <c r="Y72" s="352"/>
      <c r="Z72" s="352"/>
      <c r="AA72" s="352"/>
      <c r="AB72" s="352"/>
      <c r="AC72" s="352"/>
      <c r="AD72" s="352"/>
    </row>
    <row r="73" spans="1:30" x14ac:dyDescent="0.25">
      <c r="A73" s="326"/>
      <c r="B73" s="326"/>
      <c r="C73" s="326"/>
      <c r="D73" s="326"/>
      <c r="E73" s="326"/>
      <c r="F73" s="326"/>
      <c r="G73" s="326"/>
      <c r="H73" s="326"/>
      <c r="I73" s="326"/>
      <c r="J73" s="326"/>
      <c r="K73" s="326"/>
      <c r="L73" s="326"/>
      <c r="M73" s="326"/>
      <c r="N73" s="326"/>
      <c r="O73" s="352"/>
      <c r="P73" s="352"/>
      <c r="Q73" s="352"/>
      <c r="R73" s="352"/>
      <c r="S73" s="352"/>
      <c r="T73" s="352"/>
      <c r="U73" s="352"/>
      <c r="V73" s="352"/>
      <c r="W73" s="352"/>
      <c r="X73" s="352"/>
      <c r="Y73" s="352"/>
      <c r="Z73" s="352"/>
      <c r="AA73" s="352"/>
      <c r="AB73" s="352"/>
      <c r="AC73" s="352"/>
      <c r="AD73" s="352"/>
    </row>
    <row r="74" spans="1:30" x14ac:dyDescent="0.25">
      <c r="A74" s="326"/>
      <c r="B74" s="326"/>
      <c r="C74" s="326"/>
      <c r="D74" s="326"/>
      <c r="E74" s="326"/>
      <c r="F74" s="326"/>
      <c r="G74" s="326"/>
      <c r="H74" s="326"/>
      <c r="I74" s="326"/>
      <c r="J74" s="326"/>
      <c r="K74" s="326"/>
      <c r="L74" s="326"/>
      <c r="M74" s="326"/>
      <c r="N74" s="326"/>
      <c r="O74" s="352"/>
      <c r="P74" s="352"/>
      <c r="Q74" s="352"/>
      <c r="R74" s="352"/>
      <c r="S74" s="352"/>
      <c r="T74" s="352"/>
      <c r="U74" s="352"/>
      <c r="V74" s="352"/>
      <c r="W74" s="352"/>
      <c r="X74" s="352"/>
      <c r="Y74" s="352"/>
      <c r="Z74" s="352"/>
      <c r="AA74" s="352"/>
      <c r="AB74" s="352"/>
      <c r="AC74" s="352"/>
      <c r="AD74" s="352"/>
    </row>
    <row r="75" spans="1:30" x14ac:dyDescent="0.25">
      <c r="A75" s="326"/>
      <c r="B75" s="326"/>
      <c r="C75" s="326"/>
      <c r="D75" s="326"/>
      <c r="E75" s="326"/>
      <c r="F75" s="326"/>
      <c r="G75" s="326"/>
      <c r="H75" s="326"/>
      <c r="I75" s="326"/>
      <c r="J75" s="326"/>
      <c r="K75" s="326"/>
      <c r="L75" s="326"/>
      <c r="M75" s="326"/>
      <c r="N75" s="326"/>
      <c r="O75" s="352"/>
      <c r="P75" s="352"/>
      <c r="Q75" s="352"/>
      <c r="R75" s="352"/>
      <c r="S75" s="352"/>
      <c r="T75" s="352"/>
      <c r="U75" s="352"/>
      <c r="V75" s="352"/>
      <c r="W75" s="352"/>
      <c r="X75" s="352"/>
      <c r="Y75" s="352"/>
      <c r="Z75" s="352"/>
      <c r="AA75" s="352"/>
      <c r="AB75" s="352"/>
      <c r="AC75" s="352"/>
      <c r="AD75" s="352"/>
    </row>
    <row r="76" spans="1:30" x14ac:dyDescent="0.25">
      <c r="A76" s="326"/>
      <c r="B76" s="326"/>
      <c r="C76" s="326"/>
      <c r="D76" s="326"/>
      <c r="E76" s="326"/>
      <c r="F76" s="326"/>
      <c r="G76" s="326"/>
      <c r="H76" s="326"/>
      <c r="I76" s="326"/>
      <c r="J76" s="326"/>
      <c r="K76" s="326"/>
      <c r="L76" s="326"/>
      <c r="M76" s="326"/>
      <c r="N76" s="326"/>
      <c r="O76" s="352"/>
      <c r="P76" s="352"/>
      <c r="Q76" s="352"/>
      <c r="R76" s="352"/>
      <c r="S76" s="352"/>
      <c r="T76" s="352"/>
      <c r="U76" s="352"/>
      <c r="V76" s="352"/>
      <c r="W76" s="352"/>
      <c r="X76" s="352"/>
      <c r="Y76" s="352"/>
      <c r="Z76" s="352"/>
      <c r="AA76" s="352"/>
      <c r="AB76" s="352"/>
      <c r="AC76" s="352"/>
      <c r="AD76" s="352"/>
    </row>
    <row r="77" spans="1:30" x14ac:dyDescent="0.25">
      <c r="A77" s="326"/>
      <c r="B77" s="326"/>
      <c r="C77" s="326"/>
      <c r="D77" s="326"/>
      <c r="E77" s="326"/>
      <c r="F77" s="326"/>
      <c r="G77" s="326"/>
      <c r="H77" s="326"/>
      <c r="I77" s="326"/>
      <c r="J77" s="326"/>
      <c r="K77" s="326"/>
      <c r="L77" s="326"/>
      <c r="M77" s="326"/>
      <c r="N77" s="326"/>
      <c r="O77" s="352"/>
      <c r="P77" s="352"/>
      <c r="Q77" s="352"/>
      <c r="R77" s="352"/>
      <c r="S77" s="352"/>
      <c r="T77" s="352"/>
      <c r="U77" s="352"/>
      <c r="V77" s="352"/>
      <c r="W77" s="352"/>
      <c r="X77" s="352"/>
      <c r="Y77" s="352"/>
      <c r="Z77" s="352"/>
      <c r="AA77" s="352"/>
      <c r="AB77" s="352"/>
      <c r="AC77" s="352"/>
      <c r="AD77" s="352"/>
    </row>
    <row r="78" spans="1:30" x14ac:dyDescent="0.25">
      <c r="A78" s="326"/>
      <c r="B78" s="326"/>
      <c r="C78" s="326"/>
      <c r="D78" s="326"/>
      <c r="E78" s="326"/>
      <c r="F78" s="326"/>
      <c r="G78" s="326"/>
      <c r="H78" s="326"/>
      <c r="I78" s="326"/>
      <c r="J78" s="326"/>
      <c r="K78" s="326"/>
      <c r="L78" s="326"/>
      <c r="M78" s="326"/>
      <c r="N78" s="326"/>
      <c r="O78" s="352"/>
      <c r="P78" s="352"/>
      <c r="Q78" s="352"/>
      <c r="R78" s="352"/>
      <c r="S78" s="352"/>
      <c r="T78" s="352"/>
      <c r="U78" s="352"/>
      <c r="V78" s="352"/>
      <c r="W78" s="352"/>
      <c r="X78" s="352"/>
      <c r="Y78" s="352"/>
      <c r="Z78" s="352"/>
      <c r="AA78" s="352"/>
      <c r="AB78" s="352"/>
      <c r="AC78" s="352"/>
      <c r="AD78" s="352"/>
    </row>
    <row r="79" spans="1:30" x14ac:dyDescent="0.25">
      <c r="A79" s="326"/>
      <c r="B79" s="326"/>
      <c r="C79" s="326"/>
      <c r="D79" s="326"/>
      <c r="E79" s="326"/>
      <c r="F79" s="326"/>
      <c r="G79" s="326"/>
      <c r="H79" s="326"/>
      <c r="I79" s="326"/>
      <c r="J79" s="326"/>
      <c r="K79" s="326"/>
      <c r="L79" s="326"/>
      <c r="M79" s="326"/>
      <c r="N79" s="326"/>
      <c r="O79" s="352"/>
      <c r="P79" s="352"/>
      <c r="Q79" s="352"/>
      <c r="R79" s="352"/>
      <c r="S79" s="352"/>
      <c r="T79" s="352"/>
      <c r="U79" s="352"/>
      <c r="V79" s="352"/>
      <c r="W79" s="352"/>
      <c r="X79" s="352"/>
      <c r="Y79" s="352"/>
      <c r="Z79" s="352"/>
      <c r="AA79" s="352"/>
      <c r="AB79" s="352"/>
      <c r="AC79" s="352"/>
      <c r="AD79" s="352"/>
    </row>
    <row r="80" spans="1:30" x14ac:dyDescent="0.25">
      <c r="A80" s="326"/>
      <c r="B80" s="326"/>
      <c r="C80" s="326"/>
      <c r="D80" s="326"/>
      <c r="E80" s="326"/>
      <c r="F80" s="326"/>
      <c r="G80" s="326"/>
      <c r="H80" s="326"/>
      <c r="I80" s="326"/>
      <c r="J80" s="326"/>
      <c r="K80" s="326"/>
      <c r="L80" s="326"/>
      <c r="M80" s="326"/>
      <c r="N80" s="326"/>
      <c r="O80" s="352"/>
      <c r="P80" s="352"/>
      <c r="Q80" s="352"/>
      <c r="R80" s="352"/>
      <c r="S80" s="352"/>
      <c r="T80" s="352"/>
      <c r="U80" s="352"/>
      <c r="V80" s="352"/>
      <c r="W80" s="352"/>
      <c r="X80" s="352"/>
      <c r="Y80" s="352"/>
      <c r="Z80" s="352"/>
      <c r="AA80" s="352"/>
      <c r="AB80" s="352"/>
      <c r="AC80" s="352"/>
      <c r="AD80" s="352"/>
    </row>
    <row r="81" spans="1:30" x14ac:dyDescent="0.25">
      <c r="A81" s="326"/>
      <c r="B81" s="326"/>
      <c r="C81" s="326"/>
      <c r="D81" s="326"/>
      <c r="E81" s="326"/>
      <c r="F81" s="326"/>
      <c r="G81" s="326"/>
      <c r="H81" s="326"/>
      <c r="I81" s="326"/>
      <c r="J81" s="326"/>
      <c r="K81" s="326"/>
      <c r="L81" s="326"/>
      <c r="M81" s="326"/>
      <c r="N81" s="326"/>
      <c r="O81" s="352"/>
      <c r="P81" s="352"/>
      <c r="Q81" s="352"/>
      <c r="R81" s="352"/>
      <c r="S81" s="352"/>
      <c r="T81" s="352"/>
      <c r="U81" s="352"/>
      <c r="V81" s="352"/>
      <c r="W81" s="352"/>
      <c r="X81" s="352"/>
      <c r="Y81" s="352"/>
      <c r="Z81" s="352"/>
      <c r="AA81" s="352"/>
      <c r="AB81" s="352"/>
      <c r="AC81" s="352"/>
      <c r="AD81" s="352"/>
    </row>
    <row r="82" spans="1:30" x14ac:dyDescent="0.25">
      <c r="A82" s="326"/>
      <c r="B82" s="326"/>
      <c r="C82" s="326"/>
      <c r="D82" s="326"/>
      <c r="E82" s="326"/>
      <c r="F82" s="326"/>
      <c r="G82" s="326"/>
      <c r="H82" s="326"/>
      <c r="I82" s="326"/>
      <c r="J82" s="326"/>
      <c r="K82" s="326"/>
      <c r="L82" s="326"/>
      <c r="M82" s="326"/>
      <c r="N82" s="326"/>
      <c r="O82" s="352"/>
      <c r="P82" s="352"/>
      <c r="Q82" s="352"/>
      <c r="R82" s="352"/>
      <c r="S82" s="352"/>
      <c r="T82" s="352"/>
      <c r="U82" s="352"/>
      <c r="V82" s="352"/>
      <c r="W82" s="352"/>
      <c r="X82" s="352"/>
      <c r="Y82" s="352"/>
      <c r="Z82" s="352"/>
      <c r="AA82" s="352"/>
      <c r="AB82" s="352"/>
      <c r="AC82" s="352"/>
      <c r="AD82" s="352"/>
    </row>
    <row r="83" spans="1:30" x14ac:dyDescent="0.25">
      <c r="A83" s="326"/>
      <c r="B83" s="326"/>
      <c r="C83" s="326"/>
      <c r="D83" s="326"/>
      <c r="E83" s="326"/>
      <c r="F83" s="326"/>
      <c r="G83" s="326"/>
      <c r="H83" s="326"/>
      <c r="I83" s="326"/>
      <c r="J83" s="326"/>
      <c r="K83" s="326"/>
      <c r="L83" s="326"/>
      <c r="M83" s="326"/>
      <c r="N83" s="326"/>
      <c r="O83" s="352"/>
      <c r="P83" s="352"/>
      <c r="Q83" s="352"/>
      <c r="R83" s="352"/>
      <c r="S83" s="352"/>
      <c r="T83" s="352"/>
      <c r="U83" s="352"/>
      <c r="V83" s="352"/>
      <c r="W83" s="352"/>
      <c r="X83" s="352"/>
      <c r="Y83" s="352"/>
      <c r="Z83" s="352"/>
      <c r="AA83" s="352"/>
      <c r="AB83" s="352"/>
      <c r="AC83" s="352"/>
      <c r="AD83" s="352"/>
    </row>
    <row r="84" spans="1:30" x14ac:dyDescent="0.25">
      <c r="A84" s="326"/>
      <c r="B84" s="326"/>
      <c r="C84" s="326"/>
      <c r="D84" s="326"/>
      <c r="E84" s="326"/>
      <c r="F84" s="326"/>
      <c r="G84" s="326"/>
      <c r="H84" s="326"/>
      <c r="I84" s="326"/>
      <c r="J84" s="326"/>
      <c r="K84" s="326"/>
      <c r="L84" s="326"/>
      <c r="M84" s="326"/>
      <c r="N84" s="326"/>
      <c r="O84" s="352"/>
      <c r="P84" s="352"/>
      <c r="Q84" s="352"/>
      <c r="R84" s="352"/>
      <c r="S84" s="352"/>
      <c r="T84" s="352"/>
      <c r="U84" s="352"/>
      <c r="V84" s="352"/>
      <c r="W84" s="352"/>
      <c r="X84" s="352"/>
      <c r="Y84" s="352"/>
      <c r="Z84" s="352"/>
      <c r="AA84" s="352"/>
      <c r="AB84" s="352"/>
      <c r="AC84" s="352"/>
      <c r="AD84" s="352"/>
    </row>
    <row r="85" spans="1:30" x14ac:dyDescent="0.25">
      <c r="A85" s="326"/>
      <c r="B85" s="326"/>
      <c r="C85" s="326"/>
      <c r="D85" s="326"/>
      <c r="E85" s="326"/>
      <c r="F85" s="326"/>
      <c r="G85" s="326"/>
      <c r="H85" s="326"/>
      <c r="I85" s="326"/>
      <c r="J85" s="326"/>
      <c r="K85" s="326"/>
      <c r="L85" s="326"/>
      <c r="M85" s="326"/>
      <c r="N85" s="326"/>
      <c r="O85" s="352"/>
      <c r="P85" s="352"/>
      <c r="Q85" s="352"/>
      <c r="R85" s="352"/>
      <c r="S85" s="352"/>
      <c r="T85" s="352"/>
      <c r="U85" s="352"/>
      <c r="V85" s="352"/>
      <c r="W85" s="352"/>
      <c r="X85" s="352"/>
      <c r="Y85" s="352"/>
      <c r="Z85" s="352"/>
      <c r="AA85" s="352"/>
      <c r="AB85" s="352"/>
      <c r="AC85" s="352"/>
      <c r="AD85" s="352"/>
    </row>
    <row r="86" spans="1:30" x14ac:dyDescent="0.25">
      <c r="A86" s="326"/>
      <c r="B86" s="326"/>
      <c r="C86" s="326"/>
      <c r="D86" s="326"/>
      <c r="E86" s="326"/>
      <c r="F86" s="326"/>
      <c r="G86" s="326"/>
      <c r="H86" s="326"/>
      <c r="I86" s="326"/>
      <c r="J86" s="326"/>
      <c r="K86" s="326"/>
      <c r="L86" s="326"/>
      <c r="M86" s="326"/>
      <c r="N86" s="326"/>
      <c r="O86" s="352"/>
      <c r="P86" s="352"/>
      <c r="Q86" s="352"/>
      <c r="R86" s="352"/>
      <c r="S86" s="352"/>
      <c r="T86" s="352"/>
      <c r="U86" s="352"/>
      <c r="V86" s="352"/>
      <c r="W86" s="352"/>
      <c r="X86" s="352"/>
      <c r="Y86" s="352"/>
      <c r="Z86" s="352"/>
      <c r="AA86" s="352"/>
      <c r="AB86" s="352"/>
      <c r="AC86" s="352"/>
      <c r="AD86" s="352"/>
    </row>
    <row r="87" spans="1:30" x14ac:dyDescent="0.25">
      <c r="A87" s="326"/>
      <c r="B87" s="326"/>
      <c r="C87" s="326"/>
      <c r="D87" s="326"/>
      <c r="E87" s="326"/>
      <c r="F87" s="326"/>
      <c r="G87" s="326"/>
      <c r="H87" s="326"/>
      <c r="I87" s="326"/>
      <c r="J87" s="326"/>
      <c r="K87" s="326"/>
      <c r="L87" s="326"/>
      <c r="M87" s="326"/>
      <c r="N87" s="326"/>
      <c r="O87" s="352"/>
      <c r="P87" s="352"/>
      <c r="Q87" s="352"/>
      <c r="R87" s="352"/>
      <c r="S87" s="352"/>
      <c r="T87" s="352"/>
      <c r="U87" s="352"/>
      <c r="V87" s="352"/>
      <c r="W87" s="352"/>
      <c r="X87" s="352"/>
      <c r="Y87" s="352"/>
      <c r="Z87" s="352"/>
      <c r="AA87" s="352"/>
      <c r="AB87" s="352"/>
      <c r="AC87" s="352"/>
      <c r="AD87" s="352"/>
    </row>
    <row r="88" spans="1:30" x14ac:dyDescent="0.25">
      <c r="A88" s="326"/>
      <c r="B88" s="326"/>
      <c r="C88" s="326"/>
      <c r="D88" s="326"/>
      <c r="E88" s="326"/>
      <c r="F88" s="326"/>
      <c r="G88" s="326"/>
      <c r="H88" s="326"/>
      <c r="I88" s="326"/>
      <c r="J88" s="326"/>
      <c r="K88" s="326"/>
      <c r="L88" s="326"/>
      <c r="M88" s="326"/>
      <c r="N88" s="326"/>
      <c r="O88" s="352"/>
      <c r="P88" s="352"/>
      <c r="Q88" s="352"/>
      <c r="R88" s="352"/>
      <c r="S88" s="352"/>
      <c r="T88" s="352"/>
      <c r="U88" s="352"/>
      <c r="V88" s="352"/>
      <c r="W88" s="352"/>
      <c r="X88" s="352"/>
      <c r="Y88" s="352"/>
      <c r="Z88" s="352"/>
      <c r="AA88" s="352"/>
      <c r="AB88" s="352"/>
      <c r="AC88" s="352"/>
      <c r="AD88" s="352"/>
    </row>
    <row r="89" spans="1:30" x14ac:dyDescent="0.25">
      <c r="A89" s="326"/>
      <c r="B89" s="326"/>
      <c r="C89" s="326"/>
      <c r="D89" s="326"/>
      <c r="E89" s="326"/>
      <c r="F89" s="326"/>
      <c r="G89" s="326"/>
      <c r="H89" s="326"/>
      <c r="I89" s="326"/>
      <c r="J89" s="326"/>
      <c r="K89" s="326"/>
      <c r="L89" s="326"/>
      <c r="M89" s="326"/>
      <c r="N89" s="326"/>
      <c r="O89" s="352"/>
      <c r="P89" s="352"/>
      <c r="Q89" s="352"/>
      <c r="R89" s="352"/>
      <c r="S89" s="352"/>
      <c r="T89" s="352"/>
      <c r="U89" s="352"/>
      <c r="V89" s="352"/>
      <c r="W89" s="352"/>
      <c r="X89" s="352"/>
      <c r="Y89" s="352"/>
      <c r="Z89" s="352"/>
      <c r="AA89" s="352"/>
      <c r="AB89" s="352"/>
      <c r="AC89" s="352"/>
      <c r="AD89" s="352"/>
    </row>
    <row r="90" spans="1:30" x14ac:dyDescent="0.25">
      <c r="A90" s="326"/>
      <c r="B90" s="326"/>
      <c r="C90" s="326"/>
      <c r="D90" s="326"/>
      <c r="E90" s="326"/>
      <c r="F90" s="326"/>
      <c r="G90" s="326"/>
      <c r="H90" s="326"/>
      <c r="I90" s="326"/>
      <c r="J90" s="326"/>
      <c r="K90" s="326"/>
      <c r="L90" s="326"/>
      <c r="M90" s="326"/>
      <c r="N90" s="326"/>
      <c r="O90" s="352"/>
      <c r="P90" s="352"/>
      <c r="Q90" s="352"/>
      <c r="R90" s="352"/>
      <c r="S90" s="352"/>
      <c r="T90" s="352"/>
      <c r="U90" s="352"/>
      <c r="V90" s="352"/>
      <c r="W90" s="352"/>
      <c r="X90" s="352"/>
      <c r="Y90" s="352"/>
      <c r="Z90" s="352"/>
      <c r="AA90" s="352"/>
      <c r="AB90" s="352"/>
      <c r="AC90" s="352"/>
      <c r="AD90" s="352"/>
    </row>
    <row r="91" spans="1:30" x14ac:dyDescent="0.25">
      <c r="A91" s="326"/>
      <c r="B91" s="326"/>
      <c r="C91" s="326"/>
      <c r="D91" s="326"/>
      <c r="E91" s="326"/>
      <c r="F91" s="326"/>
      <c r="G91" s="326"/>
      <c r="H91" s="326"/>
      <c r="I91" s="326"/>
      <c r="J91" s="326"/>
      <c r="K91" s="326"/>
      <c r="L91" s="326"/>
      <c r="M91" s="326"/>
      <c r="N91" s="326"/>
      <c r="O91" s="352"/>
      <c r="P91" s="352"/>
      <c r="Q91" s="352"/>
      <c r="R91" s="352"/>
      <c r="S91" s="352"/>
      <c r="T91" s="352"/>
      <c r="U91" s="352"/>
      <c r="V91" s="352"/>
      <c r="W91" s="352"/>
      <c r="X91" s="352"/>
      <c r="Y91" s="352"/>
      <c r="Z91" s="352"/>
      <c r="AA91" s="352"/>
      <c r="AB91" s="352"/>
      <c r="AC91" s="352"/>
      <c r="AD91" s="352"/>
    </row>
    <row r="92" spans="1:30" x14ac:dyDescent="0.25">
      <c r="A92" s="326"/>
      <c r="B92" s="326"/>
      <c r="C92" s="326"/>
      <c r="D92" s="326"/>
      <c r="E92" s="326"/>
      <c r="F92" s="326"/>
      <c r="G92" s="326"/>
      <c r="H92" s="326"/>
      <c r="I92" s="326"/>
      <c r="J92" s="326"/>
      <c r="K92" s="326"/>
      <c r="L92" s="326"/>
      <c r="M92" s="326"/>
      <c r="N92" s="326"/>
      <c r="O92" s="352"/>
      <c r="P92" s="352"/>
      <c r="Q92" s="352"/>
      <c r="R92" s="352"/>
      <c r="S92" s="352"/>
      <c r="T92" s="352"/>
      <c r="U92" s="352"/>
      <c r="V92" s="352"/>
      <c r="W92" s="352"/>
      <c r="X92" s="352"/>
      <c r="Y92" s="352"/>
      <c r="Z92" s="352"/>
      <c r="AA92" s="352"/>
      <c r="AB92" s="352"/>
      <c r="AC92" s="352"/>
      <c r="AD92" s="352"/>
    </row>
    <row r="93" spans="1:30" x14ac:dyDescent="0.25">
      <c r="A93" s="326"/>
      <c r="B93" s="326"/>
      <c r="C93" s="326"/>
      <c r="D93" s="326"/>
      <c r="E93" s="326"/>
      <c r="F93" s="326"/>
      <c r="G93" s="326"/>
      <c r="H93" s="326"/>
      <c r="I93" s="326"/>
      <c r="J93" s="326"/>
      <c r="K93" s="326"/>
      <c r="L93" s="326"/>
      <c r="M93" s="326"/>
      <c r="N93" s="326"/>
      <c r="O93" s="352"/>
      <c r="P93" s="352"/>
      <c r="Q93" s="352"/>
      <c r="R93" s="352"/>
      <c r="S93" s="352"/>
      <c r="T93" s="352"/>
      <c r="U93" s="352"/>
      <c r="V93" s="352"/>
      <c r="W93" s="352"/>
      <c r="X93" s="352"/>
      <c r="Y93" s="352"/>
      <c r="Z93" s="352"/>
      <c r="AA93" s="352"/>
      <c r="AB93" s="352"/>
      <c r="AC93" s="352"/>
      <c r="AD93" s="352"/>
    </row>
    <row r="94" spans="1:30" x14ac:dyDescent="0.25">
      <c r="A94" s="326"/>
      <c r="B94" s="326"/>
      <c r="C94" s="326"/>
      <c r="D94" s="326"/>
      <c r="E94" s="326"/>
      <c r="F94" s="326"/>
      <c r="G94" s="326"/>
      <c r="H94" s="326"/>
      <c r="I94" s="326"/>
      <c r="J94" s="326"/>
      <c r="K94" s="326"/>
      <c r="L94" s="326"/>
      <c r="M94" s="326"/>
      <c r="N94" s="326"/>
      <c r="O94" s="352"/>
      <c r="P94" s="352"/>
      <c r="Q94" s="352"/>
      <c r="R94" s="352"/>
      <c r="S94" s="352"/>
      <c r="T94" s="352"/>
      <c r="U94" s="352"/>
      <c r="V94" s="352"/>
      <c r="W94" s="352"/>
      <c r="X94" s="352"/>
      <c r="Y94" s="352"/>
      <c r="Z94" s="352"/>
      <c r="AA94" s="352"/>
      <c r="AB94" s="352"/>
      <c r="AC94" s="352"/>
      <c r="AD94" s="352"/>
    </row>
    <row r="95" spans="1:30" x14ac:dyDescent="0.25">
      <c r="A95" s="326"/>
      <c r="B95" s="326"/>
      <c r="C95" s="326"/>
      <c r="D95" s="326"/>
      <c r="E95" s="326"/>
      <c r="F95" s="326"/>
      <c r="G95" s="326"/>
      <c r="H95" s="326"/>
      <c r="I95" s="326"/>
      <c r="J95" s="326"/>
      <c r="K95" s="326"/>
      <c r="L95" s="326"/>
      <c r="M95" s="326"/>
      <c r="N95" s="326"/>
      <c r="O95" s="352"/>
      <c r="P95" s="352"/>
      <c r="Q95" s="352"/>
      <c r="R95" s="352"/>
      <c r="S95" s="352"/>
      <c r="T95" s="352"/>
      <c r="U95" s="352"/>
      <c r="V95" s="352"/>
      <c r="W95" s="352"/>
      <c r="X95" s="352"/>
      <c r="Y95" s="352"/>
      <c r="Z95" s="352"/>
      <c r="AA95" s="352"/>
      <c r="AB95" s="352"/>
      <c r="AC95" s="352"/>
      <c r="AD95" s="352"/>
    </row>
    <row r="96" spans="1:30" x14ac:dyDescent="0.25">
      <c r="A96" s="326"/>
      <c r="B96" s="326"/>
      <c r="C96" s="326"/>
      <c r="D96" s="326"/>
      <c r="E96" s="326"/>
      <c r="F96" s="326"/>
      <c r="G96" s="326"/>
      <c r="H96" s="326"/>
      <c r="I96" s="326"/>
      <c r="J96" s="326"/>
      <c r="K96" s="326"/>
      <c r="L96" s="326"/>
      <c r="M96" s="326"/>
      <c r="N96" s="326"/>
      <c r="O96" s="352"/>
      <c r="P96" s="352"/>
      <c r="Q96" s="352"/>
      <c r="R96" s="352"/>
      <c r="S96" s="352"/>
      <c r="T96" s="352"/>
      <c r="U96" s="352"/>
      <c r="V96" s="352"/>
      <c r="W96" s="352"/>
      <c r="X96" s="352"/>
      <c r="Y96" s="352"/>
      <c r="Z96" s="352"/>
      <c r="AA96" s="352"/>
      <c r="AB96" s="352"/>
      <c r="AC96" s="352"/>
      <c r="AD96" s="352"/>
    </row>
    <row r="97" spans="1:30" x14ac:dyDescent="0.25">
      <c r="A97" s="326"/>
      <c r="B97" s="326"/>
      <c r="C97" s="326"/>
      <c r="D97" s="326"/>
      <c r="E97" s="326"/>
      <c r="F97" s="326"/>
      <c r="G97" s="326"/>
      <c r="H97" s="326"/>
      <c r="I97" s="326"/>
      <c r="J97" s="326"/>
      <c r="K97" s="326"/>
      <c r="L97" s="326"/>
      <c r="M97" s="326"/>
      <c r="N97" s="326"/>
      <c r="O97" s="352"/>
      <c r="P97" s="352"/>
      <c r="Q97" s="352"/>
      <c r="R97" s="352"/>
      <c r="S97" s="352"/>
      <c r="T97" s="352"/>
      <c r="U97" s="352"/>
      <c r="V97" s="352"/>
      <c r="W97" s="352"/>
      <c r="X97" s="352"/>
      <c r="Y97" s="352"/>
      <c r="Z97" s="352"/>
      <c r="AA97" s="352"/>
      <c r="AB97" s="352"/>
      <c r="AC97" s="352"/>
      <c r="AD97" s="352"/>
    </row>
    <row r="98" spans="1:30" x14ac:dyDescent="0.25">
      <c r="A98" s="326"/>
      <c r="B98" s="326"/>
      <c r="C98" s="326"/>
      <c r="D98" s="326"/>
      <c r="E98" s="326"/>
      <c r="F98" s="326"/>
      <c r="G98" s="326"/>
      <c r="H98" s="326"/>
      <c r="I98" s="326"/>
      <c r="J98" s="326"/>
      <c r="K98" s="326"/>
      <c r="L98" s="326"/>
      <c r="M98" s="326"/>
      <c r="N98" s="326"/>
      <c r="O98" s="352"/>
      <c r="P98" s="352"/>
      <c r="Q98" s="352"/>
      <c r="R98" s="352"/>
      <c r="S98" s="352"/>
      <c r="T98" s="352"/>
      <c r="U98" s="352"/>
      <c r="V98" s="352"/>
      <c r="W98" s="352"/>
      <c r="X98" s="352"/>
      <c r="Y98" s="352"/>
      <c r="Z98" s="352"/>
      <c r="AA98" s="352"/>
      <c r="AB98" s="352"/>
      <c r="AC98" s="352"/>
      <c r="AD98" s="352"/>
    </row>
    <row r="99" spans="1:30" x14ac:dyDescent="0.25">
      <c r="A99" s="326"/>
      <c r="B99" s="326"/>
      <c r="C99" s="326"/>
      <c r="D99" s="326"/>
      <c r="E99" s="326"/>
      <c r="F99" s="326"/>
      <c r="G99" s="326"/>
      <c r="H99" s="326"/>
      <c r="I99" s="326"/>
      <c r="J99" s="326"/>
      <c r="K99" s="326"/>
      <c r="L99" s="326"/>
      <c r="M99" s="326"/>
      <c r="N99" s="326"/>
      <c r="O99" s="352"/>
      <c r="P99" s="352"/>
      <c r="Q99" s="352"/>
      <c r="R99" s="352"/>
      <c r="S99" s="352"/>
      <c r="T99" s="352"/>
      <c r="U99" s="352"/>
      <c r="V99" s="352"/>
      <c r="W99" s="352"/>
      <c r="X99" s="352"/>
      <c r="Y99" s="352"/>
      <c r="Z99" s="352"/>
      <c r="AA99" s="352"/>
      <c r="AB99" s="352"/>
      <c r="AC99" s="352"/>
      <c r="AD99" s="352"/>
    </row>
    <row r="100" spans="1:30" x14ac:dyDescent="0.25">
      <c r="A100" s="326"/>
      <c r="B100" s="326"/>
      <c r="C100" s="326"/>
      <c r="D100" s="326"/>
      <c r="E100" s="326"/>
      <c r="F100" s="326"/>
      <c r="G100" s="326"/>
      <c r="H100" s="326"/>
      <c r="I100" s="326"/>
      <c r="J100" s="326"/>
      <c r="K100" s="326"/>
      <c r="L100" s="326"/>
      <c r="M100" s="326"/>
      <c r="N100" s="326"/>
      <c r="O100" s="352"/>
      <c r="P100" s="352"/>
      <c r="Q100" s="352"/>
      <c r="R100" s="352"/>
      <c r="S100" s="352"/>
      <c r="T100" s="352"/>
      <c r="U100" s="352"/>
      <c r="V100" s="352"/>
      <c r="W100" s="352"/>
      <c r="X100" s="352"/>
      <c r="Y100" s="352"/>
      <c r="Z100" s="352"/>
      <c r="AA100" s="352"/>
      <c r="AB100" s="352"/>
      <c r="AC100" s="352"/>
      <c r="AD100" s="352"/>
    </row>
    <row r="101" spans="1:30" x14ac:dyDescent="0.25">
      <c r="A101" s="326"/>
      <c r="B101" s="326"/>
      <c r="C101" s="326"/>
      <c r="D101" s="326"/>
      <c r="E101" s="326"/>
      <c r="F101" s="326"/>
      <c r="G101" s="326"/>
      <c r="H101" s="326"/>
      <c r="I101" s="326"/>
      <c r="J101" s="326"/>
      <c r="K101" s="326"/>
      <c r="L101" s="326"/>
      <c r="M101" s="326"/>
      <c r="N101" s="326"/>
      <c r="O101" s="352"/>
      <c r="P101" s="352"/>
      <c r="Q101" s="352"/>
      <c r="R101" s="352"/>
      <c r="S101" s="352"/>
      <c r="T101" s="352"/>
      <c r="U101" s="352"/>
      <c r="V101" s="352"/>
      <c r="W101" s="352"/>
      <c r="X101" s="352"/>
      <c r="Y101" s="352"/>
      <c r="Z101" s="352"/>
      <c r="AA101" s="352"/>
      <c r="AB101" s="352"/>
      <c r="AC101" s="352"/>
      <c r="AD101" s="352"/>
    </row>
    <row r="102" spans="1:30" x14ac:dyDescent="0.25">
      <c r="A102" s="326"/>
      <c r="B102" s="326"/>
      <c r="C102" s="326"/>
      <c r="D102" s="326"/>
      <c r="E102" s="326"/>
      <c r="F102" s="326"/>
      <c r="G102" s="326"/>
      <c r="H102" s="326"/>
      <c r="I102" s="326"/>
      <c r="J102" s="326"/>
      <c r="K102" s="326"/>
      <c r="L102" s="326"/>
      <c r="M102" s="326"/>
      <c r="N102" s="326"/>
      <c r="O102" s="352"/>
      <c r="P102" s="352"/>
      <c r="Q102" s="352"/>
      <c r="R102" s="352"/>
      <c r="S102" s="352"/>
      <c r="T102" s="352"/>
      <c r="U102" s="352"/>
      <c r="V102" s="352"/>
      <c r="W102" s="352"/>
      <c r="X102" s="352"/>
      <c r="Y102" s="352"/>
      <c r="Z102" s="352"/>
      <c r="AA102" s="352"/>
      <c r="AB102" s="352"/>
      <c r="AC102" s="352"/>
      <c r="AD102" s="352"/>
    </row>
    <row r="103" spans="1:30" x14ac:dyDescent="0.25">
      <c r="A103" s="326"/>
      <c r="B103" s="326"/>
      <c r="C103" s="326"/>
      <c r="D103" s="326"/>
      <c r="E103" s="326"/>
      <c r="F103" s="326"/>
      <c r="G103" s="326"/>
      <c r="H103" s="326"/>
      <c r="I103" s="326"/>
      <c r="J103" s="326"/>
      <c r="K103" s="326"/>
      <c r="L103" s="326"/>
      <c r="M103" s="326"/>
      <c r="N103" s="326"/>
      <c r="O103" s="352"/>
      <c r="P103" s="352"/>
      <c r="Q103" s="352"/>
      <c r="R103" s="352"/>
      <c r="S103" s="352"/>
      <c r="T103" s="352"/>
      <c r="U103" s="352"/>
      <c r="V103" s="352"/>
      <c r="W103" s="352"/>
      <c r="X103" s="352"/>
      <c r="Y103" s="352"/>
      <c r="Z103" s="352"/>
      <c r="AA103" s="352"/>
      <c r="AB103" s="352"/>
      <c r="AC103" s="352"/>
      <c r="AD103" s="352"/>
    </row>
    <row r="104" spans="1:30" x14ac:dyDescent="0.25">
      <c r="A104" s="326"/>
      <c r="B104" s="326"/>
      <c r="C104" s="326"/>
      <c r="D104" s="326"/>
      <c r="E104" s="326"/>
      <c r="F104" s="326"/>
      <c r="G104" s="326"/>
      <c r="H104" s="326"/>
      <c r="I104" s="326"/>
      <c r="J104" s="326"/>
      <c r="K104" s="326"/>
      <c r="L104" s="326"/>
      <c r="M104" s="326"/>
      <c r="N104" s="326"/>
      <c r="O104" s="352"/>
      <c r="P104" s="352"/>
      <c r="Q104" s="352"/>
      <c r="R104" s="352"/>
      <c r="S104" s="352"/>
      <c r="T104" s="352"/>
      <c r="U104" s="352"/>
      <c r="V104" s="352"/>
      <c r="W104" s="352"/>
      <c r="X104" s="352"/>
      <c r="Y104" s="352"/>
      <c r="Z104" s="352"/>
      <c r="AA104" s="352"/>
      <c r="AB104" s="352"/>
      <c r="AC104" s="352"/>
      <c r="AD104" s="352"/>
    </row>
    <row r="105" spans="1:30" x14ac:dyDescent="0.25">
      <c r="A105" s="326"/>
      <c r="B105" s="326"/>
      <c r="C105" s="326"/>
      <c r="D105" s="326"/>
      <c r="E105" s="326"/>
      <c r="F105" s="326"/>
      <c r="G105" s="326"/>
      <c r="H105" s="326"/>
      <c r="I105" s="326"/>
      <c r="J105" s="326"/>
      <c r="K105" s="326"/>
      <c r="L105" s="326"/>
      <c r="M105" s="326"/>
      <c r="N105" s="326"/>
      <c r="O105" s="352"/>
      <c r="P105" s="352"/>
      <c r="Q105" s="352"/>
      <c r="R105" s="352"/>
      <c r="S105" s="352"/>
      <c r="T105" s="352"/>
      <c r="U105" s="352"/>
      <c r="V105" s="352"/>
      <c r="W105" s="352"/>
      <c r="X105" s="352"/>
      <c r="Y105" s="352"/>
      <c r="Z105" s="352"/>
      <c r="AA105" s="352"/>
      <c r="AB105" s="352"/>
      <c r="AC105" s="352"/>
      <c r="AD105" s="352"/>
    </row>
    <row r="106" spans="1:30" x14ac:dyDescent="0.25">
      <c r="A106" s="326"/>
      <c r="B106" s="326"/>
      <c r="C106" s="326"/>
      <c r="D106" s="326"/>
      <c r="E106" s="326"/>
      <c r="F106" s="326"/>
      <c r="G106" s="326"/>
      <c r="H106" s="326"/>
      <c r="I106" s="326"/>
      <c r="J106" s="326"/>
      <c r="K106" s="326"/>
      <c r="L106" s="326"/>
      <c r="M106" s="326"/>
      <c r="N106" s="326"/>
      <c r="O106" s="352"/>
      <c r="P106" s="352"/>
      <c r="Q106" s="352"/>
      <c r="R106" s="352"/>
      <c r="S106" s="352"/>
      <c r="T106" s="352"/>
      <c r="U106" s="352"/>
      <c r="V106" s="352"/>
      <c r="W106" s="352"/>
      <c r="X106" s="352"/>
      <c r="Y106" s="352"/>
      <c r="Z106" s="352"/>
      <c r="AA106" s="352"/>
      <c r="AB106" s="352"/>
      <c r="AC106" s="352"/>
      <c r="AD106" s="352"/>
    </row>
    <row r="107" spans="1:30" x14ac:dyDescent="0.25">
      <c r="A107" s="326"/>
      <c r="B107" s="326"/>
      <c r="C107" s="326"/>
      <c r="D107" s="326"/>
      <c r="E107" s="326"/>
      <c r="F107" s="326"/>
      <c r="G107" s="326"/>
      <c r="H107" s="326"/>
      <c r="I107" s="326"/>
      <c r="J107" s="326"/>
      <c r="K107" s="326"/>
      <c r="L107" s="326"/>
      <c r="M107" s="326"/>
      <c r="N107" s="326"/>
      <c r="O107" s="352"/>
      <c r="P107" s="352"/>
      <c r="Q107" s="352"/>
      <c r="R107" s="352"/>
      <c r="S107" s="352"/>
      <c r="T107" s="352"/>
      <c r="U107" s="352"/>
      <c r="V107" s="352"/>
      <c r="W107" s="352"/>
      <c r="X107" s="352"/>
      <c r="Y107" s="352" t="s">
        <v>190</v>
      </c>
      <c r="Z107" s="352"/>
      <c r="AA107" s="352"/>
      <c r="AB107" s="352"/>
      <c r="AC107" s="352"/>
      <c r="AD107" s="352"/>
    </row>
  </sheetData>
  <sheetProtection algorithmName="SHA-512" hashValue="4zgaJzr7eD2KuvHdCWYA9JZ51Je56IRmyLnLMi9tF/GelZ4Y2HKenE4QBterh9fo0ke6YYBeydgSUmVxKfRFrQ==" saltValue="Nq6w2ArtrdgrF5HvPvfiWQ==" spinCount="100000" sheet="1" objects="1" scenarios="1"/>
  <mergeCells count="65">
    <mergeCell ref="N19:N20"/>
    <mergeCell ref="N13:N14"/>
    <mergeCell ref="N21:N24"/>
    <mergeCell ref="N16:N17"/>
    <mergeCell ref="K21:K26"/>
    <mergeCell ref="M16:M17"/>
    <mergeCell ref="J13:J14"/>
    <mergeCell ref="L21:L26"/>
    <mergeCell ref="M21:M26"/>
    <mergeCell ref="E21:H26"/>
    <mergeCell ref="F19:H20"/>
    <mergeCell ref="I19:I20"/>
    <mergeCell ref="J19:J20"/>
    <mergeCell ref="K19:K20"/>
    <mergeCell ref="L19:L20"/>
    <mergeCell ref="M19:M20"/>
    <mergeCell ref="C21:D24"/>
    <mergeCell ref="I21:I26"/>
    <mergeCell ref="J21:J26"/>
    <mergeCell ref="D32:K32"/>
    <mergeCell ref="D33:K33"/>
    <mergeCell ref="L33:M33"/>
    <mergeCell ref="C27:D27"/>
    <mergeCell ref="E27:H27"/>
    <mergeCell ref="F28:H28"/>
    <mergeCell ref="C29:H29"/>
    <mergeCell ref="C31:M31"/>
    <mergeCell ref="C44:M44"/>
    <mergeCell ref="C36:M36"/>
    <mergeCell ref="C37:M37"/>
    <mergeCell ref="D35:K35"/>
    <mergeCell ref="G40:M40"/>
    <mergeCell ref="C40:F40"/>
    <mergeCell ref="D34:K34"/>
    <mergeCell ref="C4:I4"/>
    <mergeCell ref="Q4:R4"/>
    <mergeCell ref="C5:I5"/>
    <mergeCell ref="C8:G8"/>
    <mergeCell ref="H8:N8"/>
    <mergeCell ref="K13:K14"/>
    <mergeCell ref="L13:L14"/>
    <mergeCell ref="M13:M14"/>
    <mergeCell ref="F16:H17"/>
    <mergeCell ref="I16:I17"/>
    <mergeCell ref="J16:J17"/>
    <mergeCell ref="K16:K17"/>
    <mergeCell ref="L16:L17"/>
    <mergeCell ref="P22:R32"/>
    <mergeCell ref="L32:M32"/>
    <mergeCell ref="B22:B24"/>
    <mergeCell ref="T8:W9"/>
    <mergeCell ref="C9:H9"/>
    <mergeCell ref="C10:D10"/>
    <mergeCell ref="E10:F11"/>
    <mergeCell ref="F18:H18"/>
    <mergeCell ref="G10:H10"/>
    <mergeCell ref="C11:D11"/>
    <mergeCell ref="G11:H11"/>
    <mergeCell ref="C12:D12"/>
    <mergeCell ref="E12:H12"/>
    <mergeCell ref="C15:D15"/>
    <mergeCell ref="E15:H15"/>
    <mergeCell ref="P9:R21"/>
    <mergeCell ref="F13:H14"/>
    <mergeCell ref="I13:I14"/>
  </mergeCells>
  <conditionalFormatting sqref="C28:E28 M28">
    <cfRule type="expression" dxfId="17" priority="30">
      <formula>$N$28&gt;0</formula>
    </cfRule>
  </conditionalFormatting>
  <conditionalFormatting sqref="C27:H27 M27">
    <cfRule type="expression" dxfId="16" priority="34">
      <formula>SUM($N$28:$N$28)&gt;0</formula>
    </cfRule>
  </conditionalFormatting>
  <conditionalFormatting sqref="C12:M14">
    <cfRule type="expression" dxfId="15" priority="32">
      <formula>$N$13&gt;0</formula>
    </cfRule>
  </conditionalFormatting>
  <conditionalFormatting sqref="C15:M15">
    <cfRule type="expression" dxfId="14" priority="33">
      <formula>SUM($N$15:$N$20)&gt;0</formula>
    </cfRule>
  </conditionalFormatting>
  <conditionalFormatting sqref="C21:M26">
    <cfRule type="expression" dxfId="13" priority="31">
      <formula>$N$21&gt;0</formula>
    </cfRule>
  </conditionalFormatting>
  <conditionalFormatting sqref="E16:M19 E20">
    <cfRule type="expression" dxfId="10" priority="4">
      <formula>$N16 &gt; 0</formula>
    </cfRule>
  </conditionalFormatting>
  <conditionalFormatting sqref="N40">
    <cfRule type="expression" dxfId="6" priority="3">
      <formula>#REF!="Ja"</formula>
    </cfRule>
  </conditionalFormatting>
  <dataValidations disablePrompts="1" count="1">
    <dataValidation allowBlank="1" showErrorMessage="1" promptTitle="Hinweis:" prompt="Wählen Sie im Dropdown-menü das Tabellenblatt an und klicken Sie anschließend auf den Link." sqref="Q4:R4" xr:uid="{00000000-0002-0000-1100-000000000000}"/>
  </dataValidations>
  <hyperlinks>
    <hyperlink ref="L33:M33" r:id="rId1" display="zur Ausfüllhilfe" xr:uid="{00000000-0004-0000-1100-000000000000}"/>
    <hyperlink ref="L32:M32" r:id="rId2" display="easy-online-Formular" xr:uid="{00000000-0004-0000-1100-000001000000}"/>
  </hyperlinks>
  <pageMargins left="0.39370078740157483" right="0.19685039370078741" top="0.19685039370078741" bottom="0.19685039370078741" header="0.31496062992125984" footer="0.31496062992125984"/>
  <pageSetup paperSize="9" scale="91"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from>
                    <xdr:col>4</xdr:col>
                    <xdr:colOff>38100</xdr:colOff>
                    <xdr:row>39</xdr:row>
                    <xdr:rowOff>228600</xdr:rowOff>
                  </from>
                  <to>
                    <xdr:col>4</xdr:col>
                    <xdr:colOff>238125</xdr:colOff>
                    <xdr:row>39</xdr:row>
                    <xdr:rowOff>438150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55C5C119-4924-48DA-AB91-2B478CF46BF3}">
            <xm:f>menu!$D$43=TRUE</xm:f>
            <x14:dxf>
              <fill>
                <patternFill patternType="solid">
                  <fgColor rgb="FFEBF1DE"/>
                  <bgColor theme="6" tint="0.79998168889431442"/>
                </patternFill>
              </fill>
            </x14:dxf>
          </x14:cfRule>
          <xm:sqref>C40:M40</xm:sqref>
        </x14:conditionalFormatting>
        <x14:conditionalFormatting xmlns:xm="http://schemas.microsoft.com/office/excel/2006/main">
          <x14:cfRule type="expression" priority="12" id="{7ECF4230-37A0-4A78-AC5F-2E87B7D2EE18}">
            <xm:f>menu!$V$4&gt;0</xm:f>
            <x14:dxf>
              <font>
                <color rgb="FFFF0000"/>
              </font>
            </x14:dxf>
          </x14:cfRule>
          <xm:sqref>E10:M11</xm:sqref>
        </x14:conditionalFormatting>
        <x14:conditionalFormatting xmlns:xm="http://schemas.microsoft.com/office/excel/2006/main">
          <x14:cfRule type="expression" priority="8" id="{BB80A5E3-893E-4E6E-918F-7F262F1F1E5D}">
            <xm:f>menu!$V$11&gt;0</xm:f>
            <x14:dxf>
              <font>
                <color rgb="FFFF0000"/>
              </font>
            </x14:dxf>
          </x14:cfRule>
          <xm:sqref>F19 I19:M19</xm:sqref>
        </x14:conditionalFormatting>
        <x14:conditionalFormatting xmlns:xm="http://schemas.microsoft.com/office/excel/2006/main">
          <x14:cfRule type="expression" priority="24" id="{0FB3AFF4-3280-458A-AF6A-FACF20329C88}">
            <xm:f>menu!$V$10&gt;0</xm:f>
            <x14:dxf>
              <font>
                <color rgb="FFFF0000"/>
              </font>
            </x14:dxf>
          </x14:cfRule>
          <xm:sqref>F18:M18</xm:sqref>
        </x14:conditionalFormatting>
        <x14:conditionalFormatting xmlns:xm="http://schemas.microsoft.com/office/excel/2006/main">
          <x14:cfRule type="expression" priority="1" id="{4B92F635-81DD-4BEF-A25D-0B623A540410}">
            <xm:f>menu!$U$11=FALSE</xm:f>
            <x14:dxf>
              <font>
                <color theme="0"/>
              </font>
              <fill>
                <patternFill>
                  <fgColor theme="0"/>
                  <bgColor theme="0"/>
                </patternFill>
              </fill>
              <border>
                <left/>
                <right/>
                <top/>
                <bottom/>
                <vertical/>
                <horizontal/>
              </border>
            </x14:dxf>
          </x14:cfRule>
          <x14:cfRule type="iconSet" priority="2" id="{6993C161-429A-43BD-9D61-A48D2EE751A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N40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5"/>
  <dimension ref="A1:AC100"/>
  <sheetViews>
    <sheetView showGridLines="0" showRowColHeaders="0" zoomScaleNormal="100" workbookViewId="0">
      <selection activeCell="C6" sqref="C6:J13"/>
    </sheetView>
  </sheetViews>
  <sheetFormatPr baseColWidth="10" defaultColWidth="11.42578125" defaultRowHeight="12" x14ac:dyDescent="0.2"/>
  <cols>
    <col min="1" max="2" width="2.28515625" style="60" customWidth="1"/>
    <col min="3" max="3" width="4.28515625" style="60" customWidth="1"/>
    <col min="4" max="4" width="8.5703125" style="60" customWidth="1"/>
    <col min="5" max="5" width="24.28515625" style="60" customWidth="1"/>
    <col min="6" max="8" width="12.42578125" style="60" customWidth="1"/>
    <col min="9" max="9" width="7.7109375" style="60" customWidth="1"/>
    <col min="10" max="10" width="8.42578125" style="60" customWidth="1"/>
    <col min="11" max="11" width="2.28515625" style="60" customWidth="1"/>
    <col min="12" max="12" width="1.85546875" style="60" customWidth="1"/>
    <col min="13" max="13" width="38.425781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B2" s="1"/>
      <c r="C2" s="1"/>
      <c r="D2" s="1"/>
      <c r="E2" s="1"/>
      <c r="F2" s="1"/>
      <c r="G2" s="1"/>
      <c r="H2" s="1"/>
      <c r="I2" s="1"/>
      <c r="J2" s="1"/>
      <c r="K2" s="1"/>
      <c r="L2" s="341"/>
      <c r="M2" s="341"/>
      <c r="N2" s="341"/>
      <c r="O2" s="341"/>
      <c r="P2" s="341"/>
      <c r="Q2" s="341"/>
      <c r="R2" s="341"/>
      <c r="S2" s="341"/>
      <c r="T2" s="341"/>
      <c r="U2" s="341"/>
      <c r="V2" s="341"/>
      <c r="W2" s="341"/>
      <c r="X2" s="341"/>
      <c r="Y2" s="341"/>
      <c r="Z2" s="341"/>
      <c r="AA2" s="341"/>
      <c r="AB2" s="341"/>
      <c r="AC2" s="341"/>
    </row>
    <row r="3" spans="1:29" ht="17.25" customHeight="1" x14ac:dyDescent="0.2">
      <c r="A3" s="341"/>
      <c r="B3" s="1"/>
      <c r="C3" s="638" t="s">
        <v>155</v>
      </c>
      <c r="D3" s="638"/>
      <c r="E3" s="638"/>
      <c r="F3" s="76"/>
      <c r="G3" s="76"/>
      <c r="H3" s="76"/>
      <c r="I3" s="76"/>
      <c r="J3" s="76"/>
      <c r="K3" s="1"/>
      <c r="L3" s="326"/>
      <c r="M3" s="326"/>
      <c r="N3" s="326"/>
      <c r="O3" s="326"/>
      <c r="P3" s="341"/>
      <c r="Q3" s="341"/>
      <c r="R3" s="341"/>
      <c r="S3" s="341"/>
      <c r="T3" s="341"/>
      <c r="U3" s="341"/>
      <c r="V3" s="341"/>
      <c r="W3" s="341"/>
      <c r="X3" s="341"/>
      <c r="Y3" s="341"/>
      <c r="Z3" s="341"/>
      <c r="AA3" s="341"/>
      <c r="AB3" s="341"/>
      <c r="AC3" s="341"/>
    </row>
    <row r="4" spans="1:29" ht="18.75" customHeight="1" x14ac:dyDescent="0.2">
      <c r="A4" s="341"/>
      <c r="B4" s="1"/>
      <c r="C4" s="638"/>
      <c r="D4" s="638"/>
      <c r="E4" s="638"/>
      <c r="F4" s="76"/>
      <c r="G4" s="76"/>
      <c r="H4" s="76"/>
      <c r="I4" s="76"/>
      <c r="J4" s="76"/>
      <c r="K4" s="158"/>
      <c r="L4" s="348"/>
      <c r="M4" s="348"/>
      <c r="N4" s="348"/>
      <c r="O4" s="348"/>
      <c r="P4" s="341"/>
      <c r="Q4" s="341"/>
      <c r="R4" s="341"/>
      <c r="S4" s="341"/>
      <c r="T4" s="341"/>
      <c r="U4" s="341"/>
      <c r="V4" s="341"/>
      <c r="W4" s="341"/>
      <c r="X4" s="341"/>
      <c r="Y4" s="341"/>
      <c r="Z4" s="341"/>
      <c r="AA4" s="341"/>
      <c r="AB4" s="341"/>
      <c r="AC4" s="341"/>
    </row>
    <row r="5" spans="1:29" ht="15" customHeight="1" x14ac:dyDescent="0.2">
      <c r="A5" s="341"/>
      <c r="B5" s="1"/>
      <c r="C5" s="1072" t="s">
        <v>157</v>
      </c>
      <c r="D5" s="1072"/>
      <c r="E5" s="1073" t="s">
        <v>58</v>
      </c>
      <c r="F5" s="1073"/>
      <c r="G5" s="1073"/>
      <c r="H5" s="1073"/>
      <c r="I5" s="1073"/>
      <c r="J5" s="1073"/>
      <c r="K5" s="165"/>
      <c r="L5" s="353"/>
      <c r="M5" s="1012" t="str">
        <f>Texte!A45</f>
        <v xml:space="preserve">Hinweis:
Bitte wählen Sie das Tabellenblatt aus dem Dropdownmenü aus, zu welchem Sie die Anmerkungen schreiben möchten. </v>
      </c>
      <c r="N5" s="341"/>
      <c r="O5" s="341"/>
      <c r="P5" s="341"/>
      <c r="Q5" s="341"/>
      <c r="R5" s="341"/>
      <c r="S5" s="341"/>
      <c r="T5" s="341"/>
      <c r="U5" s="341"/>
      <c r="V5" s="341"/>
      <c r="W5" s="341"/>
      <c r="X5" s="341"/>
      <c r="Y5" s="341"/>
      <c r="Z5" s="341"/>
      <c r="AA5" s="341"/>
      <c r="AB5" s="341"/>
      <c r="AC5" s="341"/>
    </row>
    <row r="6" spans="1:29" ht="23.25" customHeight="1" x14ac:dyDescent="0.2">
      <c r="A6" s="341"/>
      <c r="B6" s="1"/>
      <c r="C6" s="1076"/>
      <c r="D6" s="1076"/>
      <c r="E6" s="1076"/>
      <c r="F6" s="1076"/>
      <c r="G6" s="1076"/>
      <c r="H6" s="1076"/>
      <c r="I6" s="1076"/>
      <c r="J6" s="1076"/>
      <c r="K6" s="1"/>
      <c r="L6" s="341"/>
      <c r="M6" s="1012"/>
      <c r="N6" s="341"/>
      <c r="O6" s="341"/>
      <c r="P6" s="341"/>
      <c r="Q6" s="341"/>
      <c r="R6" s="341"/>
      <c r="S6" s="341"/>
      <c r="T6" s="341"/>
      <c r="U6" s="341"/>
      <c r="V6" s="341"/>
      <c r="W6" s="341"/>
      <c r="X6" s="341"/>
      <c r="Y6" s="341"/>
      <c r="Z6" s="341"/>
      <c r="AA6" s="341"/>
      <c r="AB6" s="341"/>
      <c r="AC6" s="341"/>
    </row>
    <row r="7" spans="1:29" ht="23.25" customHeight="1" x14ac:dyDescent="0.2">
      <c r="A7" s="341"/>
      <c r="B7" s="1"/>
      <c r="C7" s="1076"/>
      <c r="D7" s="1076"/>
      <c r="E7" s="1076"/>
      <c r="F7" s="1076"/>
      <c r="G7" s="1076"/>
      <c r="H7" s="1076"/>
      <c r="I7" s="1076"/>
      <c r="J7" s="1076"/>
      <c r="K7" s="1"/>
      <c r="L7" s="341"/>
      <c r="M7" s="1012"/>
      <c r="N7" s="341"/>
      <c r="O7" s="341"/>
      <c r="P7" s="341"/>
      <c r="Q7" s="341"/>
      <c r="R7" s="341"/>
      <c r="S7" s="341"/>
      <c r="T7" s="341"/>
      <c r="U7" s="341"/>
      <c r="V7" s="341"/>
      <c r="W7" s="341"/>
      <c r="X7" s="341"/>
      <c r="Y7" s="341"/>
      <c r="Z7" s="341"/>
      <c r="AA7" s="341"/>
      <c r="AB7" s="341"/>
      <c r="AC7" s="341"/>
    </row>
    <row r="8" spans="1:29" ht="23.25" customHeight="1" x14ac:dyDescent="0.2">
      <c r="A8" s="341"/>
      <c r="B8" s="1"/>
      <c r="C8" s="1076"/>
      <c r="D8" s="1076"/>
      <c r="E8" s="1076"/>
      <c r="F8" s="1076"/>
      <c r="G8" s="1076"/>
      <c r="H8" s="1076"/>
      <c r="I8" s="1076"/>
      <c r="J8" s="1076"/>
      <c r="K8" s="1"/>
      <c r="L8" s="341"/>
      <c r="M8" s="1012"/>
      <c r="N8" s="341"/>
      <c r="O8" s="341"/>
      <c r="P8" s="341"/>
      <c r="Q8" s="341"/>
      <c r="R8" s="341"/>
      <c r="S8" s="341"/>
      <c r="T8" s="341"/>
      <c r="U8" s="341"/>
      <c r="V8" s="341"/>
      <c r="W8" s="341"/>
      <c r="X8" s="341"/>
      <c r="Y8" s="341"/>
      <c r="Z8" s="341"/>
      <c r="AA8" s="341"/>
      <c r="AB8" s="341"/>
      <c r="AC8" s="341"/>
    </row>
    <row r="9" spans="1:29" ht="22.9" customHeight="1" x14ac:dyDescent="0.2">
      <c r="A9" s="341"/>
      <c r="B9" s="1"/>
      <c r="C9" s="1076"/>
      <c r="D9" s="1076"/>
      <c r="E9" s="1076"/>
      <c r="F9" s="1076"/>
      <c r="G9" s="1076"/>
      <c r="H9" s="1076"/>
      <c r="I9" s="1076"/>
      <c r="J9" s="1076"/>
      <c r="K9" s="1"/>
      <c r="L9" s="341"/>
      <c r="M9" s="1012"/>
      <c r="N9" s="341"/>
      <c r="O9" s="341"/>
      <c r="P9" s="341"/>
      <c r="Q9" s="341"/>
      <c r="R9" s="341"/>
      <c r="S9" s="341"/>
      <c r="T9" s="341"/>
      <c r="U9" s="341"/>
      <c r="V9" s="341"/>
      <c r="W9" s="341"/>
      <c r="X9" s="341"/>
      <c r="Y9" s="341"/>
      <c r="Z9" s="341"/>
      <c r="AA9" s="341"/>
      <c r="AB9" s="341"/>
      <c r="AC9" s="341"/>
    </row>
    <row r="10" spans="1:29" ht="22.9" customHeight="1" x14ac:dyDescent="0.2">
      <c r="A10" s="341"/>
      <c r="B10" s="1"/>
      <c r="C10" s="1076"/>
      <c r="D10" s="1076"/>
      <c r="E10" s="1076"/>
      <c r="F10" s="1076"/>
      <c r="G10" s="1076"/>
      <c r="H10" s="1076"/>
      <c r="I10" s="1076"/>
      <c r="J10" s="1076"/>
      <c r="K10" s="167"/>
      <c r="L10" s="343"/>
      <c r="M10" s="341"/>
      <c r="N10" s="341"/>
      <c r="O10" s="341"/>
      <c r="P10" s="341"/>
      <c r="Q10" s="341"/>
      <c r="R10" s="341"/>
      <c r="S10" s="341"/>
      <c r="T10" s="341"/>
      <c r="U10" s="341"/>
      <c r="V10" s="341"/>
      <c r="W10" s="341"/>
      <c r="X10" s="341"/>
      <c r="Y10" s="341"/>
      <c r="Z10" s="341"/>
      <c r="AA10" s="341"/>
      <c r="AB10" s="341"/>
      <c r="AC10" s="341"/>
    </row>
    <row r="11" spans="1:29" ht="23.25" customHeight="1" x14ac:dyDescent="0.2">
      <c r="A11" s="341"/>
      <c r="B11" s="1"/>
      <c r="C11" s="1076"/>
      <c r="D11" s="1076"/>
      <c r="E11" s="1076"/>
      <c r="F11" s="1076"/>
      <c r="G11" s="1076"/>
      <c r="H11" s="1076"/>
      <c r="I11" s="1076"/>
      <c r="J11" s="1076"/>
      <c r="K11" s="168"/>
      <c r="L11" s="354"/>
      <c r="M11" s="341"/>
      <c r="N11" s="341"/>
      <c r="O11" s="341"/>
      <c r="P11" s="341"/>
      <c r="Q11" s="341"/>
      <c r="R11" s="341"/>
      <c r="S11" s="341"/>
      <c r="T11" s="341"/>
      <c r="U11" s="341"/>
      <c r="V11" s="341"/>
      <c r="W11" s="341"/>
      <c r="X11" s="341"/>
      <c r="Y11" s="341"/>
      <c r="Z11" s="341"/>
      <c r="AA11" s="341"/>
      <c r="AB11" s="341"/>
      <c r="AC11" s="341"/>
    </row>
    <row r="12" spans="1:29" ht="12" customHeight="1" x14ac:dyDescent="0.2">
      <c r="A12" s="341"/>
      <c r="B12" s="1"/>
      <c r="C12" s="1076"/>
      <c r="D12" s="1076"/>
      <c r="E12" s="1076"/>
      <c r="F12" s="1076"/>
      <c r="G12" s="1076"/>
      <c r="H12" s="1076"/>
      <c r="I12" s="1076"/>
      <c r="J12" s="1076"/>
      <c r="K12" s="169"/>
      <c r="L12" s="355"/>
      <c r="M12" s="345"/>
      <c r="N12" s="341"/>
      <c r="O12" s="341"/>
      <c r="P12" s="341"/>
      <c r="Q12" s="341"/>
      <c r="R12" s="341"/>
      <c r="S12" s="341"/>
      <c r="T12" s="341"/>
      <c r="U12" s="341"/>
      <c r="V12" s="341"/>
      <c r="W12" s="341"/>
      <c r="X12" s="341"/>
      <c r="Y12" s="341"/>
      <c r="Z12" s="341"/>
      <c r="AA12" s="341"/>
      <c r="AB12" s="341"/>
      <c r="AC12" s="341"/>
    </row>
    <row r="13" spans="1:29" ht="12" customHeight="1" x14ac:dyDescent="0.2">
      <c r="A13" s="341"/>
      <c r="B13" s="1"/>
      <c r="C13" s="1076"/>
      <c r="D13" s="1076"/>
      <c r="E13" s="1076"/>
      <c r="F13" s="1076"/>
      <c r="G13" s="1076"/>
      <c r="H13" s="1076"/>
      <c r="I13" s="1076"/>
      <c r="J13" s="1076"/>
      <c r="K13" s="169"/>
      <c r="L13" s="355"/>
      <c r="M13" s="345"/>
      <c r="N13" s="341"/>
      <c r="O13" s="341"/>
      <c r="P13" s="341"/>
      <c r="Q13" s="341"/>
      <c r="R13" s="341"/>
      <c r="S13" s="341"/>
      <c r="T13" s="341"/>
      <c r="U13" s="341"/>
      <c r="V13" s="341"/>
      <c r="W13" s="341"/>
      <c r="X13" s="341"/>
      <c r="Y13" s="341"/>
      <c r="Z13" s="341"/>
      <c r="AA13" s="341"/>
      <c r="AB13" s="341"/>
      <c r="AC13" s="341"/>
    </row>
    <row r="14" spans="1:29" ht="3.75" customHeight="1" x14ac:dyDescent="0.2">
      <c r="A14" s="341"/>
      <c r="B14" s="1"/>
      <c r="C14" s="166"/>
      <c r="D14" s="166"/>
      <c r="E14" s="166"/>
      <c r="F14" s="166"/>
      <c r="G14" s="166"/>
      <c r="H14" s="166"/>
      <c r="I14" s="166"/>
      <c r="J14" s="166"/>
      <c r="K14" s="169"/>
      <c r="L14" s="355"/>
      <c r="M14" s="345"/>
      <c r="N14" s="341"/>
      <c r="O14" s="341"/>
      <c r="P14" s="341"/>
      <c r="Q14" s="341"/>
      <c r="R14" s="341"/>
      <c r="S14" s="341"/>
      <c r="T14" s="341"/>
      <c r="U14" s="341"/>
      <c r="V14" s="341"/>
      <c r="W14" s="341"/>
      <c r="X14" s="341"/>
      <c r="Y14" s="341"/>
      <c r="Z14" s="341"/>
      <c r="AA14" s="341"/>
      <c r="AB14" s="341"/>
      <c r="AC14" s="341"/>
    </row>
    <row r="15" spans="1:29" ht="15" customHeight="1" x14ac:dyDescent="0.2">
      <c r="A15" s="341"/>
      <c r="B15" s="1"/>
      <c r="C15" s="1072" t="s">
        <v>157</v>
      </c>
      <c r="D15" s="1072"/>
      <c r="E15" s="1073" t="s">
        <v>58</v>
      </c>
      <c r="F15" s="1073"/>
      <c r="G15" s="1073"/>
      <c r="H15" s="1073"/>
      <c r="I15" s="1073"/>
      <c r="J15" s="1073"/>
      <c r="K15" s="169"/>
      <c r="L15" s="355"/>
      <c r="M15" s="345"/>
      <c r="N15" s="341"/>
      <c r="O15" s="341"/>
      <c r="P15" s="341"/>
      <c r="Q15" s="341"/>
      <c r="R15" s="341"/>
      <c r="S15" s="341"/>
      <c r="T15" s="341"/>
      <c r="U15" s="341"/>
      <c r="V15" s="341"/>
      <c r="W15" s="341"/>
      <c r="X15" s="341"/>
      <c r="Y15" s="341"/>
      <c r="Z15" s="341"/>
      <c r="AA15" s="341"/>
      <c r="AB15" s="341"/>
      <c r="AC15" s="341"/>
    </row>
    <row r="16" spans="1:29" ht="23.25" customHeight="1" x14ac:dyDescent="0.2">
      <c r="A16" s="341"/>
      <c r="B16" s="1"/>
      <c r="C16" s="1076"/>
      <c r="D16" s="1076"/>
      <c r="E16" s="1076"/>
      <c r="F16" s="1076"/>
      <c r="G16" s="1076"/>
      <c r="H16" s="1076"/>
      <c r="I16" s="1076"/>
      <c r="J16" s="1076"/>
      <c r="K16" s="169"/>
      <c r="L16" s="355"/>
      <c r="M16" s="345"/>
      <c r="N16" s="341"/>
      <c r="O16" s="341"/>
      <c r="P16" s="341"/>
      <c r="Q16" s="341"/>
      <c r="R16" s="341"/>
      <c r="S16" s="341"/>
      <c r="T16" s="341"/>
      <c r="U16" s="341"/>
      <c r="V16" s="341"/>
      <c r="W16" s="341"/>
      <c r="X16" s="341"/>
      <c r="Y16" s="341"/>
      <c r="Z16" s="341"/>
      <c r="AA16" s="341"/>
      <c r="AB16" s="341"/>
      <c r="AC16" s="341"/>
    </row>
    <row r="17" spans="1:29" ht="23.25" customHeight="1" x14ac:dyDescent="0.2">
      <c r="A17" s="341"/>
      <c r="B17" s="1"/>
      <c r="C17" s="1076"/>
      <c r="D17" s="1076"/>
      <c r="E17" s="1076"/>
      <c r="F17" s="1076"/>
      <c r="G17" s="1076"/>
      <c r="H17" s="1076"/>
      <c r="I17" s="1076"/>
      <c r="J17" s="1076"/>
      <c r="K17" s="170"/>
      <c r="L17" s="356"/>
      <c r="M17" s="357"/>
      <c r="N17" s="341"/>
      <c r="O17" s="341"/>
      <c r="P17" s="341"/>
      <c r="Q17" s="341"/>
      <c r="R17" s="341"/>
      <c r="S17" s="341"/>
      <c r="T17" s="341"/>
      <c r="U17" s="341"/>
      <c r="V17" s="341"/>
      <c r="W17" s="341"/>
      <c r="X17" s="341"/>
      <c r="Y17" s="341"/>
      <c r="Z17" s="341"/>
      <c r="AA17" s="341"/>
      <c r="AB17" s="341"/>
      <c r="AC17" s="341"/>
    </row>
    <row r="18" spans="1:29" ht="23.25" customHeight="1" x14ac:dyDescent="0.2">
      <c r="A18" s="341"/>
      <c r="B18" s="1"/>
      <c r="C18" s="1076"/>
      <c r="D18" s="1076"/>
      <c r="E18" s="1076"/>
      <c r="F18" s="1076"/>
      <c r="G18" s="1076"/>
      <c r="H18" s="1076"/>
      <c r="I18" s="1076"/>
      <c r="J18" s="1076"/>
      <c r="K18" s="171"/>
      <c r="L18" s="358"/>
      <c r="M18" s="357"/>
      <c r="N18" s="341"/>
      <c r="O18" s="341"/>
      <c r="P18" s="341"/>
      <c r="Q18" s="341"/>
      <c r="R18" s="341"/>
      <c r="S18" s="341"/>
      <c r="T18" s="341"/>
      <c r="U18" s="341"/>
      <c r="V18" s="341"/>
      <c r="W18" s="341"/>
      <c r="X18" s="341"/>
      <c r="Y18" s="341"/>
      <c r="Z18" s="341"/>
      <c r="AA18" s="341"/>
      <c r="AB18" s="341"/>
      <c r="AC18" s="341"/>
    </row>
    <row r="19" spans="1:29" ht="22.9" customHeight="1" x14ac:dyDescent="0.2">
      <c r="A19" s="341"/>
      <c r="B19" s="1"/>
      <c r="C19" s="1076"/>
      <c r="D19" s="1076"/>
      <c r="E19" s="1076"/>
      <c r="F19" s="1076"/>
      <c r="G19" s="1076"/>
      <c r="H19" s="1076"/>
      <c r="I19" s="1076"/>
      <c r="J19" s="1076"/>
      <c r="K19" s="171"/>
      <c r="L19" s="358"/>
      <c r="M19" s="357"/>
      <c r="N19" s="341"/>
      <c r="O19" s="341"/>
      <c r="P19" s="341"/>
      <c r="Q19" s="341"/>
      <c r="R19" s="341"/>
      <c r="S19" s="341"/>
      <c r="T19" s="341"/>
      <c r="U19" s="341"/>
      <c r="V19" s="341"/>
      <c r="W19" s="341"/>
      <c r="X19" s="341"/>
      <c r="Y19" s="341"/>
      <c r="Z19" s="341"/>
      <c r="AA19" s="341"/>
      <c r="AB19" s="341"/>
      <c r="AC19" s="341"/>
    </row>
    <row r="20" spans="1:29" ht="22.9" customHeight="1" x14ac:dyDescent="0.2">
      <c r="A20" s="341"/>
      <c r="B20" s="1"/>
      <c r="C20" s="1076"/>
      <c r="D20" s="1076"/>
      <c r="E20" s="1076"/>
      <c r="F20" s="1076"/>
      <c r="G20" s="1076"/>
      <c r="H20" s="1076"/>
      <c r="I20" s="1076"/>
      <c r="J20" s="1076"/>
      <c r="K20" s="167"/>
      <c r="L20" s="343"/>
      <c r="M20" s="357"/>
      <c r="N20" s="341"/>
      <c r="O20" s="341"/>
      <c r="P20" s="341"/>
      <c r="Q20" s="341"/>
      <c r="R20" s="341"/>
      <c r="S20" s="341"/>
      <c r="T20" s="341"/>
      <c r="U20" s="341"/>
      <c r="V20" s="341"/>
      <c r="W20" s="341"/>
      <c r="X20" s="341"/>
      <c r="Y20" s="341"/>
      <c r="Z20" s="341"/>
      <c r="AA20" s="341"/>
      <c r="AB20" s="341"/>
      <c r="AC20" s="341"/>
    </row>
    <row r="21" spans="1:29" ht="23.25" customHeight="1" x14ac:dyDescent="0.2">
      <c r="A21" s="341"/>
      <c r="B21" s="1"/>
      <c r="C21" s="1076"/>
      <c r="D21" s="1076"/>
      <c r="E21" s="1076"/>
      <c r="F21" s="1076"/>
      <c r="G21" s="1076"/>
      <c r="H21" s="1076"/>
      <c r="I21" s="1076"/>
      <c r="J21" s="1076"/>
      <c r="K21" s="47"/>
      <c r="L21" s="357"/>
      <c r="M21" s="357"/>
      <c r="N21" s="341"/>
      <c r="O21" s="341"/>
      <c r="P21" s="341"/>
      <c r="Q21" s="341"/>
      <c r="R21" s="341"/>
      <c r="S21" s="341"/>
      <c r="T21" s="341"/>
      <c r="U21" s="341"/>
      <c r="V21" s="341"/>
      <c r="W21" s="341"/>
      <c r="X21" s="341"/>
      <c r="Y21" s="341"/>
      <c r="Z21" s="341"/>
      <c r="AA21" s="341"/>
      <c r="AB21" s="341"/>
      <c r="AC21" s="341"/>
    </row>
    <row r="22" spans="1:29" ht="12" customHeight="1" x14ac:dyDescent="0.2">
      <c r="A22" s="341"/>
      <c r="B22" s="1"/>
      <c r="C22" s="1076"/>
      <c r="D22" s="1076"/>
      <c r="E22" s="1076"/>
      <c r="F22" s="1076"/>
      <c r="G22" s="1076"/>
      <c r="H22" s="1076"/>
      <c r="I22" s="1076"/>
      <c r="J22" s="1076"/>
      <c r="K22" s="172"/>
      <c r="L22" s="359"/>
      <c r="M22" s="345"/>
      <c r="N22" s="341"/>
      <c r="O22" s="341"/>
      <c r="P22" s="341"/>
      <c r="Q22" s="341"/>
      <c r="R22" s="341"/>
      <c r="S22" s="341"/>
      <c r="T22" s="341"/>
      <c r="U22" s="341"/>
      <c r="V22" s="341"/>
      <c r="W22" s="341"/>
      <c r="X22" s="341"/>
      <c r="Y22" s="341"/>
      <c r="Z22" s="341"/>
      <c r="AA22" s="341"/>
      <c r="AB22" s="341"/>
      <c r="AC22" s="341"/>
    </row>
    <row r="23" spans="1:29" ht="12.6" customHeight="1" x14ac:dyDescent="0.2">
      <c r="A23" s="341"/>
      <c r="B23" s="1"/>
      <c r="C23" s="1076"/>
      <c r="D23" s="1076"/>
      <c r="E23" s="1076"/>
      <c r="F23" s="1076"/>
      <c r="G23" s="1076"/>
      <c r="H23" s="1076"/>
      <c r="I23" s="1076"/>
      <c r="J23" s="1076"/>
      <c r="K23" s="173"/>
      <c r="L23" s="360"/>
      <c r="M23" s="341"/>
      <c r="N23" s="341"/>
      <c r="O23" s="341"/>
      <c r="P23" s="341"/>
      <c r="Q23" s="341"/>
      <c r="R23" s="341"/>
      <c r="S23" s="341"/>
      <c r="T23" s="341"/>
      <c r="U23" s="341"/>
      <c r="V23" s="341"/>
      <c r="W23" s="341"/>
      <c r="X23" s="341"/>
      <c r="Y23" s="341"/>
      <c r="Z23" s="341"/>
      <c r="AA23" s="341"/>
      <c r="AB23" s="341"/>
      <c r="AC23" s="341"/>
    </row>
    <row r="24" spans="1:29" ht="3.75" customHeight="1" x14ac:dyDescent="0.2">
      <c r="A24" s="341"/>
      <c r="B24" s="1"/>
      <c r="C24" s="166"/>
      <c r="D24" s="166"/>
      <c r="E24" s="166"/>
      <c r="F24" s="166"/>
      <c r="G24" s="166"/>
      <c r="H24" s="166"/>
      <c r="I24" s="166"/>
      <c r="J24" s="166"/>
      <c r="K24" s="173"/>
      <c r="L24" s="360"/>
      <c r="M24" s="341"/>
      <c r="N24" s="341"/>
      <c r="O24" s="341"/>
      <c r="P24" s="341"/>
      <c r="Q24" s="341"/>
      <c r="R24" s="341"/>
      <c r="S24" s="341"/>
      <c r="T24" s="341"/>
      <c r="U24" s="341"/>
      <c r="V24" s="341"/>
      <c r="W24" s="341"/>
      <c r="X24" s="341"/>
      <c r="Y24" s="341"/>
      <c r="Z24" s="341"/>
      <c r="AA24" s="341"/>
      <c r="AB24" s="341"/>
      <c r="AC24" s="341"/>
    </row>
    <row r="25" spans="1:29" ht="15" customHeight="1" x14ac:dyDescent="0.2">
      <c r="A25" s="341"/>
      <c r="B25" s="1"/>
      <c r="C25" s="1072" t="s">
        <v>157</v>
      </c>
      <c r="D25" s="1072"/>
      <c r="E25" s="1073" t="s">
        <v>58</v>
      </c>
      <c r="F25" s="1073"/>
      <c r="G25" s="1073"/>
      <c r="H25" s="1073"/>
      <c r="I25" s="1073"/>
      <c r="J25" s="1073"/>
      <c r="K25" s="1"/>
      <c r="L25" s="341"/>
      <c r="M25" s="341"/>
      <c r="N25" s="341"/>
      <c r="O25" s="341"/>
      <c r="P25" s="341"/>
      <c r="Q25" s="341"/>
      <c r="R25" s="341"/>
      <c r="S25" s="341"/>
      <c r="T25" s="341"/>
      <c r="U25" s="341"/>
      <c r="V25" s="341"/>
      <c r="W25" s="341"/>
      <c r="X25" s="341"/>
      <c r="Y25" s="341"/>
      <c r="Z25" s="341"/>
      <c r="AA25" s="341"/>
      <c r="AB25" s="341"/>
      <c r="AC25" s="341"/>
    </row>
    <row r="26" spans="1:29" ht="23.25" customHeight="1" x14ac:dyDescent="0.2">
      <c r="A26" s="341"/>
      <c r="B26" s="1"/>
      <c r="C26" s="1076"/>
      <c r="D26" s="1076"/>
      <c r="E26" s="1076"/>
      <c r="F26" s="1076"/>
      <c r="G26" s="1076"/>
      <c r="H26" s="1076"/>
      <c r="I26" s="1076"/>
      <c r="J26" s="1076"/>
      <c r="K26" s="1"/>
      <c r="L26" s="341"/>
      <c r="M26" s="341"/>
      <c r="N26" s="341"/>
      <c r="O26" s="341"/>
      <c r="P26" s="341"/>
      <c r="Q26" s="341"/>
      <c r="R26" s="341"/>
      <c r="S26" s="341"/>
      <c r="T26" s="341"/>
      <c r="U26" s="341"/>
      <c r="V26" s="341"/>
      <c r="W26" s="341"/>
      <c r="X26" s="341"/>
      <c r="Y26" s="341"/>
      <c r="Z26" s="341"/>
      <c r="AA26" s="341"/>
      <c r="AB26" s="341"/>
      <c r="AC26" s="341"/>
    </row>
    <row r="27" spans="1:29" ht="23.25" customHeight="1" x14ac:dyDescent="0.2">
      <c r="A27" s="341"/>
      <c r="B27" s="1"/>
      <c r="C27" s="1076"/>
      <c r="D27" s="1076"/>
      <c r="E27" s="1076"/>
      <c r="F27" s="1076"/>
      <c r="G27" s="1076"/>
      <c r="H27" s="1076"/>
      <c r="I27" s="1076"/>
      <c r="J27" s="1076"/>
      <c r="K27" s="1"/>
      <c r="L27" s="341"/>
      <c r="M27" s="341"/>
      <c r="N27" s="341"/>
      <c r="O27" s="341"/>
      <c r="P27" s="341"/>
      <c r="Q27" s="341"/>
      <c r="R27" s="341"/>
      <c r="S27" s="341"/>
      <c r="T27" s="341"/>
      <c r="U27" s="341"/>
      <c r="V27" s="341"/>
      <c r="W27" s="341"/>
      <c r="X27" s="341"/>
      <c r="Y27" s="341"/>
      <c r="Z27" s="341"/>
      <c r="AA27" s="341"/>
      <c r="AB27" s="341"/>
      <c r="AC27" s="341"/>
    </row>
    <row r="28" spans="1:29" ht="23.25" customHeight="1" x14ac:dyDescent="0.2">
      <c r="A28" s="341"/>
      <c r="B28" s="1"/>
      <c r="C28" s="1076"/>
      <c r="D28" s="1076"/>
      <c r="E28" s="1076"/>
      <c r="F28" s="1076"/>
      <c r="G28" s="1076"/>
      <c r="H28" s="1076"/>
      <c r="I28" s="1076"/>
      <c r="J28" s="1076"/>
      <c r="K28" s="1"/>
      <c r="L28" s="341"/>
      <c r="M28" s="341"/>
      <c r="N28" s="341"/>
      <c r="O28" s="341"/>
      <c r="P28" s="341"/>
      <c r="Q28" s="341"/>
      <c r="R28" s="341"/>
      <c r="S28" s="341"/>
      <c r="T28" s="341"/>
      <c r="U28" s="341"/>
      <c r="V28" s="341"/>
      <c r="W28" s="341"/>
      <c r="X28" s="341"/>
      <c r="Y28" s="341"/>
      <c r="Z28" s="341"/>
      <c r="AA28" s="341"/>
      <c r="AB28" s="341"/>
      <c r="AC28" s="341"/>
    </row>
    <row r="29" spans="1:29" ht="22.9" customHeight="1" x14ac:dyDescent="0.2">
      <c r="A29" s="341"/>
      <c r="B29" s="1"/>
      <c r="C29" s="1076"/>
      <c r="D29" s="1076"/>
      <c r="E29" s="1076"/>
      <c r="F29" s="1076"/>
      <c r="G29" s="1076"/>
      <c r="H29" s="1076"/>
      <c r="I29" s="1076"/>
      <c r="J29" s="1076"/>
      <c r="K29" s="1"/>
      <c r="L29" s="341"/>
      <c r="M29" s="341"/>
      <c r="N29" s="341"/>
      <c r="O29" s="341"/>
      <c r="P29" s="341"/>
      <c r="Q29" s="341"/>
      <c r="R29" s="341"/>
      <c r="S29" s="341"/>
      <c r="T29" s="341"/>
      <c r="U29" s="341"/>
      <c r="V29" s="341"/>
      <c r="W29" s="341"/>
      <c r="X29" s="341"/>
      <c r="Y29" s="341"/>
      <c r="Z29" s="341"/>
      <c r="AA29" s="341"/>
      <c r="AB29" s="341"/>
      <c r="AC29" s="341"/>
    </row>
    <row r="30" spans="1:29" ht="22.9" customHeight="1" x14ac:dyDescent="0.2">
      <c r="A30" s="341"/>
      <c r="B30" s="1"/>
      <c r="C30" s="1076"/>
      <c r="D30" s="1076"/>
      <c r="E30" s="1076"/>
      <c r="F30" s="1076"/>
      <c r="G30" s="1076"/>
      <c r="H30" s="1076"/>
      <c r="I30" s="1076"/>
      <c r="J30" s="1076"/>
      <c r="K30" s="1"/>
      <c r="L30" s="341"/>
      <c r="M30" s="341"/>
      <c r="N30" s="341"/>
      <c r="O30" s="341"/>
      <c r="P30" s="341"/>
      <c r="Q30" s="341"/>
      <c r="R30" s="341"/>
      <c r="S30" s="341"/>
      <c r="T30" s="341"/>
      <c r="U30" s="341"/>
      <c r="V30" s="341"/>
      <c r="W30" s="341"/>
      <c r="X30" s="341"/>
      <c r="Y30" s="341"/>
      <c r="Z30" s="341"/>
      <c r="AA30" s="341"/>
      <c r="AB30" s="341"/>
      <c r="AC30" s="341"/>
    </row>
    <row r="31" spans="1:29" ht="22.15" customHeight="1" x14ac:dyDescent="0.2">
      <c r="A31" s="341"/>
      <c r="B31" s="1"/>
      <c r="C31" s="1076"/>
      <c r="D31" s="1076"/>
      <c r="E31" s="1076"/>
      <c r="F31" s="1076"/>
      <c r="G31" s="1076"/>
      <c r="H31" s="1076"/>
      <c r="I31" s="1076"/>
      <c r="J31" s="1076"/>
      <c r="K31" s="1"/>
      <c r="L31" s="341"/>
      <c r="M31" s="341"/>
      <c r="N31" s="341"/>
      <c r="O31" s="341"/>
      <c r="P31" s="341"/>
      <c r="Q31" s="341"/>
      <c r="R31" s="341"/>
      <c r="S31" s="341"/>
      <c r="T31" s="341"/>
      <c r="U31" s="341"/>
      <c r="V31" s="341"/>
      <c r="W31" s="341"/>
      <c r="X31" s="341"/>
      <c r="Y31" s="341"/>
      <c r="Z31" s="341"/>
      <c r="AA31" s="341"/>
      <c r="AB31" s="341"/>
      <c r="AC31" s="341"/>
    </row>
    <row r="32" spans="1:29" ht="12" customHeight="1" x14ac:dyDescent="0.2">
      <c r="A32" s="341"/>
      <c r="B32" s="1"/>
      <c r="C32" s="1076"/>
      <c r="D32" s="1076"/>
      <c r="E32" s="1076"/>
      <c r="F32" s="1076"/>
      <c r="G32" s="1076"/>
      <c r="H32" s="1076"/>
      <c r="I32" s="1076"/>
      <c r="J32" s="1076"/>
      <c r="K32" s="1"/>
      <c r="L32" s="341"/>
      <c r="M32" s="341"/>
      <c r="N32" s="341"/>
      <c r="O32" s="341"/>
      <c r="P32" s="341"/>
      <c r="Q32" s="341"/>
      <c r="R32" s="341"/>
      <c r="S32" s="341"/>
      <c r="T32" s="341"/>
      <c r="U32" s="341"/>
      <c r="V32" s="341"/>
      <c r="W32" s="341"/>
      <c r="X32" s="341"/>
      <c r="Y32" s="341"/>
      <c r="Z32" s="341"/>
      <c r="AA32" s="341"/>
      <c r="AB32" s="341"/>
      <c r="AC32" s="341"/>
    </row>
    <row r="33" spans="1:29" ht="12.6" customHeight="1" x14ac:dyDescent="0.2">
      <c r="A33" s="341"/>
      <c r="B33" s="1"/>
      <c r="C33" s="1076"/>
      <c r="D33" s="1076"/>
      <c r="E33" s="1076"/>
      <c r="F33" s="1076"/>
      <c r="G33" s="1076"/>
      <c r="H33" s="1076"/>
      <c r="I33" s="1076"/>
      <c r="J33" s="1076"/>
      <c r="K33" s="1"/>
      <c r="L33" s="341"/>
      <c r="M33" s="341"/>
      <c r="N33" s="341"/>
      <c r="O33" s="341"/>
      <c r="P33" s="341"/>
      <c r="Q33" s="341"/>
      <c r="R33" s="341"/>
      <c r="S33" s="341"/>
      <c r="T33" s="341"/>
      <c r="U33" s="341"/>
      <c r="V33" s="341"/>
      <c r="W33" s="341"/>
      <c r="X33" s="341"/>
      <c r="Y33" s="341"/>
      <c r="Z33" s="341"/>
      <c r="AA33" s="341"/>
      <c r="AB33" s="341"/>
      <c r="AC33" s="341"/>
    </row>
    <row r="34" spans="1:29" ht="3.75" customHeight="1" x14ac:dyDescent="0.2">
      <c r="A34" s="341"/>
      <c r="B34" s="1"/>
      <c r="C34" s="166"/>
      <c r="D34" s="166"/>
      <c r="E34" s="166"/>
      <c r="F34" s="166"/>
      <c r="G34" s="166"/>
      <c r="H34" s="166"/>
      <c r="I34" s="166"/>
      <c r="J34" s="166"/>
      <c r="K34" s="1"/>
      <c r="L34" s="341"/>
      <c r="M34" s="341"/>
      <c r="N34" s="341"/>
      <c r="O34" s="341"/>
      <c r="P34" s="341"/>
      <c r="Q34" s="341"/>
      <c r="R34" s="341"/>
      <c r="S34" s="341"/>
      <c r="T34" s="341"/>
      <c r="U34" s="341"/>
      <c r="V34" s="341"/>
      <c r="W34" s="341"/>
      <c r="X34" s="341"/>
      <c r="Y34" s="341"/>
      <c r="Z34" s="341"/>
      <c r="AA34" s="341"/>
      <c r="AB34" s="341"/>
      <c r="AC34" s="341"/>
    </row>
    <row r="35" spans="1:29" ht="15" customHeight="1" x14ac:dyDescent="0.2">
      <c r="A35" s="341"/>
      <c r="B35" s="1"/>
      <c r="C35" s="1072" t="s">
        <v>157</v>
      </c>
      <c r="D35" s="1072"/>
      <c r="E35" s="1073" t="s">
        <v>58</v>
      </c>
      <c r="F35" s="1073"/>
      <c r="G35" s="1073"/>
      <c r="H35" s="1073"/>
      <c r="I35" s="1073"/>
      <c r="J35" s="1073"/>
      <c r="K35" s="1"/>
      <c r="L35" s="341"/>
      <c r="M35" s="341"/>
      <c r="N35" s="341"/>
      <c r="O35" s="341"/>
      <c r="P35" s="341"/>
      <c r="Q35" s="341"/>
      <c r="R35" s="341"/>
      <c r="S35" s="341"/>
      <c r="T35" s="341"/>
      <c r="U35" s="341"/>
      <c r="V35" s="341"/>
      <c r="W35" s="341"/>
      <c r="X35" s="341"/>
      <c r="Y35" s="341"/>
      <c r="Z35" s="341"/>
      <c r="AA35" s="341"/>
      <c r="AB35" s="341"/>
      <c r="AC35" s="341"/>
    </row>
    <row r="36" spans="1:29" ht="23.25" customHeight="1" x14ac:dyDescent="0.2">
      <c r="A36" s="341"/>
      <c r="B36" s="1"/>
      <c r="C36" s="1076"/>
      <c r="D36" s="1076"/>
      <c r="E36" s="1076"/>
      <c r="F36" s="1076"/>
      <c r="G36" s="1076"/>
      <c r="H36" s="1076"/>
      <c r="I36" s="1076"/>
      <c r="J36" s="1076"/>
      <c r="K36" s="1"/>
      <c r="L36" s="341"/>
      <c r="M36" s="341"/>
      <c r="N36" s="341"/>
      <c r="O36" s="341"/>
      <c r="P36" s="341"/>
      <c r="Q36" s="341"/>
      <c r="R36" s="341"/>
      <c r="S36" s="341"/>
      <c r="T36" s="341"/>
      <c r="U36" s="341"/>
      <c r="V36" s="341"/>
      <c r="W36" s="341"/>
      <c r="X36" s="341"/>
      <c r="Y36" s="341"/>
      <c r="Z36" s="341"/>
      <c r="AA36" s="341"/>
      <c r="AB36" s="341"/>
      <c r="AC36" s="341"/>
    </row>
    <row r="37" spans="1:29" ht="23.25" customHeight="1" x14ac:dyDescent="0.2">
      <c r="A37" s="341"/>
      <c r="B37" s="1"/>
      <c r="C37" s="1076"/>
      <c r="D37" s="1076"/>
      <c r="E37" s="1076"/>
      <c r="F37" s="1076"/>
      <c r="G37" s="1076"/>
      <c r="H37" s="1076"/>
      <c r="I37" s="1076"/>
      <c r="J37" s="1076"/>
      <c r="K37" s="1"/>
      <c r="L37" s="341"/>
      <c r="M37" s="341"/>
      <c r="N37" s="341"/>
      <c r="O37" s="341"/>
      <c r="P37" s="341"/>
      <c r="Q37" s="341"/>
      <c r="R37" s="341"/>
      <c r="S37" s="341"/>
      <c r="T37" s="341"/>
      <c r="U37" s="341"/>
      <c r="V37" s="341"/>
      <c r="W37" s="341"/>
      <c r="X37" s="341"/>
      <c r="Y37" s="341"/>
      <c r="Z37" s="341"/>
      <c r="AA37" s="341"/>
      <c r="AB37" s="341"/>
      <c r="AC37" s="341"/>
    </row>
    <row r="38" spans="1:29" ht="23.25" customHeight="1" x14ac:dyDescent="0.2">
      <c r="A38" s="341"/>
      <c r="B38" s="1"/>
      <c r="C38" s="1076"/>
      <c r="D38" s="1076"/>
      <c r="E38" s="1076"/>
      <c r="F38" s="1076"/>
      <c r="G38" s="1076"/>
      <c r="H38" s="1076"/>
      <c r="I38" s="1076"/>
      <c r="J38" s="1076"/>
      <c r="K38" s="1"/>
      <c r="L38" s="341"/>
      <c r="M38" s="341"/>
      <c r="N38" s="341"/>
      <c r="O38" s="341"/>
      <c r="P38" s="341"/>
      <c r="Q38" s="341"/>
      <c r="R38" s="341"/>
      <c r="S38" s="341"/>
      <c r="T38" s="341"/>
      <c r="U38" s="341"/>
      <c r="V38" s="341"/>
      <c r="W38" s="341"/>
      <c r="X38" s="341"/>
      <c r="Y38" s="341"/>
      <c r="Z38" s="341"/>
      <c r="AA38" s="341"/>
      <c r="AB38" s="341"/>
      <c r="AC38" s="341"/>
    </row>
    <row r="39" spans="1:29" ht="22.9" customHeight="1" x14ac:dyDescent="0.2">
      <c r="A39" s="341"/>
      <c r="B39" s="1"/>
      <c r="C39" s="1076"/>
      <c r="D39" s="1076"/>
      <c r="E39" s="1076"/>
      <c r="F39" s="1076"/>
      <c r="G39" s="1076"/>
      <c r="H39" s="1076"/>
      <c r="I39" s="1076"/>
      <c r="J39" s="1076"/>
      <c r="K39" s="1"/>
      <c r="L39" s="341"/>
      <c r="M39" s="341"/>
      <c r="N39" s="341"/>
      <c r="O39" s="341"/>
      <c r="P39" s="341"/>
      <c r="Q39" s="341"/>
      <c r="R39" s="341"/>
      <c r="S39" s="341"/>
      <c r="T39" s="341"/>
      <c r="U39" s="341"/>
      <c r="V39" s="341"/>
      <c r="W39" s="341"/>
      <c r="X39" s="341"/>
      <c r="Y39" s="341"/>
      <c r="Z39" s="341"/>
      <c r="AA39" s="341"/>
      <c r="AB39" s="341"/>
      <c r="AC39" s="341"/>
    </row>
    <row r="40" spans="1:29" ht="22.9" customHeight="1" x14ac:dyDescent="0.2">
      <c r="A40" s="341"/>
      <c r="B40" s="1"/>
      <c r="C40" s="1076"/>
      <c r="D40" s="1076"/>
      <c r="E40" s="1076"/>
      <c r="F40" s="1076"/>
      <c r="G40" s="1076"/>
      <c r="H40" s="1076"/>
      <c r="I40" s="1076"/>
      <c r="J40" s="1076"/>
      <c r="K40" s="1"/>
      <c r="L40" s="341"/>
      <c r="M40" s="341"/>
      <c r="N40" s="341"/>
      <c r="O40" s="341"/>
      <c r="P40" s="341"/>
      <c r="Q40" s="341"/>
      <c r="R40" s="341"/>
      <c r="S40" s="341"/>
      <c r="T40" s="341"/>
      <c r="U40" s="341"/>
      <c r="V40" s="341"/>
      <c r="W40" s="341"/>
      <c r="X40" s="341"/>
      <c r="Y40" s="341"/>
      <c r="Z40" s="341"/>
      <c r="AA40" s="341"/>
      <c r="AB40" s="341"/>
      <c r="AC40" s="341"/>
    </row>
    <row r="41" spans="1:29" ht="22.15" customHeight="1" x14ac:dyDescent="0.2">
      <c r="A41" s="341"/>
      <c r="B41" s="1"/>
      <c r="C41" s="1076"/>
      <c r="D41" s="1076"/>
      <c r="E41" s="1076"/>
      <c r="F41" s="1076"/>
      <c r="G41" s="1076"/>
      <c r="H41" s="1076"/>
      <c r="I41" s="1076"/>
      <c r="J41" s="1076"/>
      <c r="K41" s="1"/>
      <c r="L41" s="341"/>
      <c r="M41" s="341"/>
      <c r="N41" s="341"/>
      <c r="O41" s="341"/>
      <c r="P41" s="341"/>
      <c r="Q41" s="341"/>
      <c r="R41" s="341"/>
      <c r="S41" s="341"/>
      <c r="T41" s="341"/>
      <c r="U41" s="341"/>
      <c r="V41" s="341"/>
      <c r="W41" s="341"/>
      <c r="X41" s="341"/>
      <c r="Y41" s="341"/>
      <c r="Z41" s="341"/>
      <c r="AA41" s="341"/>
      <c r="AB41" s="341"/>
      <c r="AC41" s="341"/>
    </row>
    <row r="42" spans="1:29" ht="12" customHeight="1" x14ac:dyDescent="0.2">
      <c r="A42" s="341"/>
      <c r="B42" s="1"/>
      <c r="C42" s="1076"/>
      <c r="D42" s="1076"/>
      <c r="E42" s="1076"/>
      <c r="F42" s="1076"/>
      <c r="G42" s="1076"/>
      <c r="H42" s="1076"/>
      <c r="I42" s="1076"/>
      <c r="J42" s="1076"/>
      <c r="K42" s="1"/>
      <c r="L42" s="341"/>
      <c r="M42" s="341"/>
      <c r="N42" s="341"/>
      <c r="O42" s="341"/>
      <c r="P42" s="341"/>
      <c r="Q42" s="341"/>
      <c r="R42" s="341"/>
      <c r="S42" s="341"/>
      <c r="T42" s="341"/>
      <c r="U42" s="341"/>
      <c r="V42" s="341"/>
      <c r="W42" s="341"/>
      <c r="X42" s="341"/>
      <c r="Y42" s="341"/>
      <c r="Z42" s="341"/>
      <c r="AA42" s="341"/>
      <c r="AB42" s="341"/>
      <c r="AC42" s="341"/>
    </row>
    <row r="43" spans="1:29" ht="12.6" customHeight="1" x14ac:dyDescent="0.2">
      <c r="A43" s="341"/>
      <c r="B43" s="1"/>
      <c r="C43" s="1076"/>
      <c r="D43" s="1076"/>
      <c r="E43" s="1076"/>
      <c r="F43" s="1076"/>
      <c r="G43" s="1076"/>
      <c r="H43" s="1076"/>
      <c r="I43" s="1076"/>
      <c r="J43" s="1076"/>
      <c r="K43" s="1"/>
      <c r="L43" s="341"/>
      <c r="M43" s="341"/>
      <c r="N43" s="341"/>
      <c r="O43" s="341"/>
      <c r="P43" s="341"/>
      <c r="Q43" s="341"/>
      <c r="R43" s="341"/>
      <c r="S43" s="341"/>
      <c r="T43" s="341"/>
      <c r="U43" s="341"/>
      <c r="V43" s="341"/>
      <c r="W43" s="341"/>
      <c r="X43" s="341"/>
      <c r="Y43" s="341"/>
      <c r="Z43" s="341"/>
      <c r="AA43" s="341"/>
      <c r="AB43" s="341"/>
      <c r="AC43" s="341"/>
    </row>
    <row r="44" spans="1:29" ht="12.75" customHeight="1" x14ac:dyDescent="0.2">
      <c r="A44" s="341"/>
      <c r="B44" s="1"/>
      <c r="C44" s="1074" t="e">
        <f>#REF!</f>
        <v>#REF!</v>
      </c>
      <c r="D44" s="1075"/>
      <c r="E44" s="1075"/>
      <c r="F44" s="1075"/>
      <c r="G44" s="1075"/>
      <c r="H44" s="1075"/>
      <c r="I44" s="1075"/>
      <c r="J44" s="1075"/>
      <c r="K44" s="1"/>
      <c r="L44" s="341"/>
      <c r="M44" s="341"/>
      <c r="N44" s="341"/>
      <c r="O44" s="341"/>
      <c r="P44" s="341"/>
      <c r="Q44" s="341"/>
      <c r="R44" s="341"/>
      <c r="S44" s="341"/>
      <c r="T44" s="341"/>
      <c r="U44" s="341"/>
      <c r="V44" s="341"/>
      <c r="W44" s="341"/>
      <c r="X44" s="341"/>
      <c r="Y44" s="341"/>
      <c r="Z44" s="341"/>
      <c r="AA44" s="341"/>
      <c r="AB44" s="341"/>
      <c r="AC44" s="341"/>
    </row>
    <row r="45" spans="1:29" ht="6" customHeight="1" x14ac:dyDescent="0.2">
      <c r="A45" s="341"/>
      <c r="B45" s="1"/>
      <c r="C45" s="1"/>
      <c r="D45" s="1"/>
      <c r="E45" s="1"/>
      <c r="F45" s="1"/>
      <c r="G45" s="1"/>
      <c r="H45" s="1"/>
      <c r="I45" s="1"/>
      <c r="J45" s="1"/>
      <c r="K45" s="1"/>
      <c r="L45" s="341"/>
      <c r="M45" s="341"/>
      <c r="N45" s="341"/>
      <c r="O45" s="341"/>
      <c r="P45" s="341"/>
      <c r="Q45" s="341"/>
      <c r="R45" s="341"/>
      <c r="S45" s="341"/>
      <c r="T45" s="341"/>
      <c r="U45" s="341"/>
      <c r="V45" s="341"/>
      <c r="W45" s="341"/>
      <c r="X45" s="341"/>
      <c r="Y45" s="341"/>
      <c r="Z45" s="341"/>
      <c r="AA45" s="341"/>
      <c r="AB45" s="341"/>
      <c r="AC45" s="341"/>
    </row>
    <row r="46" spans="1:29" x14ac:dyDescent="0.2">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row>
    <row r="47" spans="1:29" x14ac:dyDescent="0.2">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row>
    <row r="48" spans="1:29" x14ac:dyDescent="0.2">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row>
    <row r="49" spans="1:29" x14ac:dyDescent="0.2">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1:29" x14ac:dyDescent="0.2">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1:29" x14ac:dyDescent="0.2">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row>
    <row r="75" spans="1:29"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row>
    <row r="76" spans="1:29"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row>
    <row r="77" spans="1:29"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row>
    <row r="78" spans="1:29"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row>
    <row r="79" spans="1:29"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row>
    <row r="80" spans="1:29" x14ac:dyDescent="0.2">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row>
    <row r="81" spans="1:29" x14ac:dyDescent="0.2">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row>
    <row r="82" spans="1:29" x14ac:dyDescent="0.2">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row>
    <row r="83" spans="1:29" x14ac:dyDescent="0.2">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row>
    <row r="84" spans="1:29" x14ac:dyDescent="0.2">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row>
    <row r="85" spans="1:29" x14ac:dyDescent="0.2">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row>
    <row r="86" spans="1:29" x14ac:dyDescent="0.2">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row>
    <row r="87" spans="1:29" x14ac:dyDescent="0.2">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row>
    <row r="88" spans="1:29" x14ac:dyDescent="0.2">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row>
    <row r="89" spans="1:29" x14ac:dyDescent="0.2">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row>
    <row r="90" spans="1:29" x14ac:dyDescent="0.2">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row>
    <row r="91" spans="1:29" x14ac:dyDescent="0.2">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row>
    <row r="92" spans="1:29" x14ac:dyDescent="0.2">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row>
    <row r="93" spans="1:29" x14ac:dyDescent="0.2">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row>
    <row r="94" spans="1:29" x14ac:dyDescent="0.2">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row>
    <row r="95" spans="1:29" x14ac:dyDescent="0.2">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row>
    <row r="96" spans="1:29" x14ac:dyDescent="0.2">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c r="AC96" s="341"/>
    </row>
    <row r="97" spans="1:29" x14ac:dyDescent="0.2">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c r="AC97" s="341"/>
    </row>
    <row r="98" spans="1:29" x14ac:dyDescent="0.2">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341"/>
      <c r="AC98" s="341"/>
    </row>
    <row r="99" spans="1:29" x14ac:dyDescent="0.2">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c r="AA99" s="341"/>
      <c r="AB99" s="341"/>
      <c r="AC99" s="341"/>
    </row>
    <row r="100" spans="1:29" x14ac:dyDescent="0.2">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c r="AC100" s="341" t="s">
        <v>190</v>
      </c>
    </row>
  </sheetData>
  <sheetProtection password="C730" sheet="1" selectLockedCells="1"/>
  <customSheetViews>
    <customSheetView guid="{68ABA936-E0C3-4F62-AA1D-4FD1F5462098}" scale="115" showPageBreaks="1" showGridLines="0" showRowCol="0" printArea="1" view="pageBreakPreview">
      <selection activeCell="C6" sqref="C6:J8"/>
      <pageMargins left="0.39370078740157483" right="0.39370078740157483" top="0.39370078740157483" bottom="0.39370078740157483" header="0" footer="0"/>
      <printOptions horizontalCentered="1"/>
      <pageSetup paperSize="9" orientation="portrait" r:id="rId1"/>
    </customSheetView>
  </customSheetViews>
  <mergeCells count="15">
    <mergeCell ref="M5:M9"/>
    <mergeCell ref="C3:E4"/>
    <mergeCell ref="C25:D25"/>
    <mergeCell ref="E25:J25"/>
    <mergeCell ref="C44:J44"/>
    <mergeCell ref="C5:D5"/>
    <mergeCell ref="E5:J5"/>
    <mergeCell ref="C15:D15"/>
    <mergeCell ref="E15:J15"/>
    <mergeCell ref="C6:J13"/>
    <mergeCell ref="C16:J23"/>
    <mergeCell ref="C26:J33"/>
    <mergeCell ref="C36:J43"/>
    <mergeCell ref="C35:D35"/>
    <mergeCell ref="E35:J35"/>
  </mergeCells>
  <printOptions horizontalCentered="1"/>
  <pageMargins left="0.39370078740157483" right="0.39370078740157483" top="0.39370078740157483" bottom="0.39370078740157483" header="0" footer="0"/>
  <pageSetup paperSize="9" scale="99" orientation="portrait" r:id="rId2"/>
  <extLst>
    <ext xmlns:x14="http://schemas.microsoft.com/office/spreadsheetml/2009/9/main" uri="{78C0D931-6437-407d-A8EE-F0AAD7539E65}">
      <x14:conditionalFormattings>
        <x14:conditionalFormatting xmlns:xm="http://schemas.microsoft.com/office/excel/2006/main">
          <x14:cfRule type="expression" priority="1" id="{496C3AB9-9994-4AFC-9383-25A9CFB402DE}">
            <xm:f>menu!$F$46="ÜGR"</xm:f>
            <x14:dxf>
              <font>
                <color theme="0"/>
              </font>
              <fill>
                <patternFill>
                  <bgColor theme="0"/>
                </patternFill>
              </fill>
              <border>
                <left/>
                <right/>
                <top/>
                <bottom/>
                <vertical/>
                <horizontal/>
              </border>
            </x14:dxf>
          </x14:cfRule>
          <x14:cfRule type="expression" priority="2" id="{E4163F84-44AF-4E7B-B681-470883D64EEF}">
            <xm:f>menu!$U$10=FALSE</xm:f>
            <x14:dxf>
              <font>
                <color theme="0"/>
              </font>
              <fill>
                <patternFill>
                  <fgColor theme="0"/>
                  <bgColor theme="0"/>
                </patternFill>
              </fill>
              <border>
                <left/>
                <right/>
                <top/>
                <bottom/>
                <vertical/>
                <horizontal/>
              </border>
            </x14:dxf>
          </x14:cfRule>
          <xm:sqref>F3</xm:sqref>
        </x14:conditionalFormatting>
        <x14:conditionalFormatting xmlns:xm="http://schemas.microsoft.com/office/excel/2006/main">
          <x14:cfRule type="expression" priority="5" id="{F1F30C95-B45B-4AEE-8641-96946DEFA243}">
            <xm:f>menu!$U$8=FALSE</xm:f>
            <x14:dxf>
              <font>
                <color theme="0"/>
              </font>
              <fill>
                <patternFill>
                  <fgColor theme="0"/>
                  <bgColor theme="0"/>
                </patternFill>
              </fill>
              <border>
                <left/>
                <right/>
                <top/>
                <bottom/>
                <vertical/>
                <horizontal/>
              </border>
            </x14:dxf>
          </x14:cfRule>
          <xm:sqref>K3</xm:sqref>
        </x14:conditionalFormatting>
        <x14:conditionalFormatting xmlns:xm="http://schemas.microsoft.com/office/excel/2006/main">
          <x14:cfRule type="expression" priority="3" id="{7C6D9516-BFE0-4E48-A4A9-BCF8FA57EB41}">
            <xm:f>menu!$F$46="ÜGR"</xm:f>
            <x14:dxf>
              <font>
                <color theme="0"/>
              </font>
              <fill>
                <patternFill>
                  <bgColor theme="0"/>
                </patternFill>
              </fill>
              <border>
                <left/>
                <right/>
                <top/>
                <bottom/>
                <vertical/>
                <horizontal/>
              </border>
            </x14:dxf>
          </x14:cfRule>
          <x14:cfRule type="expression" priority="4" id="{DC66BDB7-790E-4A44-957A-E13F0A2E3028}">
            <xm:f>menu!$U$10=FALSE</xm:f>
            <x14:dxf>
              <font>
                <color theme="0"/>
              </font>
              <fill>
                <patternFill>
                  <fgColor theme="0"/>
                  <bgColor theme="0"/>
                </patternFill>
              </fill>
              <border>
                <left/>
                <right/>
                <top/>
                <bottom/>
                <vertical/>
                <horizontal/>
              </border>
            </x14:dxf>
          </x14:cfRule>
          <xm:sqref>K4:O4</xm:sqref>
        </x14:conditionalFormatting>
        <x14:conditionalFormatting xmlns:xm="http://schemas.microsoft.com/office/excel/2006/main">
          <x14:cfRule type="iconSet" priority="11" id="{1A1C8CCF-F2DB-4C5A-92E4-31E402B35FA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M12</xm:sqref>
        </x14:conditionalFormatting>
        <x14:conditionalFormatting xmlns:xm="http://schemas.microsoft.com/office/excel/2006/main">
          <x14:cfRule type="iconSet" priority="10" id="{E3C74D87-7D88-4294-ABF3-4E0241C2B81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M13:M14</xm:sqref>
        </x14:conditionalFormatting>
        <x14:conditionalFormatting xmlns:xm="http://schemas.microsoft.com/office/excel/2006/main">
          <x14:cfRule type="iconSet" priority="9" id="{CC5FB086-28BF-4B64-A130-B4AC079C6AE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M15</xm:sqref>
        </x14:conditionalFormatting>
        <x14:conditionalFormatting xmlns:xm="http://schemas.microsoft.com/office/excel/2006/main">
          <x14:cfRule type="iconSet" priority="8" id="{A1824D3B-16DF-4764-A22B-09C3A06D5D6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M16</xm:sqref>
        </x14:conditionalFormatting>
        <x14:conditionalFormatting xmlns:xm="http://schemas.microsoft.com/office/excel/2006/main">
          <x14:cfRule type="iconSet" priority="6" id="{13603FAE-FBCD-4703-BA72-AACF5AB9A22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7" id="{79519A08-17D2-4F17-8BA1-728B9E392600}">
            <xm:f>menu!$U$6=FALSE</xm:f>
            <x14:dxf>
              <font>
                <color theme="0"/>
              </font>
              <fill>
                <patternFill>
                  <fgColor theme="0"/>
                  <bgColor theme="0"/>
                </patternFill>
              </fill>
              <border>
                <left/>
                <right/>
                <top/>
                <bottom/>
                <vertical/>
                <horizontal/>
              </border>
            </x14:dxf>
          </x14:cfRule>
          <xm:sqref>M22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menu!$Z$21:$Z$34</xm:f>
          </x14:formula1>
          <xm:sqref>E5:J5 E15:J15 E25:J25 E35:J35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66"/>
  <sheetViews>
    <sheetView showGridLines="0" showRowColHeaders="0" zoomScaleNormal="100" workbookViewId="0">
      <selection activeCell="U9" sqref="U9"/>
    </sheetView>
  </sheetViews>
  <sheetFormatPr baseColWidth="10" defaultColWidth="11.42578125" defaultRowHeight="12" x14ac:dyDescent="0.2"/>
  <cols>
    <col min="1" max="2" width="2.5703125" style="1" customWidth="1"/>
    <col min="3" max="3" width="2.85546875" style="1" customWidth="1"/>
    <col min="4" max="4" width="3.140625" style="1" customWidth="1"/>
    <col min="5" max="5" width="3.5703125" style="1" customWidth="1"/>
    <col min="6" max="6" width="3.42578125" style="1" customWidth="1"/>
    <col min="7" max="7" width="0.5703125" style="1" customWidth="1"/>
    <col min="8" max="8" width="9.42578125" style="1" customWidth="1"/>
    <col min="9" max="9" width="4.5703125" style="1" customWidth="1"/>
    <col min="10" max="10" width="7.42578125" style="1" customWidth="1"/>
    <col min="11" max="11" width="10" style="1" customWidth="1"/>
    <col min="12" max="13" width="5.5703125" style="1" customWidth="1"/>
    <col min="14" max="16" width="11.42578125" style="1" customWidth="1"/>
    <col min="17" max="17" width="12.85546875" style="1" customWidth="1"/>
    <col min="18" max="19" width="2.42578125" style="1" customWidth="1"/>
    <col min="20" max="20" width="21.5703125" style="1" customWidth="1"/>
    <col min="21" max="16384" width="11.42578125" style="1"/>
  </cols>
  <sheetData>
    <row r="1" spans="1:35"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row>
    <row r="2" spans="1:35" ht="12.75" hidden="1" customHeight="1" x14ac:dyDescent="0.2">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row>
    <row r="3" spans="1:35" ht="12" customHeight="1" x14ac:dyDescent="0.2">
      <c r="A3" s="326"/>
      <c r="S3" s="326"/>
      <c r="T3" s="326"/>
      <c r="U3" s="326"/>
      <c r="V3" s="326"/>
      <c r="W3" s="326"/>
      <c r="X3" s="326"/>
      <c r="Y3" s="326"/>
      <c r="Z3" s="326"/>
      <c r="AA3" s="326"/>
      <c r="AB3" s="326"/>
      <c r="AC3" s="326"/>
      <c r="AD3" s="326"/>
      <c r="AE3" s="326"/>
      <c r="AF3" s="326"/>
      <c r="AG3" s="326"/>
      <c r="AH3" s="326"/>
      <c r="AI3" s="326"/>
    </row>
    <row r="4" spans="1:35" s="4" customFormat="1" ht="21.75" customHeight="1" x14ac:dyDescent="0.2">
      <c r="A4" s="327"/>
      <c r="C4" s="548" t="s">
        <v>363</v>
      </c>
      <c r="D4" s="548"/>
      <c r="E4" s="548"/>
      <c r="F4" s="548"/>
      <c r="G4" s="548"/>
      <c r="H4" s="548"/>
      <c r="I4" s="548"/>
      <c r="J4" s="548"/>
      <c r="K4" s="548"/>
      <c r="L4" s="548"/>
      <c r="M4" s="548"/>
      <c r="N4" s="1"/>
      <c r="O4" s="1"/>
      <c r="P4" s="1"/>
      <c r="Q4" s="1"/>
      <c r="R4" s="1"/>
      <c r="S4" s="327"/>
      <c r="T4" s="327"/>
      <c r="U4" s="327"/>
      <c r="V4" s="327"/>
      <c r="W4" s="327"/>
      <c r="X4" s="327"/>
      <c r="Y4" s="327"/>
      <c r="Z4" s="327"/>
      <c r="AA4" s="327"/>
      <c r="AB4" s="327"/>
      <c r="AC4" s="327"/>
      <c r="AD4" s="327"/>
      <c r="AE4" s="327"/>
      <c r="AF4" s="327"/>
      <c r="AG4" s="327"/>
      <c r="AH4" s="327"/>
      <c r="AI4" s="327"/>
    </row>
    <row r="5" spans="1:35" s="4" customFormat="1" ht="6" customHeight="1" x14ac:dyDescent="0.2">
      <c r="A5" s="327"/>
      <c r="C5" s="255"/>
      <c r="D5" s="256"/>
      <c r="E5" s="256"/>
      <c r="F5" s="256"/>
      <c r="G5" s="256"/>
      <c r="H5" s="256"/>
      <c r="I5" s="256"/>
      <c r="J5" s="256"/>
      <c r="K5" s="256"/>
      <c r="L5" s="256"/>
      <c r="M5" s="256"/>
      <c r="N5" s="1"/>
      <c r="O5" s="1"/>
      <c r="P5" s="1"/>
      <c r="Q5" s="1"/>
      <c r="R5" s="1"/>
      <c r="S5" s="327"/>
      <c r="T5" s="327"/>
      <c r="U5" s="327"/>
      <c r="V5" s="327"/>
      <c r="W5" s="327"/>
      <c r="X5" s="327"/>
      <c r="Y5" s="327"/>
      <c r="Z5" s="327"/>
      <c r="AA5" s="327"/>
      <c r="AB5" s="327"/>
      <c r="AC5" s="327"/>
      <c r="AD5" s="327"/>
      <c r="AE5" s="327"/>
      <c r="AF5" s="327"/>
      <c r="AG5" s="327"/>
      <c r="AH5" s="327"/>
      <c r="AI5" s="327"/>
    </row>
    <row r="6" spans="1:35" s="4" customFormat="1" ht="12" customHeight="1" x14ac:dyDescent="0.2">
      <c r="A6" s="327"/>
      <c r="C6" s="549" t="s">
        <v>9</v>
      </c>
      <c r="D6" s="550"/>
      <c r="E6" s="550"/>
      <c r="F6" s="550"/>
      <c r="G6" s="550"/>
      <c r="H6" s="550"/>
      <c r="I6" s="550"/>
      <c r="J6" s="550"/>
      <c r="K6" s="550"/>
      <c r="L6" s="550"/>
      <c r="M6" s="550"/>
      <c r="N6" s="550"/>
      <c r="O6" s="550"/>
      <c r="P6" s="550"/>
      <c r="Q6" s="551"/>
      <c r="R6" s="1"/>
      <c r="S6" s="327"/>
      <c r="T6" s="327"/>
      <c r="U6" s="327"/>
      <c r="V6" s="327"/>
      <c r="W6" s="327"/>
      <c r="X6" s="327"/>
      <c r="Y6" s="327"/>
      <c r="Z6" s="327"/>
      <c r="AA6" s="327"/>
      <c r="AB6" s="327"/>
      <c r="AC6" s="327"/>
      <c r="AD6" s="327"/>
      <c r="AE6" s="327"/>
      <c r="AF6" s="327"/>
      <c r="AG6" s="327"/>
      <c r="AH6" s="327"/>
      <c r="AI6" s="327"/>
    </row>
    <row r="7" spans="1:35" s="4" customFormat="1" ht="12" customHeight="1" x14ac:dyDescent="0.2">
      <c r="A7" s="327"/>
      <c r="C7" s="552" t="s">
        <v>582</v>
      </c>
      <c r="D7" s="553"/>
      <c r="E7" s="553"/>
      <c r="F7" s="553"/>
      <c r="G7" s="553"/>
      <c r="H7" s="553"/>
      <c r="I7" s="553"/>
      <c r="J7" s="553"/>
      <c r="K7" s="553"/>
      <c r="L7" s="553"/>
      <c r="M7" s="553"/>
      <c r="N7" s="553"/>
      <c r="O7" s="553"/>
      <c r="P7" s="553"/>
      <c r="Q7" s="554"/>
      <c r="R7" s="1"/>
      <c r="S7" s="327"/>
      <c r="T7" s="327"/>
      <c r="U7" s="327"/>
      <c r="V7" s="327"/>
      <c r="W7" s="327"/>
      <c r="X7" s="327"/>
      <c r="Y7" s="327"/>
      <c r="Z7" s="327"/>
      <c r="AA7" s="327"/>
      <c r="AB7" s="327"/>
      <c r="AC7" s="327"/>
      <c r="AD7" s="327"/>
      <c r="AE7" s="327"/>
      <c r="AF7" s="327"/>
      <c r="AG7" s="327"/>
      <c r="AH7" s="327"/>
      <c r="AI7" s="327"/>
    </row>
    <row r="8" spans="1:35" s="4" customFormat="1" ht="6" customHeight="1" thickBot="1" x14ac:dyDescent="0.25">
      <c r="A8" s="327"/>
      <c r="C8" s="255"/>
      <c r="D8" s="256"/>
      <c r="E8" s="256"/>
      <c r="F8" s="256"/>
      <c r="G8" s="256"/>
      <c r="H8" s="256"/>
      <c r="I8" s="256"/>
      <c r="J8" s="256"/>
      <c r="K8" s="256"/>
      <c r="L8" s="256"/>
      <c r="M8" s="256"/>
      <c r="N8" s="1"/>
      <c r="O8" s="1"/>
      <c r="P8" s="1"/>
      <c r="Q8" s="1"/>
      <c r="R8" s="1"/>
      <c r="S8" s="327"/>
      <c r="T8" s="327"/>
      <c r="U8" s="327"/>
      <c r="V8" s="327"/>
      <c r="W8" s="327"/>
      <c r="X8" s="327"/>
      <c r="Y8" s="327"/>
      <c r="Z8" s="327"/>
      <c r="AA8" s="327"/>
      <c r="AB8" s="327"/>
      <c r="AC8" s="327"/>
      <c r="AD8" s="327"/>
      <c r="AE8" s="327"/>
      <c r="AF8" s="327"/>
      <c r="AG8" s="327"/>
      <c r="AH8" s="327"/>
      <c r="AI8" s="327"/>
    </row>
    <row r="9" spans="1:35" ht="192" customHeight="1" thickBot="1" x14ac:dyDescent="0.25">
      <c r="A9" s="326"/>
      <c r="C9" s="507" t="s">
        <v>677</v>
      </c>
      <c r="D9" s="508"/>
      <c r="E9" s="508"/>
      <c r="F9" s="508"/>
      <c r="G9" s="508"/>
      <c r="H9" s="508"/>
      <c r="I9" s="508"/>
      <c r="J9" s="508"/>
      <c r="K9" s="508"/>
      <c r="L9" s="508"/>
      <c r="M9" s="508"/>
      <c r="N9" s="508"/>
      <c r="O9" s="508"/>
      <c r="P9" s="508"/>
      <c r="Q9" s="555"/>
      <c r="S9" s="326"/>
      <c r="T9" s="326"/>
      <c r="U9" s="333"/>
      <c r="V9" s="333"/>
      <c r="W9" s="333"/>
      <c r="X9" s="333"/>
      <c r="Y9" s="333"/>
      <c r="Z9" s="333"/>
      <c r="AA9" s="333"/>
      <c r="AB9" s="333"/>
      <c r="AC9" s="333"/>
      <c r="AD9" s="333"/>
      <c r="AE9" s="333"/>
      <c r="AF9" s="333"/>
      <c r="AG9" s="333"/>
      <c r="AH9" s="333"/>
      <c r="AI9" s="333"/>
    </row>
    <row r="10" spans="1:35" ht="6" customHeight="1" thickBot="1" x14ac:dyDescent="0.25">
      <c r="A10" s="326"/>
      <c r="C10" s="171"/>
      <c r="D10" s="171"/>
      <c r="E10" s="171"/>
      <c r="F10" s="171"/>
      <c r="G10" s="171"/>
      <c r="H10" s="171"/>
      <c r="I10" s="171"/>
      <c r="J10" s="171"/>
      <c r="K10" s="171"/>
      <c r="L10" s="171"/>
      <c r="M10" s="171"/>
      <c r="N10" s="171"/>
      <c r="O10" s="171"/>
      <c r="P10" s="171"/>
      <c r="Q10" s="171"/>
      <c r="S10" s="326"/>
      <c r="T10" s="326"/>
      <c r="U10" s="326"/>
      <c r="V10" s="326"/>
      <c r="W10" s="326"/>
      <c r="X10" s="326"/>
      <c r="Y10" s="326"/>
      <c r="Z10" s="326"/>
      <c r="AA10" s="326"/>
      <c r="AB10" s="326"/>
      <c r="AC10" s="326"/>
      <c r="AD10" s="326"/>
      <c r="AE10" s="326"/>
      <c r="AF10" s="326"/>
      <c r="AG10" s="326"/>
      <c r="AH10" s="326"/>
      <c r="AI10" s="326"/>
    </row>
    <row r="11" spans="1:35" ht="23.1" customHeight="1" x14ac:dyDescent="0.2">
      <c r="A11" s="326"/>
      <c r="C11" s="556" t="str">
        <f>menu!B175</f>
        <v>Bisherige Klimaschutzaktivitäten, Motivation und ggf. strukturelle Besonderheiten:</v>
      </c>
      <c r="D11" s="557"/>
      <c r="E11" s="557"/>
      <c r="F11" s="557"/>
      <c r="G11" s="557"/>
      <c r="H11" s="557"/>
      <c r="I11" s="557"/>
      <c r="J11" s="557"/>
      <c r="K11" s="557"/>
      <c r="L11" s="557"/>
      <c r="M11" s="557"/>
      <c r="N11" s="557"/>
      <c r="O11" s="557"/>
      <c r="P11" s="557"/>
      <c r="Q11" s="558"/>
      <c r="S11" s="326"/>
      <c r="T11" s="326"/>
      <c r="U11" s="547"/>
      <c r="V11" s="547"/>
      <c r="W11" s="547"/>
      <c r="X11" s="547"/>
      <c r="Y11" s="547"/>
      <c r="Z11" s="547"/>
      <c r="AA11" s="547"/>
      <c r="AB11" s="547"/>
      <c r="AC11" s="547"/>
      <c r="AD11" s="547"/>
      <c r="AE11" s="547"/>
      <c r="AF11" s="547"/>
      <c r="AG11" s="547"/>
      <c r="AH11" s="547"/>
      <c r="AI11" s="547"/>
    </row>
    <row r="12" spans="1:35" ht="19.5" customHeight="1" x14ac:dyDescent="0.2">
      <c r="A12" s="326"/>
      <c r="C12" s="541"/>
      <c r="D12" s="542"/>
      <c r="E12" s="542"/>
      <c r="F12" s="542"/>
      <c r="G12" s="542"/>
      <c r="H12" s="542"/>
      <c r="I12" s="542"/>
      <c r="J12" s="542"/>
      <c r="K12" s="542"/>
      <c r="L12" s="542"/>
      <c r="M12" s="542"/>
      <c r="N12" s="542"/>
      <c r="O12" s="542"/>
      <c r="P12" s="542"/>
      <c r="Q12" s="543"/>
      <c r="S12" s="326"/>
      <c r="T12" s="326"/>
      <c r="U12" s="326"/>
      <c r="V12" s="326"/>
      <c r="W12" s="326"/>
      <c r="X12" s="326"/>
      <c r="Y12" s="326"/>
      <c r="Z12" s="326"/>
      <c r="AA12" s="326"/>
      <c r="AB12" s="326"/>
      <c r="AC12" s="326"/>
      <c r="AD12" s="326"/>
      <c r="AE12" s="326"/>
      <c r="AF12" s="326"/>
      <c r="AG12" s="326"/>
      <c r="AH12" s="326"/>
      <c r="AI12" s="326"/>
    </row>
    <row r="13" spans="1:35" ht="12" customHeight="1" x14ac:dyDescent="0.2">
      <c r="A13" s="326"/>
      <c r="C13" s="541"/>
      <c r="D13" s="542"/>
      <c r="E13" s="542"/>
      <c r="F13" s="542"/>
      <c r="G13" s="542"/>
      <c r="H13" s="542"/>
      <c r="I13" s="542"/>
      <c r="J13" s="542"/>
      <c r="K13" s="542"/>
      <c r="L13" s="542"/>
      <c r="M13" s="542"/>
      <c r="N13" s="542"/>
      <c r="O13" s="542"/>
      <c r="P13" s="542"/>
      <c r="Q13" s="543"/>
      <c r="S13" s="326"/>
      <c r="T13" s="326"/>
      <c r="U13" s="326"/>
      <c r="V13" s="326"/>
      <c r="W13" s="326"/>
      <c r="X13" s="326"/>
      <c r="Y13" s="326"/>
      <c r="Z13" s="326"/>
      <c r="AA13" s="326"/>
      <c r="AB13" s="326"/>
      <c r="AC13" s="326"/>
      <c r="AD13" s="326"/>
      <c r="AE13" s="326"/>
      <c r="AF13" s="326"/>
      <c r="AG13" s="326"/>
      <c r="AH13" s="326"/>
      <c r="AI13" s="326"/>
    </row>
    <row r="14" spans="1:35" x14ac:dyDescent="0.2">
      <c r="A14" s="326"/>
      <c r="C14" s="541"/>
      <c r="D14" s="542"/>
      <c r="E14" s="542"/>
      <c r="F14" s="542"/>
      <c r="G14" s="542"/>
      <c r="H14" s="542"/>
      <c r="I14" s="542"/>
      <c r="J14" s="542"/>
      <c r="K14" s="542"/>
      <c r="L14" s="542"/>
      <c r="M14" s="542"/>
      <c r="N14" s="542"/>
      <c r="O14" s="542"/>
      <c r="P14" s="542"/>
      <c r="Q14" s="543"/>
      <c r="S14" s="326"/>
      <c r="T14" s="326"/>
      <c r="U14" s="326"/>
      <c r="V14" s="326"/>
      <c r="W14" s="326"/>
      <c r="X14" s="326"/>
      <c r="Y14" s="326"/>
      <c r="Z14" s="326"/>
      <c r="AA14" s="326"/>
      <c r="AB14" s="326"/>
      <c r="AC14" s="326"/>
      <c r="AD14" s="326"/>
      <c r="AE14" s="326"/>
      <c r="AF14" s="326"/>
      <c r="AG14" s="326"/>
      <c r="AH14" s="326"/>
      <c r="AI14" s="326"/>
    </row>
    <row r="15" spans="1:35" ht="12" customHeight="1" x14ac:dyDescent="0.2">
      <c r="A15" s="326"/>
      <c r="C15" s="541"/>
      <c r="D15" s="542"/>
      <c r="E15" s="542"/>
      <c r="F15" s="542"/>
      <c r="G15" s="542"/>
      <c r="H15" s="542"/>
      <c r="I15" s="542"/>
      <c r="J15" s="542"/>
      <c r="K15" s="542"/>
      <c r="L15" s="542"/>
      <c r="M15" s="542"/>
      <c r="N15" s="542"/>
      <c r="O15" s="542"/>
      <c r="P15" s="542"/>
      <c r="Q15" s="543"/>
      <c r="S15" s="326"/>
      <c r="T15" s="326"/>
      <c r="U15" s="326"/>
      <c r="V15" s="326"/>
      <c r="W15" s="326"/>
      <c r="X15" s="326"/>
      <c r="Y15" s="326"/>
      <c r="Z15" s="326"/>
      <c r="AA15" s="326"/>
      <c r="AB15" s="326"/>
      <c r="AC15" s="326"/>
      <c r="AD15" s="326"/>
      <c r="AE15" s="326"/>
      <c r="AF15" s="326"/>
      <c r="AG15" s="326"/>
      <c r="AH15" s="326"/>
      <c r="AI15" s="326"/>
    </row>
    <row r="16" spans="1:35" x14ac:dyDescent="0.2">
      <c r="A16" s="326"/>
      <c r="C16" s="541"/>
      <c r="D16" s="542"/>
      <c r="E16" s="542"/>
      <c r="F16" s="542"/>
      <c r="G16" s="542"/>
      <c r="H16" s="542"/>
      <c r="I16" s="542"/>
      <c r="J16" s="542"/>
      <c r="K16" s="542"/>
      <c r="L16" s="542"/>
      <c r="M16" s="542"/>
      <c r="N16" s="542"/>
      <c r="O16" s="542"/>
      <c r="P16" s="542"/>
      <c r="Q16" s="543"/>
      <c r="S16" s="326"/>
      <c r="T16" s="326"/>
      <c r="U16" s="326"/>
      <c r="V16" s="326"/>
      <c r="W16" s="326"/>
      <c r="X16" s="326"/>
      <c r="Y16" s="326"/>
      <c r="Z16" s="326"/>
      <c r="AA16" s="326"/>
      <c r="AB16" s="326"/>
      <c r="AC16" s="326"/>
      <c r="AD16" s="326"/>
      <c r="AE16" s="326"/>
      <c r="AF16" s="326"/>
      <c r="AG16" s="326"/>
      <c r="AH16" s="326"/>
      <c r="AI16" s="326"/>
    </row>
    <row r="17" spans="1:35" x14ac:dyDescent="0.2">
      <c r="A17" s="326"/>
      <c r="C17" s="541"/>
      <c r="D17" s="542"/>
      <c r="E17" s="542"/>
      <c r="F17" s="542"/>
      <c r="G17" s="542"/>
      <c r="H17" s="542"/>
      <c r="I17" s="542"/>
      <c r="J17" s="542"/>
      <c r="K17" s="542"/>
      <c r="L17" s="542"/>
      <c r="M17" s="542"/>
      <c r="N17" s="542"/>
      <c r="O17" s="542"/>
      <c r="P17" s="542"/>
      <c r="Q17" s="543"/>
      <c r="S17" s="326"/>
      <c r="T17" s="326"/>
      <c r="U17" s="326"/>
      <c r="V17" s="326"/>
      <c r="W17" s="326"/>
      <c r="X17" s="326"/>
      <c r="Y17" s="326"/>
      <c r="Z17" s="326"/>
      <c r="AA17" s="326"/>
      <c r="AB17" s="326"/>
      <c r="AC17" s="326"/>
      <c r="AD17" s="326"/>
      <c r="AE17" s="326"/>
      <c r="AF17" s="326"/>
      <c r="AG17" s="326"/>
      <c r="AH17" s="326"/>
      <c r="AI17" s="326"/>
    </row>
    <row r="18" spans="1:35" x14ac:dyDescent="0.2">
      <c r="A18" s="326"/>
      <c r="C18" s="541"/>
      <c r="D18" s="542"/>
      <c r="E18" s="542"/>
      <c r="F18" s="542"/>
      <c r="G18" s="542"/>
      <c r="H18" s="542"/>
      <c r="I18" s="542"/>
      <c r="J18" s="542"/>
      <c r="K18" s="542"/>
      <c r="L18" s="542"/>
      <c r="M18" s="542"/>
      <c r="N18" s="542"/>
      <c r="O18" s="542"/>
      <c r="P18" s="542"/>
      <c r="Q18" s="543"/>
      <c r="S18" s="326"/>
      <c r="T18" s="326"/>
      <c r="U18" s="326"/>
      <c r="V18" s="326"/>
      <c r="W18" s="326"/>
      <c r="X18" s="326"/>
      <c r="Y18" s="326"/>
      <c r="Z18" s="326"/>
      <c r="AA18" s="326"/>
      <c r="AB18" s="326"/>
      <c r="AC18" s="326"/>
      <c r="AD18" s="326"/>
      <c r="AE18" s="326"/>
      <c r="AF18" s="326"/>
      <c r="AG18" s="326"/>
      <c r="AH18" s="326"/>
      <c r="AI18" s="326"/>
    </row>
    <row r="19" spans="1:35" x14ac:dyDescent="0.2">
      <c r="A19" s="326"/>
      <c r="C19" s="541"/>
      <c r="D19" s="542"/>
      <c r="E19" s="542"/>
      <c r="F19" s="542"/>
      <c r="G19" s="542"/>
      <c r="H19" s="542"/>
      <c r="I19" s="542"/>
      <c r="J19" s="542"/>
      <c r="K19" s="542"/>
      <c r="L19" s="542"/>
      <c r="M19" s="542"/>
      <c r="N19" s="542"/>
      <c r="O19" s="542"/>
      <c r="P19" s="542"/>
      <c r="Q19" s="543"/>
      <c r="S19" s="326"/>
      <c r="T19" s="326"/>
      <c r="U19" s="326"/>
      <c r="V19" s="326"/>
      <c r="W19" s="326"/>
      <c r="X19" s="326"/>
      <c r="Y19" s="326"/>
      <c r="Z19" s="326"/>
      <c r="AA19" s="326"/>
      <c r="AB19" s="326"/>
      <c r="AC19" s="326"/>
      <c r="AD19" s="326"/>
      <c r="AE19" s="326"/>
      <c r="AF19" s="326"/>
      <c r="AG19" s="326"/>
      <c r="AH19" s="326"/>
      <c r="AI19" s="326"/>
    </row>
    <row r="20" spans="1:35" x14ac:dyDescent="0.2">
      <c r="A20" s="326"/>
      <c r="C20" s="541"/>
      <c r="D20" s="542"/>
      <c r="E20" s="542"/>
      <c r="F20" s="542"/>
      <c r="G20" s="542"/>
      <c r="H20" s="542"/>
      <c r="I20" s="542"/>
      <c r="J20" s="542"/>
      <c r="K20" s="542"/>
      <c r="L20" s="542"/>
      <c r="M20" s="542"/>
      <c r="N20" s="542"/>
      <c r="O20" s="542"/>
      <c r="P20" s="542"/>
      <c r="Q20" s="543"/>
      <c r="S20" s="326"/>
      <c r="T20" s="326"/>
      <c r="U20" s="326"/>
      <c r="V20" s="326"/>
      <c r="W20" s="326"/>
      <c r="X20" s="326"/>
      <c r="Y20" s="326"/>
      <c r="Z20" s="326"/>
      <c r="AA20" s="326"/>
      <c r="AB20" s="326"/>
      <c r="AC20" s="326"/>
      <c r="AD20" s="326"/>
      <c r="AE20" s="326"/>
      <c r="AF20" s="326"/>
      <c r="AG20" s="326"/>
      <c r="AH20" s="326"/>
      <c r="AI20" s="326"/>
    </row>
    <row r="21" spans="1:35" x14ac:dyDescent="0.2">
      <c r="A21" s="326"/>
      <c r="C21" s="541"/>
      <c r="D21" s="542"/>
      <c r="E21" s="542"/>
      <c r="F21" s="542"/>
      <c r="G21" s="542"/>
      <c r="H21" s="542"/>
      <c r="I21" s="542"/>
      <c r="J21" s="542"/>
      <c r="K21" s="542"/>
      <c r="L21" s="542"/>
      <c r="M21" s="542"/>
      <c r="N21" s="542"/>
      <c r="O21" s="542"/>
      <c r="P21" s="542"/>
      <c r="Q21" s="543"/>
      <c r="S21" s="326"/>
      <c r="T21" s="326"/>
      <c r="U21" s="326"/>
      <c r="V21" s="326"/>
      <c r="W21" s="326"/>
      <c r="X21" s="326"/>
      <c r="Y21" s="326"/>
      <c r="Z21" s="326"/>
      <c r="AA21" s="326"/>
      <c r="AB21" s="326"/>
      <c r="AC21" s="326"/>
      <c r="AD21" s="326"/>
      <c r="AE21" s="326"/>
      <c r="AF21" s="326"/>
      <c r="AG21" s="326"/>
      <c r="AH21" s="326"/>
      <c r="AI21" s="326"/>
    </row>
    <row r="22" spans="1:35" x14ac:dyDescent="0.2">
      <c r="A22" s="326"/>
      <c r="C22" s="541"/>
      <c r="D22" s="542"/>
      <c r="E22" s="542"/>
      <c r="F22" s="542"/>
      <c r="G22" s="542"/>
      <c r="H22" s="542"/>
      <c r="I22" s="542"/>
      <c r="J22" s="542"/>
      <c r="K22" s="542"/>
      <c r="L22" s="542"/>
      <c r="M22" s="542"/>
      <c r="N22" s="542"/>
      <c r="O22" s="542"/>
      <c r="P22" s="542"/>
      <c r="Q22" s="543"/>
      <c r="S22" s="326"/>
      <c r="T22" s="326"/>
      <c r="U22" s="326"/>
      <c r="V22" s="326"/>
      <c r="W22" s="326"/>
      <c r="X22" s="326"/>
      <c r="Y22" s="326"/>
      <c r="Z22" s="326"/>
      <c r="AA22" s="326"/>
      <c r="AB22" s="326"/>
      <c r="AC22" s="326"/>
      <c r="AD22" s="326"/>
      <c r="AE22" s="326"/>
      <c r="AF22" s="326"/>
      <c r="AG22" s="326"/>
      <c r="AH22" s="326"/>
      <c r="AI22" s="326"/>
    </row>
    <row r="23" spans="1:35" x14ac:dyDescent="0.2">
      <c r="A23" s="326"/>
      <c r="C23" s="541"/>
      <c r="D23" s="542"/>
      <c r="E23" s="542"/>
      <c r="F23" s="542"/>
      <c r="G23" s="542"/>
      <c r="H23" s="542"/>
      <c r="I23" s="542"/>
      <c r="J23" s="542"/>
      <c r="K23" s="542"/>
      <c r="L23" s="542"/>
      <c r="M23" s="542"/>
      <c r="N23" s="542"/>
      <c r="O23" s="542"/>
      <c r="P23" s="542"/>
      <c r="Q23" s="543"/>
      <c r="S23" s="326"/>
      <c r="T23" s="326"/>
      <c r="U23" s="326"/>
      <c r="V23" s="326"/>
      <c r="W23" s="326"/>
      <c r="X23" s="326"/>
      <c r="Y23" s="326"/>
      <c r="Z23" s="326"/>
      <c r="AA23" s="326"/>
      <c r="AB23" s="326"/>
      <c r="AC23" s="326"/>
      <c r="AD23" s="326"/>
      <c r="AE23" s="326"/>
      <c r="AF23" s="326"/>
      <c r="AG23" s="326"/>
      <c r="AH23" s="326"/>
      <c r="AI23" s="326"/>
    </row>
    <row r="24" spans="1:35" x14ac:dyDescent="0.2">
      <c r="A24" s="326"/>
      <c r="C24" s="541"/>
      <c r="D24" s="542"/>
      <c r="E24" s="542"/>
      <c r="F24" s="542"/>
      <c r="G24" s="542"/>
      <c r="H24" s="542"/>
      <c r="I24" s="542"/>
      <c r="J24" s="542"/>
      <c r="K24" s="542"/>
      <c r="L24" s="542"/>
      <c r="M24" s="542"/>
      <c r="N24" s="542"/>
      <c r="O24" s="542"/>
      <c r="P24" s="542"/>
      <c r="Q24" s="543"/>
      <c r="S24" s="326"/>
      <c r="T24" s="326"/>
      <c r="U24" s="326"/>
      <c r="V24" s="326"/>
      <c r="W24" s="326"/>
      <c r="X24" s="326"/>
      <c r="Y24" s="326"/>
      <c r="Z24" s="326"/>
      <c r="AA24" s="326"/>
      <c r="AB24" s="326"/>
      <c r="AC24" s="326"/>
      <c r="AD24" s="326"/>
      <c r="AE24" s="326"/>
      <c r="AF24" s="326"/>
      <c r="AG24" s="326"/>
      <c r="AH24" s="326"/>
      <c r="AI24" s="326"/>
    </row>
    <row r="25" spans="1:35" x14ac:dyDescent="0.2">
      <c r="A25" s="326"/>
      <c r="C25" s="541"/>
      <c r="D25" s="542"/>
      <c r="E25" s="542"/>
      <c r="F25" s="542"/>
      <c r="G25" s="542"/>
      <c r="H25" s="542"/>
      <c r="I25" s="542"/>
      <c r="J25" s="542"/>
      <c r="K25" s="542"/>
      <c r="L25" s="542"/>
      <c r="M25" s="542"/>
      <c r="N25" s="542"/>
      <c r="O25" s="542"/>
      <c r="P25" s="542"/>
      <c r="Q25" s="543"/>
      <c r="S25" s="326"/>
      <c r="T25" s="326"/>
      <c r="U25" s="326"/>
      <c r="V25" s="326"/>
      <c r="W25" s="326"/>
      <c r="X25" s="326"/>
      <c r="Y25" s="326"/>
      <c r="Z25" s="326"/>
      <c r="AA25" s="326"/>
      <c r="AB25" s="326"/>
      <c r="AC25" s="326"/>
      <c r="AD25" s="326"/>
      <c r="AE25" s="326"/>
      <c r="AF25" s="326"/>
      <c r="AG25" s="326"/>
      <c r="AH25" s="326"/>
      <c r="AI25" s="326"/>
    </row>
    <row r="26" spans="1:35" x14ac:dyDescent="0.2">
      <c r="A26" s="326"/>
      <c r="C26" s="541"/>
      <c r="D26" s="542"/>
      <c r="E26" s="542"/>
      <c r="F26" s="542"/>
      <c r="G26" s="542"/>
      <c r="H26" s="542"/>
      <c r="I26" s="542"/>
      <c r="J26" s="542"/>
      <c r="K26" s="542"/>
      <c r="L26" s="542"/>
      <c r="M26" s="542"/>
      <c r="N26" s="542"/>
      <c r="O26" s="542"/>
      <c r="P26" s="542"/>
      <c r="Q26" s="543"/>
      <c r="S26" s="326"/>
      <c r="T26" s="326"/>
      <c r="U26" s="326"/>
      <c r="V26" s="326"/>
      <c r="W26" s="326"/>
      <c r="X26" s="326"/>
      <c r="Y26" s="326"/>
      <c r="Z26" s="326"/>
      <c r="AA26" s="326"/>
      <c r="AB26" s="326"/>
      <c r="AC26" s="326"/>
      <c r="AD26" s="326"/>
      <c r="AE26" s="326"/>
      <c r="AF26" s="326"/>
      <c r="AG26" s="326"/>
      <c r="AH26" s="326"/>
      <c r="AI26" s="326"/>
    </row>
    <row r="27" spans="1:35" ht="22.5" customHeight="1" thickBot="1" x14ac:dyDescent="0.25">
      <c r="A27" s="326"/>
      <c r="C27" s="544"/>
      <c r="D27" s="545"/>
      <c r="E27" s="545"/>
      <c r="F27" s="545"/>
      <c r="G27" s="545"/>
      <c r="H27" s="545"/>
      <c r="I27" s="545"/>
      <c r="J27" s="545"/>
      <c r="K27" s="545"/>
      <c r="L27" s="545"/>
      <c r="M27" s="545"/>
      <c r="N27" s="545"/>
      <c r="O27" s="545"/>
      <c r="P27" s="545"/>
      <c r="Q27" s="546"/>
      <c r="S27" s="326"/>
      <c r="T27" s="326"/>
      <c r="U27" s="326"/>
      <c r="V27" s="326"/>
      <c r="W27" s="326"/>
      <c r="X27" s="326"/>
      <c r="Y27" s="326"/>
      <c r="Z27" s="326"/>
      <c r="AA27" s="326"/>
      <c r="AB27" s="326"/>
      <c r="AC27" s="326"/>
      <c r="AD27" s="326"/>
      <c r="AE27" s="326"/>
      <c r="AF27" s="326"/>
      <c r="AG27" s="326"/>
      <c r="AH27" s="326"/>
      <c r="AI27" s="326"/>
    </row>
    <row r="28" spans="1:35" ht="8.4499999999999993" customHeight="1" x14ac:dyDescent="0.2">
      <c r="A28" s="326"/>
      <c r="S28" s="326"/>
      <c r="T28" s="326"/>
      <c r="U28" s="326"/>
      <c r="V28" s="326"/>
      <c r="W28" s="326"/>
      <c r="X28" s="326"/>
      <c r="Y28" s="326"/>
      <c r="Z28" s="326"/>
      <c r="AA28" s="326"/>
      <c r="AB28" s="326"/>
      <c r="AC28" s="326"/>
      <c r="AD28" s="326"/>
      <c r="AE28" s="326"/>
      <c r="AF28" s="326"/>
      <c r="AG28" s="326"/>
      <c r="AH28" s="326"/>
      <c r="AI28" s="326"/>
    </row>
    <row r="29" spans="1:35" ht="6.6" customHeight="1" x14ac:dyDescent="0.2">
      <c r="A29" s="326"/>
      <c r="S29" s="326"/>
      <c r="T29" s="326"/>
      <c r="U29" s="547"/>
      <c r="V29" s="547"/>
      <c r="W29" s="547"/>
      <c r="X29" s="547"/>
      <c r="Y29" s="547"/>
      <c r="Z29" s="547"/>
      <c r="AA29" s="547"/>
      <c r="AB29" s="547"/>
      <c r="AC29" s="547"/>
      <c r="AD29" s="547"/>
      <c r="AE29" s="547"/>
      <c r="AF29" s="547"/>
      <c r="AG29" s="547"/>
      <c r="AH29" s="547"/>
      <c r="AI29" s="547"/>
    </row>
    <row r="30" spans="1:35" x14ac:dyDescent="0.2">
      <c r="A30" s="326"/>
      <c r="S30" s="326"/>
      <c r="T30" s="326"/>
      <c r="U30" s="326"/>
      <c r="V30" s="326"/>
      <c r="W30" s="326"/>
      <c r="X30" s="326"/>
      <c r="Y30" s="326"/>
      <c r="Z30" s="326"/>
      <c r="AA30" s="326"/>
      <c r="AB30" s="326"/>
      <c r="AC30" s="326"/>
      <c r="AD30" s="326"/>
      <c r="AE30" s="326"/>
      <c r="AF30" s="326"/>
      <c r="AG30" s="326"/>
      <c r="AH30" s="326"/>
      <c r="AI30" s="326"/>
    </row>
    <row r="31" spans="1:35" x14ac:dyDescent="0.2">
      <c r="A31" s="326"/>
      <c r="C31" s="540" t="str">
        <f ca="1">Basisdaten!C35</f>
        <v>Vorhabenbeschreibung - 4.1.8. a) Erstvorhaben Klimaschutzkonzept und Klimaschutzmanagement - Vers. 2604_V4</v>
      </c>
      <c r="D31" s="540"/>
      <c r="E31" s="540"/>
      <c r="F31" s="540"/>
      <c r="G31" s="540"/>
      <c r="H31" s="540"/>
      <c r="I31" s="540"/>
      <c r="J31" s="540"/>
      <c r="K31" s="540"/>
      <c r="L31" s="540"/>
      <c r="M31" s="540"/>
      <c r="N31" s="540"/>
      <c r="O31" s="540"/>
      <c r="P31" s="540"/>
      <c r="Q31" s="540"/>
      <c r="S31" s="326"/>
      <c r="T31" s="326"/>
      <c r="U31" s="326"/>
      <c r="V31" s="326"/>
      <c r="W31" s="326"/>
      <c r="X31" s="326"/>
      <c r="Y31" s="326"/>
      <c r="Z31" s="326"/>
      <c r="AA31" s="326"/>
      <c r="AB31" s="326"/>
      <c r="AC31" s="326"/>
      <c r="AD31" s="326"/>
      <c r="AE31" s="326"/>
      <c r="AF31" s="326"/>
      <c r="AG31" s="326"/>
      <c r="AH31" s="326"/>
      <c r="AI31" s="326"/>
    </row>
    <row r="32" spans="1:35" x14ac:dyDescent="0.2">
      <c r="A32" s="326"/>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row>
    <row r="33" spans="1:35" x14ac:dyDescent="0.2">
      <c r="A33" s="326"/>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row>
    <row r="34" spans="1:35" x14ac:dyDescent="0.2">
      <c r="A34" s="326"/>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row>
    <row r="35" spans="1:35" x14ac:dyDescent="0.2">
      <c r="A35" s="326"/>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row>
    <row r="36" spans="1:35" x14ac:dyDescent="0.2">
      <c r="A36" s="326"/>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row>
    <row r="37" spans="1:35" x14ac:dyDescent="0.2">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row>
    <row r="38" spans="1:35" x14ac:dyDescent="0.2">
      <c r="A38" s="326"/>
      <c r="B38" s="326"/>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row>
    <row r="39" spans="1:35" x14ac:dyDescent="0.2">
      <c r="A39" s="326"/>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row>
    <row r="40" spans="1:35" x14ac:dyDescent="0.2">
      <c r="A40" s="326"/>
      <c r="B40" s="326"/>
      <c r="C40" s="326"/>
      <c r="D40" s="326"/>
      <c r="E40" s="326"/>
      <c r="F40" s="326"/>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row>
    <row r="41" spans="1:35" x14ac:dyDescent="0.2">
      <c r="A41" s="326"/>
      <c r="B41" s="326"/>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row>
    <row r="42" spans="1:35" x14ac:dyDescent="0.2">
      <c r="A42" s="326"/>
      <c r="B42" s="326"/>
      <c r="C42" s="326"/>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row>
    <row r="43" spans="1:35" x14ac:dyDescent="0.2">
      <c r="A43" s="32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row>
    <row r="44" spans="1:35" x14ac:dyDescent="0.2">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row>
    <row r="45" spans="1:35" x14ac:dyDescent="0.2">
      <c r="A45" s="326"/>
      <c r="B45" s="326"/>
      <c r="C45" s="326"/>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row>
    <row r="46" spans="1:35" x14ac:dyDescent="0.2">
      <c r="A46" s="326"/>
      <c r="B46" s="326"/>
      <c r="C46" s="326"/>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row>
    <row r="47" spans="1:35" x14ac:dyDescent="0.2">
      <c r="A47" s="326"/>
      <c r="B47" s="326"/>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row>
    <row r="48" spans="1:35" x14ac:dyDescent="0.2">
      <c r="A48" s="326"/>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row>
    <row r="49" spans="1:35" x14ac:dyDescent="0.2">
      <c r="A49" s="326"/>
      <c r="B49" s="326"/>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row>
    <row r="50" spans="1:35" x14ac:dyDescent="0.2">
      <c r="A50" s="326"/>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row>
    <row r="51" spans="1:35" x14ac:dyDescent="0.2">
      <c r="A51" s="326"/>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row>
    <row r="52" spans="1:35" x14ac:dyDescent="0.2">
      <c r="A52" s="326"/>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row>
    <row r="53" spans="1:35" x14ac:dyDescent="0.2">
      <c r="A53" s="326"/>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row>
    <row r="54" spans="1:35"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row>
    <row r="55" spans="1:35"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row>
    <row r="56" spans="1:35"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row>
    <row r="57" spans="1:35"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row>
    <row r="58" spans="1:35"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row>
    <row r="59" spans="1:35"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row>
    <row r="60" spans="1:35"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row>
    <row r="61" spans="1:35"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row>
    <row r="62" spans="1:35"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row>
    <row r="63" spans="1:35"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row>
    <row r="64" spans="1:35"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row>
    <row r="65" spans="1:35"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row>
    <row r="66" spans="1:35"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t="s">
        <v>190</v>
      </c>
      <c r="AD66" s="326"/>
      <c r="AE66" s="326"/>
      <c r="AF66" s="326"/>
      <c r="AG66" s="326"/>
      <c r="AH66" s="326"/>
      <c r="AI66" s="326"/>
    </row>
  </sheetData>
  <sheetProtection algorithmName="SHA-512" hashValue="4YJyGdKny21mYbm8S1GMSUbzocwcyle186KfKJt+qcMXT2LLlX2jAi2f8UooV+RLglnyPV13ijnj7+rl/qVWcg==" saltValue="2hmG7Fp50O7NZYbjCGVNHg==" spinCount="100000" sheet="1" selectLockedCells="1"/>
  <mergeCells count="9">
    <mergeCell ref="C12:Q27"/>
    <mergeCell ref="U29:AI29"/>
    <mergeCell ref="C31:Q31"/>
    <mergeCell ref="C4:M4"/>
    <mergeCell ref="C6:Q6"/>
    <mergeCell ref="C7:Q7"/>
    <mergeCell ref="C9:Q9"/>
    <mergeCell ref="C11:Q11"/>
    <mergeCell ref="U11:AI11"/>
  </mergeCells>
  <dataValidations count="2">
    <dataValidation type="textLength" operator="lessThan" allowBlank="1" showInputMessage="1" showErrorMessage="1" errorTitle="Achtung:" error="Maximale Textlänge überschritten" sqref="C12:Q27" xr:uid="{00000000-0002-0000-0100-000000000000}">
      <formula1>2100</formula1>
    </dataValidation>
    <dataValidation type="textLength" operator="lessThan" allowBlank="1" showInputMessage="1" showErrorMessage="1" errorTitle="Achtung:" error="Maximal 1000 Buchstaben " sqref="C10:Q10" xr:uid="{00000000-0002-0000-0100-000001000000}">
      <formula1>1000</formula1>
    </dataValidation>
  </dataValidations>
  <pageMargins left="0" right="0" top="0" bottom="0" header="0" footer="0"/>
  <pageSetup paperSize="9" scale="9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A92C5D5D-7F09-4C03-B94A-251C60DCC84C}">
            <xm:f>OR(Basisdaten!$I$20='C:\KKS\01_Wissensbasis\01_Strategische_FSP\Klimaschutzkonzepte KSM\07_Weiterentwicklung\Anpassung_VHB\[Vorhabenbeschreibung_4.1.8a_KSM_Erstvorhaben_2409_V7_Nicht_GK_HS_jan.xlsx]menu'!#REF!,Basisdaten!$I$20='C:\KKS\01_Wissensbasis\01_Strategische_FSP\Klimaschutzkonzepte KSM\07_Weiterentwicklung\Anpassung_VHB\[Vorhabenbeschreibung_4.1.8a_KSM_Erstvorhaben_2409_V7_Nicht_GK_HS_jan.xlsx]menu'!#REF!,Basisdaten!$I$20='C:\KKS\01_Wissensbasis\01_Strategische_FSP\Klimaschutzkonzepte KSM\07_Weiterentwicklung\Anpassung_VHB\[Vorhabenbeschreibung_4.1.8a_KSM_Erstvorhaben_2409_V7_Nicht_GK_HS_jan.xlsx]menu'!#REF!,Basisdaten!$I$20='C:\KKS\01_Wissensbasis\01_Strategische_FSP\Klimaschutzkonzepte KSM\07_Weiterentwicklung\Anpassung_VHB\[Vorhabenbeschreibung_4.1.8a_KSM_Erstvorhaben_2409_V7_Nicht_GK_HS_jan.xlsx]menu'!#REF!)</xm:f>
            <x14:dxf>
              <font>
                <color theme="0"/>
              </font>
              <fill>
                <patternFill>
                  <bgColor theme="0"/>
                </patternFill>
              </fill>
              <border>
                <left/>
                <right/>
                <top/>
                <bottom/>
                <vertical/>
                <horizontal/>
              </border>
            </x14:dxf>
          </x14:cfRule>
          <xm:sqref>C11:Q27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7">
    <tabColor theme="1"/>
  </sheetPr>
  <dimension ref="A1:S39"/>
  <sheetViews>
    <sheetView topLeftCell="A10" workbookViewId="0">
      <selection activeCell="D2" sqref="D2"/>
    </sheetView>
  </sheetViews>
  <sheetFormatPr baseColWidth="10" defaultRowHeight="15" x14ac:dyDescent="0.25"/>
  <cols>
    <col min="1" max="1" width="12.85546875" bestFit="1" customWidth="1"/>
    <col min="2" max="2" width="3.28515625" bestFit="1" customWidth="1"/>
    <col min="3" max="3" width="14.5703125" bestFit="1" customWidth="1"/>
    <col min="4" max="5" width="16.28515625" bestFit="1" customWidth="1"/>
    <col min="6" max="6" width="12.42578125" bestFit="1" customWidth="1"/>
    <col min="7" max="7" width="16.42578125" bestFit="1" customWidth="1"/>
    <col min="16" max="16" width="15.28515625" bestFit="1" customWidth="1"/>
  </cols>
  <sheetData>
    <row r="1" spans="1:19" x14ac:dyDescent="0.25">
      <c r="C1" t="s">
        <v>450</v>
      </c>
      <c r="D1" s="58">
        <f>Basisdaten!I30</f>
        <v>0</v>
      </c>
      <c r="E1" t="s">
        <v>451</v>
      </c>
      <c r="F1" s="58" t="e">
        <f>#REF!</f>
        <v>#REF!</v>
      </c>
      <c r="K1" t="s">
        <v>465</v>
      </c>
      <c r="M1" t="s">
        <v>457</v>
      </c>
      <c r="N1" t="s">
        <v>50</v>
      </c>
      <c r="P1" t="s">
        <v>462</v>
      </c>
      <c r="Q1" t="s">
        <v>6</v>
      </c>
      <c r="S1" t="s">
        <v>476</v>
      </c>
    </row>
    <row r="2" spans="1:19" x14ac:dyDescent="0.25">
      <c r="B2" s="294" t="s">
        <v>58</v>
      </c>
      <c r="C2" t="s">
        <v>449</v>
      </c>
      <c r="D2" t="s">
        <v>456</v>
      </c>
      <c r="E2" t="s">
        <v>50</v>
      </c>
      <c r="G2" t="s">
        <v>456</v>
      </c>
      <c r="H2" t="s">
        <v>50</v>
      </c>
      <c r="I2" t="s">
        <v>452</v>
      </c>
      <c r="K2">
        <f>SUMPRODUCT(N(YEAR(C3:C39)=Personal_alt!E50))</f>
        <v>0</v>
      </c>
      <c r="L2" t="s">
        <v>264</v>
      </c>
      <c r="M2" s="291">
        <f>SUMIFS(Q2:Q6,P2:P6,"EG 9b")+SUMIFS(Q2:Q6,P2:P6,"EG 9c")+SUMIFS(Q2:Q6,P2:P6,"EG 10")+SUMIFS(Q2:Q6,P2:P6,"EG 11")</f>
        <v>0</v>
      </c>
      <c r="N2" s="291">
        <f>SUMIFS(Q2:Q6,P2:P6,"EG 12")+SUMIFS(Q2:Q6,P2:P6,"EG 13")</f>
        <v>0</v>
      </c>
      <c r="O2" t="s">
        <v>459</v>
      </c>
      <c r="P2" t="str">
        <f>Personal_alt!E22</f>
        <v>bitte auswählen</v>
      </c>
      <c r="Q2">
        <f>Personal_alt!N22</f>
        <v>0</v>
      </c>
      <c r="S2">
        <f>COUNTIF(Personal_alt!E22:E26,"&lt;&gt;bitte auswählen")</f>
        <v>0</v>
      </c>
    </row>
    <row r="3" spans="1:19" x14ac:dyDescent="0.25">
      <c r="A3" t="s">
        <v>455</v>
      </c>
      <c r="B3">
        <v>1</v>
      </c>
      <c r="C3" s="282">
        <f>D1</f>
        <v>0</v>
      </c>
      <c r="D3" s="284">
        <f>IF(DAY(D1)&lt;&gt;1,SUM(M2)*I3,SUM(M2))</f>
        <v>0</v>
      </c>
      <c r="E3" s="284">
        <f>IF(DAY(D1)&lt;&gt;1,SUM(N2)*I3,SUM(N2))</f>
        <v>0</v>
      </c>
      <c r="F3" s="153" t="str">
        <f>"Summe "&amp;YEAR(D1)&amp;":"</f>
        <v>Summe 1900:</v>
      </c>
      <c r="G3" s="285">
        <f>SUMPRODUCT((YEAR(C3:C39)=YEAR(D1))*(D3:D39))</f>
        <v>0</v>
      </c>
      <c r="H3" s="153">
        <f>SUMPRODUCT((YEAR(C3:C39)=YEAR(D1))*(E3:E39))</f>
        <v>0</v>
      </c>
      <c r="I3">
        <f>ROUND((C4-C3)/30.436875,1)</f>
        <v>1.1000000000000001</v>
      </c>
      <c r="K3">
        <f>SUMPRODUCT(N(YEAR(C3:C39)=Personal_alt!F50))</f>
        <v>0</v>
      </c>
      <c r="L3" t="s">
        <v>265</v>
      </c>
      <c r="M3" s="291">
        <f>SUMIFS(Q8:Q12,P8:P12,"EG 9b")+SUMIFS(Q8:Q12,P8:P12,"EG 9c")+SUMIFS(Q8:Q12,P8:P12,"EG 10")+SUMIFS(Q8:Q12,P8:P12,"EG 11")</f>
        <v>0</v>
      </c>
      <c r="N3" s="291">
        <f>SUMIFS(Q8:Q12,P8:P12,"EG 12")+SUMIFS(Q8:Q12,P8:P12,"EG 13")</f>
        <v>0</v>
      </c>
      <c r="P3" t="str">
        <f>Personal_alt!E23</f>
        <v>bitte auswählen</v>
      </c>
      <c r="Q3">
        <f>Personal_alt!N23</f>
        <v>0</v>
      </c>
      <c r="S3" t="s">
        <v>477</v>
      </c>
    </row>
    <row r="4" spans="1:19" x14ac:dyDescent="0.25">
      <c r="B4">
        <v>2</v>
      </c>
      <c r="C4" s="281">
        <f>DATE(YEAR(C3),MONTH(C3)+1,DAY(1))</f>
        <v>32</v>
      </c>
      <c r="D4" s="284">
        <f>$M$2</f>
        <v>0</v>
      </c>
      <c r="E4" s="284">
        <f>$N$2</f>
        <v>0</v>
      </c>
      <c r="F4" s="153" t="str">
        <f>"Summe "&amp;YEAR(D1)+1&amp;":"</f>
        <v>Summe 1901:</v>
      </c>
      <c r="G4" s="285">
        <f>SUMPRODUCT((YEAR(C3:C39)=YEAR(D1)+1)*(D3:D39))</f>
        <v>0</v>
      </c>
      <c r="H4" s="153">
        <f>SUMPRODUCT((YEAR(C3:C39)=YEAR(D1)+1)*(E3:E39))</f>
        <v>0</v>
      </c>
      <c r="K4">
        <f>SUMPRODUCT(N(YEAR(C3:C39)=Personal_alt!G50))</f>
        <v>0</v>
      </c>
      <c r="L4" t="s">
        <v>266</v>
      </c>
      <c r="M4" s="291">
        <f>SUMIFS(Q14:Q18,P14:P18,"EG 9b")+SUMIFS(Q14:Q18,P14:P18,"EG 9c")+SUMIFS(Q14:Q18,P14:P18,"EG 10")+SUMIFS(Q14:Q18,P14:P18,"EG 11")</f>
        <v>0</v>
      </c>
      <c r="N4" s="291">
        <f>SUMIFS(Q14:Q18,P14:P18,"EG 12")+SUMIFS(Q14:Q18,P14:P18,"EG 13")</f>
        <v>0</v>
      </c>
      <c r="P4" t="str">
        <f>Personal_alt!E24</f>
        <v>bitte auswählen</v>
      </c>
      <c r="Q4">
        <f>Personal_alt!N24</f>
        <v>0</v>
      </c>
      <c r="S4">
        <f>COUNTIF(Personalausgaben!P2:P6,"EG 9b")+COUNTIF(Personalausgaben!P2:P6,"EG 9c")+COUNTIF(Personalausgaben!P2:P6,"EG 10")+COUNTIF(Personalausgaben!P2:P6,"EG 11")</f>
        <v>0</v>
      </c>
    </row>
    <row r="5" spans="1:19" x14ac:dyDescent="0.25">
      <c r="B5">
        <v>3</v>
      </c>
      <c r="C5" s="281">
        <f t="shared" ref="C5:C38" si="0">DATE(YEAR(C4),MONTH(C4)+1,DAY(C4))</f>
        <v>61</v>
      </c>
      <c r="D5" s="284">
        <f t="shared" ref="D5:D14" si="1">$M$2</f>
        <v>0</v>
      </c>
      <c r="E5" s="284">
        <f t="shared" ref="E5:E14" si="2">$N$2</f>
        <v>0</v>
      </c>
      <c r="F5" s="153" t="str">
        <f>"Summe "&amp;YEAR(D1)+2&amp;":"</f>
        <v>Summe 1902:</v>
      </c>
      <c r="G5" s="285">
        <f>SUMPRODUCT((YEAR(C3:C39)=YEAR(D1)+2)*(D3:D39))</f>
        <v>0</v>
      </c>
      <c r="H5" s="153">
        <f>SUMPRODUCT((YEAR(C3:C39)=YEAR(D1)+2)*(E3:E39))</f>
        <v>0</v>
      </c>
      <c r="K5" t="e">
        <f>SUMPRODUCT(N(YEAR(C3:C39)=Personal_alt!G50+1))</f>
        <v>#VALUE!</v>
      </c>
      <c r="P5" t="str">
        <f>Personal_alt!E25</f>
        <v>bitte auswählen</v>
      </c>
      <c r="Q5">
        <f>Personal_alt!N25</f>
        <v>0</v>
      </c>
      <c r="S5" t="s">
        <v>478</v>
      </c>
    </row>
    <row r="6" spans="1:19" x14ac:dyDescent="0.25">
      <c r="B6">
        <v>4</v>
      </c>
      <c r="C6" s="281">
        <f t="shared" si="0"/>
        <v>92</v>
      </c>
      <c r="D6" s="284">
        <f t="shared" si="1"/>
        <v>0</v>
      </c>
      <c r="E6" s="284">
        <f t="shared" si="2"/>
        <v>0</v>
      </c>
      <c r="F6" s="153" t="str">
        <f>"Summe "&amp;YEAR(D1)+3&amp;":"</f>
        <v>Summe 1903:</v>
      </c>
      <c r="G6" s="285">
        <f>SUMPRODUCT((YEAR(C3:C39)=YEAR(D1)+3)*(D3:D39))</f>
        <v>0</v>
      </c>
      <c r="H6" s="153">
        <f>SUMPRODUCT((YEAR(C3:C39)=YEAR(D1)+3)*(E3:E39))</f>
        <v>0</v>
      </c>
      <c r="P6" t="str">
        <f>Personal_alt!E26</f>
        <v>bitte auswählen</v>
      </c>
      <c r="Q6">
        <f>Personal_alt!N26</f>
        <v>0</v>
      </c>
      <c r="S6">
        <f>COUNTIF(Personalausgaben!P2:P6,"EG 12")+COUNTIF(Personalausgaben!P2:P6,"EG 13")</f>
        <v>0</v>
      </c>
    </row>
    <row r="7" spans="1:19" x14ac:dyDescent="0.25">
      <c r="B7">
        <v>5</v>
      </c>
      <c r="C7" s="281">
        <f t="shared" si="0"/>
        <v>122</v>
      </c>
      <c r="D7" s="284">
        <f t="shared" si="1"/>
        <v>0</v>
      </c>
      <c r="E7" s="284">
        <f t="shared" si="2"/>
        <v>0</v>
      </c>
      <c r="F7" s="153" t="str">
        <f>"Summe "&amp;YEAR(D1)+4&amp;":"</f>
        <v>Summe 1904:</v>
      </c>
      <c r="G7" s="285">
        <f>SUMPRODUCT((YEAR(C3:C39)=YEAR(D1)+4)*(D3:D39))</f>
        <v>0</v>
      </c>
      <c r="H7" s="153">
        <f>SUMPRODUCT((YEAR(C3:C39)=YEAR(D1)+4)*(E3:E39))</f>
        <v>0</v>
      </c>
    </row>
    <row r="8" spans="1:19" x14ac:dyDescent="0.25">
      <c r="B8">
        <v>6</v>
      </c>
      <c r="C8" s="281">
        <f t="shared" si="0"/>
        <v>153</v>
      </c>
      <c r="D8" s="284">
        <f t="shared" si="1"/>
        <v>0</v>
      </c>
      <c r="E8" s="284">
        <f t="shared" si="2"/>
        <v>0</v>
      </c>
      <c r="F8" s="133" t="s">
        <v>15</v>
      </c>
      <c r="G8" s="293">
        <f>SUM(G3:G7)</f>
        <v>0</v>
      </c>
      <c r="H8" s="133">
        <f>SUM(H3:H7)</f>
        <v>0</v>
      </c>
      <c r="O8" t="s">
        <v>460</v>
      </c>
      <c r="P8" t="str">
        <f>Personal_alt!E29</f>
        <v/>
      </c>
      <c r="Q8">
        <f>Personal_alt!N29</f>
        <v>0</v>
      </c>
    </row>
    <row r="9" spans="1:19" x14ac:dyDescent="0.25">
      <c r="B9">
        <v>7</v>
      </c>
      <c r="C9" s="281">
        <f t="shared" si="0"/>
        <v>183</v>
      </c>
      <c r="D9" s="284">
        <f t="shared" si="1"/>
        <v>0</v>
      </c>
      <c r="E9" s="284">
        <f t="shared" si="2"/>
        <v>0</v>
      </c>
      <c r="P9" t="str">
        <f>Personal_alt!E30</f>
        <v/>
      </c>
      <c r="Q9">
        <f>Personal_alt!N30</f>
        <v>0</v>
      </c>
    </row>
    <row r="10" spans="1:19" x14ac:dyDescent="0.25">
      <c r="B10">
        <v>8</v>
      </c>
      <c r="C10" s="281">
        <f t="shared" si="0"/>
        <v>214</v>
      </c>
      <c r="D10" s="284">
        <f t="shared" si="1"/>
        <v>0</v>
      </c>
      <c r="E10" s="284">
        <f t="shared" si="2"/>
        <v>0</v>
      </c>
      <c r="P10" t="str">
        <f>Personal_alt!E31</f>
        <v/>
      </c>
      <c r="Q10">
        <f>Personal_alt!N31</f>
        <v>0</v>
      </c>
    </row>
    <row r="11" spans="1:19" x14ac:dyDescent="0.25">
      <c r="B11">
        <v>9</v>
      </c>
      <c r="C11" s="281">
        <f t="shared" si="0"/>
        <v>245</v>
      </c>
      <c r="D11" s="284">
        <f t="shared" si="1"/>
        <v>0</v>
      </c>
      <c r="E11" s="284">
        <f t="shared" si="2"/>
        <v>0</v>
      </c>
      <c r="P11" t="str">
        <f>Personal_alt!E32</f>
        <v/>
      </c>
      <c r="Q11">
        <f>Personal_alt!N32</f>
        <v>0</v>
      </c>
    </row>
    <row r="12" spans="1:19" x14ac:dyDescent="0.25">
      <c r="B12">
        <v>10</v>
      </c>
      <c r="C12" s="281">
        <f t="shared" si="0"/>
        <v>275</v>
      </c>
      <c r="D12" s="284">
        <f t="shared" si="1"/>
        <v>0</v>
      </c>
      <c r="E12" s="284">
        <f t="shared" si="2"/>
        <v>0</v>
      </c>
      <c r="P12" t="str">
        <f>Personal_alt!E33</f>
        <v/>
      </c>
      <c r="Q12">
        <f>Personal_alt!N33</f>
        <v>0</v>
      </c>
    </row>
    <row r="13" spans="1:19" x14ac:dyDescent="0.25">
      <c r="B13">
        <v>11</v>
      </c>
      <c r="C13" s="281">
        <f t="shared" si="0"/>
        <v>306</v>
      </c>
      <c r="D13" s="284">
        <f t="shared" si="1"/>
        <v>0</v>
      </c>
      <c r="E13" s="284">
        <f t="shared" si="2"/>
        <v>0</v>
      </c>
    </row>
    <row r="14" spans="1:19" x14ac:dyDescent="0.25">
      <c r="B14" s="153">
        <v>12</v>
      </c>
      <c r="C14" s="283">
        <f>IF(AND(menu!I47=1,DAY(D1)&lt;&gt;1),DATE(YEAR(C13),MONTH(C13)+1,DAY(C3)-1),DATE(YEAR(C13),MONTH(C13)+1,DAY(C13)))</f>
        <v>336</v>
      </c>
      <c r="D14" s="284">
        <f t="shared" si="1"/>
        <v>0</v>
      </c>
      <c r="E14" s="284">
        <f t="shared" si="2"/>
        <v>0</v>
      </c>
      <c r="F14" s="284"/>
      <c r="I14">
        <f>IF(menu!I47=1,1-I3,0)</f>
        <v>0</v>
      </c>
      <c r="O14" t="s">
        <v>461</v>
      </c>
      <c r="P14" t="str">
        <f>Personal_alt!E36</f>
        <v/>
      </c>
      <c r="Q14">
        <f>Personal_alt!N36</f>
        <v>0</v>
      </c>
    </row>
    <row r="15" spans="1:19" x14ac:dyDescent="0.25">
      <c r="A15" s="230" t="s">
        <v>454</v>
      </c>
      <c r="B15" s="230">
        <v>13</v>
      </c>
      <c r="C15" s="286">
        <f t="shared" si="0"/>
        <v>367</v>
      </c>
      <c r="D15" s="287">
        <f>IF(menu!$I$47&gt;1,SUM(M3),IF(DAY(D1)&lt;&gt;1,SUM(M2)*I14,0))</f>
        <v>0</v>
      </c>
      <c r="E15" s="287">
        <f>IF(menu!$I$47&gt;1,SUM(N3),IF(DAY(D1)&lt;&gt;1,SUM(N2)*I14,0))</f>
        <v>0</v>
      </c>
      <c r="P15" t="str">
        <f>Personal_alt!E37</f>
        <v/>
      </c>
      <c r="Q15">
        <f>Personal_alt!N37</f>
        <v>0</v>
      </c>
    </row>
    <row r="16" spans="1:19" x14ac:dyDescent="0.25">
      <c r="B16">
        <v>14</v>
      </c>
      <c r="C16" s="281">
        <f t="shared" si="0"/>
        <v>398</v>
      </c>
      <c r="D16" s="284">
        <f>IF(menu!$I$47&gt;1,$M$3,0)</f>
        <v>0</v>
      </c>
      <c r="E16" s="284">
        <f>IF(menu!$I$47&gt;1,$N$3,0)</f>
        <v>0</v>
      </c>
      <c r="P16" t="str">
        <f>Personal_alt!E38</f>
        <v/>
      </c>
      <c r="Q16">
        <f>Personal_alt!N38</f>
        <v>0</v>
      </c>
    </row>
    <row r="17" spans="1:17" x14ac:dyDescent="0.25">
      <c r="B17">
        <v>15</v>
      </c>
      <c r="C17" s="281">
        <f t="shared" si="0"/>
        <v>426</v>
      </c>
      <c r="D17" s="284">
        <f>IF(menu!$I$47&gt;1,$M$3,0)</f>
        <v>0</v>
      </c>
      <c r="E17" s="284">
        <f>IF(menu!$I$47&gt;1,$N$3,0)</f>
        <v>0</v>
      </c>
      <c r="P17" t="str">
        <f>Personal_alt!E39</f>
        <v/>
      </c>
      <c r="Q17">
        <f>Personal_alt!N39</f>
        <v>0</v>
      </c>
    </row>
    <row r="18" spans="1:17" x14ac:dyDescent="0.25">
      <c r="B18">
        <v>16</v>
      </c>
      <c r="C18" s="281">
        <f t="shared" si="0"/>
        <v>457</v>
      </c>
      <c r="D18" s="284">
        <f>IF(menu!$I$47&gt;1,$M$3,0)</f>
        <v>0</v>
      </c>
      <c r="E18" s="284">
        <f>IF(menu!$I$47&gt;1,$N$3,0)</f>
        <v>0</v>
      </c>
      <c r="P18" t="str">
        <f>Personal_alt!E40</f>
        <v/>
      </c>
      <c r="Q18">
        <f>Personal_alt!N40</f>
        <v>0</v>
      </c>
    </row>
    <row r="19" spans="1:17" x14ac:dyDescent="0.25">
      <c r="B19">
        <v>17</v>
      </c>
      <c r="C19" s="281">
        <f t="shared" si="0"/>
        <v>487</v>
      </c>
      <c r="D19" s="284">
        <f>IF(menu!$I$47&gt;1,$M$3,0)</f>
        <v>0</v>
      </c>
      <c r="E19" s="284">
        <f>IF(menu!$I$47&gt;1,$N$3,0)</f>
        <v>0</v>
      </c>
    </row>
    <row r="20" spans="1:17" x14ac:dyDescent="0.25">
      <c r="B20">
        <v>18</v>
      </c>
      <c r="C20" s="281">
        <f t="shared" si="0"/>
        <v>518</v>
      </c>
      <c r="D20" s="284">
        <f>IF(menu!$I$47&gt;1,$M$3,0)</f>
        <v>0</v>
      </c>
      <c r="E20" s="284">
        <f>IF(menu!$I$47&gt;1,$N$3,0)</f>
        <v>0</v>
      </c>
    </row>
    <row r="21" spans="1:17" x14ac:dyDescent="0.25">
      <c r="B21">
        <v>19</v>
      </c>
      <c r="C21" s="281">
        <f t="shared" si="0"/>
        <v>548</v>
      </c>
      <c r="D21" s="284">
        <f>IF(menu!$I$47&gt;1,$M$3,0)</f>
        <v>0</v>
      </c>
      <c r="E21" s="284">
        <f>IF(menu!$I$47&gt;1,$N$3,0)</f>
        <v>0</v>
      </c>
    </row>
    <row r="22" spans="1:17" x14ac:dyDescent="0.25">
      <c r="B22">
        <v>20</v>
      </c>
      <c r="C22" s="281">
        <f t="shared" si="0"/>
        <v>579</v>
      </c>
      <c r="D22" s="284">
        <f>IF(menu!$I$47&gt;1,$M$3,0)</f>
        <v>0</v>
      </c>
      <c r="E22" s="284">
        <f>IF(menu!$I$47&gt;1,$N$3,0)</f>
        <v>0</v>
      </c>
    </row>
    <row r="23" spans="1:17" x14ac:dyDescent="0.25">
      <c r="B23">
        <v>21</v>
      </c>
      <c r="C23" s="281">
        <f t="shared" si="0"/>
        <v>610</v>
      </c>
      <c r="D23" s="284">
        <f>IF(menu!$I$47&gt;1,$M$3,0)</f>
        <v>0</v>
      </c>
      <c r="E23" s="284">
        <f>IF(menu!$I$47&gt;1,$N$3,0)</f>
        <v>0</v>
      </c>
    </row>
    <row r="24" spans="1:17" x14ac:dyDescent="0.25">
      <c r="B24">
        <v>22</v>
      </c>
      <c r="C24" s="281">
        <f t="shared" si="0"/>
        <v>640</v>
      </c>
      <c r="D24" s="284">
        <f>IF(menu!$I$47&gt;1,$M$3,0)</f>
        <v>0</v>
      </c>
      <c r="E24" s="284">
        <f>IF(menu!$I$47&gt;1,$N$3,0)</f>
        <v>0</v>
      </c>
    </row>
    <row r="25" spans="1:17" x14ac:dyDescent="0.25">
      <c r="B25">
        <v>23</v>
      </c>
      <c r="C25" s="281">
        <f t="shared" si="0"/>
        <v>671</v>
      </c>
      <c r="D25" s="284">
        <f>IF(menu!$I$47&gt;1,$M$3,0)</f>
        <v>0</v>
      </c>
      <c r="E25" s="284">
        <f>IF(menu!$I$47&gt;1,$N$3,0)</f>
        <v>0</v>
      </c>
    </row>
    <row r="26" spans="1:17" x14ac:dyDescent="0.25">
      <c r="B26" s="153">
        <v>24</v>
      </c>
      <c r="C26" s="283">
        <f>IF(AND(menu!I47=2,DAY(D1)&lt;&gt;1),DATE(YEAR(C25),MONTH(C25)+1,DAY(C3)-1),DATE(YEAR(C25),MONTH(C25)+1,DAY(C25)))</f>
        <v>699</v>
      </c>
      <c r="D26" s="284">
        <f>IF(menu!$I$47&gt;1,$M$3,0)</f>
        <v>0</v>
      </c>
      <c r="E26" s="284">
        <f>IF(menu!$I$47&gt;1,$N$3,0)</f>
        <v>0</v>
      </c>
      <c r="I26">
        <f>IF(menu!I47=2,ROUND(1-I3,1),0)</f>
        <v>-0.1</v>
      </c>
    </row>
    <row r="27" spans="1:17" x14ac:dyDescent="0.25">
      <c r="A27" s="230" t="s">
        <v>453</v>
      </c>
      <c r="B27" s="230">
        <v>25</v>
      </c>
      <c r="C27" s="286">
        <f t="shared" si="0"/>
        <v>729</v>
      </c>
      <c r="D27" s="287">
        <f>IF(menu!$I$47&gt;2,M4,IF(DAY(D1)&lt;&gt;1,M3*I26,0))</f>
        <v>0</v>
      </c>
      <c r="E27" s="287">
        <f>IF(menu!$I$47&gt;2,N4,IF(DAY(D1)&lt;&gt;1,N3*I26,0))</f>
        <v>0</v>
      </c>
    </row>
    <row r="28" spans="1:17" x14ac:dyDescent="0.25">
      <c r="B28">
        <v>26</v>
      </c>
      <c r="C28" s="281">
        <f>DATE(YEAR(C27),MONTH(C27)+1,DAY(C27))</f>
        <v>760</v>
      </c>
      <c r="D28" s="284">
        <f>IF(menu!$I$47&gt;2,$M$4,0)</f>
        <v>0</v>
      </c>
      <c r="E28" s="284">
        <f>IF(menu!$I$47&gt;2,$N$4,0)</f>
        <v>0</v>
      </c>
    </row>
    <row r="29" spans="1:17" x14ac:dyDescent="0.25">
      <c r="B29">
        <v>27</v>
      </c>
      <c r="C29" s="281">
        <f t="shared" si="0"/>
        <v>791</v>
      </c>
      <c r="D29" s="284">
        <f>IF(menu!$I$47&gt;2,$M$4,0)</f>
        <v>0</v>
      </c>
      <c r="E29" s="284">
        <f>IF(menu!$I$47&gt;2,$N$4,0)</f>
        <v>0</v>
      </c>
    </row>
    <row r="30" spans="1:17" x14ac:dyDescent="0.25">
      <c r="B30">
        <v>28</v>
      </c>
      <c r="C30" s="281">
        <f t="shared" si="0"/>
        <v>822</v>
      </c>
      <c r="D30" s="284">
        <f>IF(menu!$I$47&gt;2,$M$4,0)</f>
        <v>0</v>
      </c>
      <c r="E30" s="284">
        <f>IF(menu!$I$47&gt;2,$N$4,0)</f>
        <v>0</v>
      </c>
    </row>
    <row r="31" spans="1:17" x14ac:dyDescent="0.25">
      <c r="B31">
        <v>29</v>
      </c>
      <c r="C31" s="281">
        <f t="shared" si="0"/>
        <v>852</v>
      </c>
      <c r="D31" s="284">
        <f>IF(menu!$I$47&gt;2,$M$4,0)</f>
        <v>0</v>
      </c>
      <c r="E31" s="284">
        <f>IF(menu!$I$47&gt;2,$N$4,0)</f>
        <v>0</v>
      </c>
    </row>
    <row r="32" spans="1:17" x14ac:dyDescent="0.25">
      <c r="B32">
        <v>30</v>
      </c>
      <c r="C32" s="281">
        <f t="shared" si="0"/>
        <v>883</v>
      </c>
      <c r="D32" s="284">
        <f>IF(menu!$I$47&gt;2,$M$4,0)</f>
        <v>0</v>
      </c>
      <c r="E32" s="284">
        <f>IF(menu!$I$47&gt;2,$N$4,0)</f>
        <v>0</v>
      </c>
    </row>
    <row r="33" spans="1:9" x14ac:dyDescent="0.25">
      <c r="B33">
        <v>31</v>
      </c>
      <c r="C33" s="281">
        <f t="shared" si="0"/>
        <v>913</v>
      </c>
      <c r="D33" s="284">
        <f>IF(menu!$I$47&gt;2,$M$4,0)</f>
        <v>0</v>
      </c>
      <c r="E33" s="284">
        <f>IF(menu!$I$47&gt;2,$N$4,0)</f>
        <v>0</v>
      </c>
    </row>
    <row r="34" spans="1:9" x14ac:dyDescent="0.25">
      <c r="B34">
        <v>32</v>
      </c>
      <c r="C34" s="281">
        <f t="shared" si="0"/>
        <v>944</v>
      </c>
      <c r="D34" s="284">
        <f>IF(menu!$I$47&gt;2,$M$4,0)</f>
        <v>0</v>
      </c>
      <c r="E34" s="284">
        <f>IF(menu!$I$47&gt;2,$N$4,0)</f>
        <v>0</v>
      </c>
    </row>
    <row r="35" spans="1:9" x14ac:dyDescent="0.25">
      <c r="B35">
        <v>33</v>
      </c>
      <c r="C35" s="281">
        <f t="shared" si="0"/>
        <v>975</v>
      </c>
      <c r="D35" s="284">
        <f>IF(menu!$I$47&gt;2,$M$4,0)</f>
        <v>0</v>
      </c>
      <c r="E35" s="284">
        <f>IF(menu!$I$47&gt;2,$N$4,0)</f>
        <v>0</v>
      </c>
    </row>
    <row r="36" spans="1:9" x14ac:dyDescent="0.25">
      <c r="B36">
        <v>34</v>
      </c>
      <c r="C36" s="281">
        <f t="shared" si="0"/>
        <v>1005</v>
      </c>
      <c r="D36" s="284">
        <f>IF(menu!$I$47&gt;2,$M$4,0)</f>
        <v>0</v>
      </c>
      <c r="E36" s="284">
        <f>IF(menu!$I$47&gt;2,$N$4,0)</f>
        <v>0</v>
      </c>
    </row>
    <row r="37" spans="1:9" x14ac:dyDescent="0.25">
      <c r="B37">
        <v>35</v>
      </c>
      <c r="C37" s="281">
        <f t="shared" si="0"/>
        <v>1036</v>
      </c>
      <c r="D37" s="284">
        <f>IF(menu!$I$47&gt;2,$M$4,0)</f>
        <v>0</v>
      </c>
      <c r="E37" s="284">
        <f>IF(menu!$I$47&gt;2,$N$4,0)</f>
        <v>0</v>
      </c>
    </row>
    <row r="38" spans="1:9" x14ac:dyDescent="0.25">
      <c r="B38" s="153">
        <v>36</v>
      </c>
      <c r="C38" s="281">
        <f t="shared" si="0"/>
        <v>1066</v>
      </c>
      <c r="D38" s="284">
        <f>IF(menu!$I$47&gt;2,$M$4,0)</f>
        <v>0</v>
      </c>
      <c r="E38" s="284">
        <f>IF(menu!$I$47&gt;2,$N$4,0)</f>
        <v>0</v>
      </c>
      <c r="I38">
        <f>IF(menu!I47=3,1-I3,0)</f>
        <v>0</v>
      </c>
    </row>
    <row r="39" spans="1:9" x14ac:dyDescent="0.25">
      <c r="A39" s="230"/>
      <c r="B39" s="289">
        <v>37</v>
      </c>
      <c r="C39" s="290">
        <f>IF(menu!I47=3,DATE(YEAR(C38),MONTH(C38)+1,DAY(C3)-1),DATE(YEAR(C38),MONTH(C38)+1,DAY(C38)))</f>
        <v>1097</v>
      </c>
      <c r="D39" s="288">
        <f>IF(menu!$I$47&gt;3,M4,IF(DAY(D1)&lt;&gt;1,M4*I38,0))</f>
        <v>0</v>
      </c>
      <c r="E39" s="288">
        <f>IF(menu!$I$47&gt;3,N4,IF(DAY(D1)&lt;&gt;1,N4*I38,0))</f>
        <v>0</v>
      </c>
    </row>
  </sheetData>
  <pageMargins left="0.7" right="0.7" top="0.78740157499999996" bottom="0.78740157499999996" header="0.3" footer="0.3"/>
  <pageSetup paperSize="9" scale="8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07"/>
  <sheetViews>
    <sheetView showGridLines="0" showRowColHeaders="0" topLeftCell="A13" zoomScaleNormal="100" workbookViewId="0">
      <selection activeCell="P42" sqref="P42"/>
    </sheetView>
  </sheetViews>
  <sheetFormatPr baseColWidth="10" defaultColWidth="11.42578125" defaultRowHeight="12" x14ac:dyDescent="0.2"/>
  <cols>
    <col min="1" max="3" width="2.5703125" style="1" customWidth="1"/>
    <col min="4" max="4" width="3.140625" style="1" customWidth="1"/>
    <col min="5" max="5" width="3.5703125" style="1" customWidth="1"/>
    <col min="6" max="6" width="3.42578125" style="1" customWidth="1"/>
    <col min="7" max="7" width="0.5703125" style="1" customWidth="1"/>
    <col min="8" max="8" width="9.42578125" style="1" customWidth="1"/>
    <col min="9" max="9" width="13.5703125" style="1" customWidth="1"/>
    <col min="10" max="10" width="4.42578125" style="1" customWidth="1"/>
    <col min="11" max="11" width="5.140625" style="1" customWidth="1"/>
    <col min="12" max="13" width="5.5703125" style="1" customWidth="1"/>
    <col min="14" max="14" width="8.85546875" style="1" customWidth="1"/>
    <col min="15" max="15" width="17" style="1" customWidth="1"/>
    <col min="16" max="16" width="13.5703125" style="1" customWidth="1"/>
    <col min="17" max="17" width="2.5703125" style="1" customWidth="1"/>
    <col min="18" max="18" width="2.42578125" style="1" customWidth="1"/>
    <col min="19" max="19" width="21.5703125" style="1" customWidth="1"/>
    <col min="20" max="20" width="19.5703125" style="1" customWidth="1"/>
    <col min="21" max="16384" width="11.42578125" style="1"/>
  </cols>
  <sheetData>
    <row r="1" spans="1:34"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row>
    <row r="2" spans="1:34" ht="12.75" hidden="1" customHeight="1" x14ac:dyDescent="0.2">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row>
    <row r="3" spans="1:34" ht="12" customHeight="1" x14ac:dyDescent="0.2">
      <c r="A3" s="326"/>
      <c r="R3" s="326"/>
      <c r="S3" s="326"/>
      <c r="T3" s="326"/>
      <c r="U3" s="326"/>
      <c r="V3" s="326"/>
      <c r="W3" s="326"/>
      <c r="X3" s="326"/>
      <c r="Y3" s="326"/>
      <c r="Z3" s="326"/>
      <c r="AA3" s="326"/>
      <c r="AB3" s="326"/>
      <c r="AC3" s="326"/>
      <c r="AD3" s="326"/>
      <c r="AE3" s="326"/>
      <c r="AF3" s="326"/>
      <c r="AG3" s="326"/>
      <c r="AH3" s="326"/>
    </row>
    <row r="4" spans="1:34" s="4" customFormat="1" ht="27.75" customHeight="1" x14ac:dyDescent="0.2">
      <c r="A4" s="327"/>
      <c r="C4" s="548" t="s">
        <v>522</v>
      </c>
      <c r="D4" s="548"/>
      <c r="E4" s="548"/>
      <c r="F4" s="548"/>
      <c r="G4" s="548"/>
      <c r="H4" s="548"/>
      <c r="I4" s="548"/>
      <c r="J4" s="548"/>
      <c r="K4" s="548"/>
      <c r="L4" s="548"/>
      <c r="M4" s="229"/>
      <c r="N4" s="1"/>
      <c r="O4" s="1"/>
      <c r="P4" s="1"/>
      <c r="Q4" s="1"/>
      <c r="R4" s="327"/>
      <c r="S4" s="327"/>
      <c r="T4" s="327"/>
      <c r="U4" s="327"/>
      <c r="V4" s="327"/>
      <c r="W4" s="327"/>
      <c r="X4" s="327"/>
      <c r="Y4" s="327"/>
      <c r="Z4" s="327"/>
      <c r="AA4" s="327"/>
      <c r="AB4" s="327"/>
      <c r="AC4" s="327"/>
      <c r="AD4" s="327"/>
      <c r="AE4" s="327"/>
      <c r="AF4" s="327"/>
      <c r="AG4" s="327"/>
      <c r="AH4" s="327"/>
    </row>
    <row r="5" spans="1:34" ht="16.5" customHeight="1" thickBot="1" x14ac:dyDescent="0.25">
      <c r="A5" s="326"/>
      <c r="C5" s="258" t="s">
        <v>362</v>
      </c>
      <c r="D5" s="259"/>
      <c r="E5" s="259"/>
      <c r="F5" s="259"/>
      <c r="G5" s="259"/>
      <c r="H5" s="259"/>
      <c r="I5" s="259"/>
      <c r="J5" s="259"/>
      <c r="K5" s="259"/>
      <c r="L5" s="259"/>
      <c r="M5" s="259"/>
      <c r="N5" s="259"/>
      <c r="O5" s="259"/>
      <c r="P5" s="259"/>
      <c r="R5" s="326"/>
      <c r="S5" s="326"/>
      <c r="T5" s="333"/>
      <c r="U5" s="333"/>
      <c r="V5" s="333"/>
      <c r="W5" s="333"/>
      <c r="X5" s="333"/>
      <c r="Y5" s="333"/>
      <c r="Z5" s="333"/>
      <c r="AA5" s="333"/>
      <c r="AB5" s="333"/>
      <c r="AC5" s="333"/>
      <c r="AD5" s="333"/>
      <c r="AE5" s="333"/>
      <c r="AF5" s="333"/>
      <c r="AG5" s="333"/>
      <c r="AH5" s="333"/>
    </row>
    <row r="6" spans="1:34" ht="16.5" customHeight="1" x14ac:dyDescent="0.2">
      <c r="A6" s="326"/>
      <c r="B6" s="29"/>
      <c r="C6" s="559" t="s">
        <v>553</v>
      </c>
      <c r="D6" s="560"/>
      <c r="E6" s="560"/>
      <c r="F6" s="560"/>
      <c r="G6" s="560"/>
      <c r="H6" s="560"/>
      <c r="I6" s="560"/>
      <c r="J6" s="560"/>
      <c r="K6" s="560"/>
      <c r="L6" s="560"/>
      <c r="M6" s="560"/>
      <c r="N6" s="560"/>
      <c r="O6" s="560"/>
      <c r="P6" s="561"/>
      <c r="R6" s="326"/>
      <c r="S6" s="326"/>
      <c r="T6" s="333"/>
      <c r="U6" s="333"/>
      <c r="V6" s="333"/>
      <c r="W6" s="333"/>
      <c r="X6" s="333"/>
      <c r="Y6" s="333"/>
      <c r="Z6" s="333"/>
      <c r="AA6" s="333"/>
      <c r="AB6" s="333"/>
      <c r="AC6" s="333"/>
      <c r="AD6" s="333"/>
      <c r="AE6" s="333"/>
      <c r="AF6" s="333"/>
      <c r="AG6" s="333"/>
      <c r="AH6" s="333"/>
    </row>
    <row r="7" spans="1:34" ht="27.75" customHeight="1" x14ac:dyDescent="0.2">
      <c r="A7" s="326"/>
      <c r="B7" s="29"/>
      <c r="C7" s="260" t="s">
        <v>361</v>
      </c>
      <c r="D7" s="562" t="s">
        <v>669</v>
      </c>
      <c r="E7" s="562"/>
      <c r="F7" s="562"/>
      <c r="G7" s="562"/>
      <c r="H7" s="562"/>
      <c r="I7" s="562"/>
      <c r="J7" s="562"/>
      <c r="K7" s="562"/>
      <c r="L7" s="562"/>
      <c r="M7" s="562"/>
      <c r="N7" s="562"/>
      <c r="O7" s="562"/>
      <c r="P7" s="563"/>
      <c r="R7" s="326"/>
      <c r="S7" s="326"/>
      <c r="T7" s="326"/>
      <c r="U7" s="326"/>
      <c r="V7" s="326"/>
      <c r="W7" s="326"/>
      <c r="X7" s="326"/>
      <c r="Y7" s="326"/>
      <c r="Z7" s="326"/>
      <c r="AA7" s="326"/>
      <c r="AB7" s="326"/>
      <c r="AC7" s="326"/>
      <c r="AD7" s="326"/>
      <c r="AE7" s="326"/>
      <c r="AF7" s="326"/>
      <c r="AG7" s="326"/>
      <c r="AH7" s="326"/>
    </row>
    <row r="8" spans="1:34" ht="16.5" customHeight="1" x14ac:dyDescent="0.2">
      <c r="A8" s="326"/>
      <c r="B8" s="29"/>
      <c r="C8" s="260" t="s">
        <v>361</v>
      </c>
      <c r="D8" s="564" t="s">
        <v>341</v>
      </c>
      <c r="E8" s="564"/>
      <c r="F8" s="564"/>
      <c r="G8" s="564"/>
      <c r="H8" s="564"/>
      <c r="I8" s="564"/>
      <c r="J8" s="564"/>
      <c r="K8" s="564"/>
      <c r="L8" s="564"/>
      <c r="M8" s="564"/>
      <c r="N8" s="564"/>
      <c r="O8" s="564"/>
      <c r="P8" s="565"/>
      <c r="R8" s="326"/>
      <c r="S8" s="326"/>
      <c r="T8" s="326"/>
      <c r="U8" s="326"/>
      <c r="V8" s="326"/>
      <c r="W8" s="326"/>
      <c r="X8" s="326"/>
      <c r="Y8" s="326"/>
      <c r="Z8" s="326"/>
      <c r="AA8" s="326"/>
      <c r="AB8" s="326"/>
      <c r="AC8" s="326"/>
      <c r="AD8" s="326"/>
      <c r="AE8" s="326"/>
      <c r="AF8" s="326"/>
      <c r="AG8" s="326"/>
      <c r="AH8" s="326"/>
    </row>
    <row r="9" spans="1:34" ht="16.5" customHeight="1" x14ac:dyDescent="0.2">
      <c r="A9" s="326"/>
      <c r="B9" s="29"/>
      <c r="C9" s="260" t="s">
        <v>361</v>
      </c>
      <c r="D9" s="564" t="s">
        <v>342</v>
      </c>
      <c r="E9" s="564"/>
      <c r="F9" s="564"/>
      <c r="G9" s="564"/>
      <c r="H9" s="564"/>
      <c r="I9" s="564"/>
      <c r="J9" s="564"/>
      <c r="K9" s="564"/>
      <c r="L9" s="564"/>
      <c r="M9" s="564"/>
      <c r="N9" s="564"/>
      <c r="O9" s="564"/>
      <c r="P9" s="565"/>
      <c r="R9" s="326"/>
      <c r="S9" s="326"/>
      <c r="T9" s="326"/>
      <c r="U9" s="326"/>
      <c r="V9" s="326"/>
      <c r="W9" s="326"/>
      <c r="X9" s="326"/>
      <c r="Y9" s="326"/>
      <c r="Z9" s="326"/>
      <c r="AA9" s="326"/>
      <c r="AB9" s="326"/>
      <c r="AC9" s="326"/>
      <c r="AD9" s="326"/>
      <c r="AE9" s="326"/>
      <c r="AF9" s="326"/>
      <c r="AG9" s="326"/>
      <c r="AH9" s="326"/>
    </row>
    <row r="10" spans="1:34" ht="16.5" customHeight="1" x14ac:dyDescent="0.2">
      <c r="A10" s="326"/>
      <c r="B10" s="29"/>
      <c r="C10" s="260" t="s">
        <v>361</v>
      </c>
      <c r="D10" s="564" t="str">
        <f>menu!A180</f>
        <v>THG-Minderungsstrategien und priorisierte Handlungsfelder</v>
      </c>
      <c r="E10" s="564"/>
      <c r="F10" s="564"/>
      <c r="G10" s="564"/>
      <c r="H10" s="564"/>
      <c r="I10" s="564"/>
      <c r="J10" s="564"/>
      <c r="K10" s="564"/>
      <c r="L10" s="564"/>
      <c r="M10" s="564"/>
      <c r="N10" s="564"/>
      <c r="O10" s="564"/>
      <c r="P10" s="565"/>
      <c r="R10" s="326"/>
      <c r="S10" s="326"/>
      <c r="T10" s="326"/>
      <c r="U10" s="326"/>
      <c r="V10" s="326"/>
      <c r="W10" s="326"/>
      <c r="X10" s="326"/>
      <c r="Y10" s="326"/>
      <c r="Z10" s="326"/>
      <c r="AA10" s="326"/>
      <c r="AB10" s="326"/>
      <c r="AC10" s="326"/>
      <c r="AD10" s="326"/>
      <c r="AE10" s="326"/>
      <c r="AF10" s="326"/>
      <c r="AG10" s="326"/>
      <c r="AH10" s="326"/>
    </row>
    <row r="11" spans="1:34" ht="16.5" customHeight="1" x14ac:dyDescent="0.2">
      <c r="A11" s="326"/>
      <c r="B11" s="29"/>
      <c r="C11" s="260" t="s">
        <v>361</v>
      </c>
      <c r="D11" s="564" t="s">
        <v>343</v>
      </c>
      <c r="E11" s="564"/>
      <c r="F11" s="564"/>
      <c r="G11" s="564"/>
      <c r="H11" s="564"/>
      <c r="I11" s="564"/>
      <c r="J11" s="564"/>
      <c r="K11" s="564"/>
      <c r="L11" s="564"/>
      <c r="M11" s="564"/>
      <c r="N11" s="564"/>
      <c r="O11" s="564"/>
      <c r="P11" s="565"/>
      <c r="R11" s="326"/>
      <c r="S11" s="326"/>
      <c r="T11" s="326"/>
      <c r="U11" s="326"/>
      <c r="V11" s="326"/>
      <c r="W11" s="326"/>
      <c r="X11" s="326"/>
      <c r="Y11" s="326"/>
      <c r="Z11" s="326"/>
      <c r="AA11" s="326"/>
      <c r="AB11" s="326"/>
      <c r="AC11" s="326"/>
      <c r="AD11" s="326"/>
      <c r="AE11" s="326"/>
      <c r="AF11" s="326"/>
      <c r="AG11" s="326"/>
      <c r="AH11" s="326"/>
    </row>
    <row r="12" spans="1:34" ht="16.5" customHeight="1" x14ac:dyDescent="0.2">
      <c r="A12" s="326"/>
      <c r="B12" s="29"/>
      <c r="C12" s="260" t="s">
        <v>361</v>
      </c>
      <c r="D12" s="564" t="s">
        <v>344</v>
      </c>
      <c r="E12" s="564"/>
      <c r="F12" s="564"/>
      <c r="G12" s="564"/>
      <c r="H12" s="564"/>
      <c r="I12" s="564"/>
      <c r="J12" s="564"/>
      <c r="K12" s="564"/>
      <c r="L12" s="564"/>
      <c r="M12" s="564"/>
      <c r="N12" s="564"/>
      <c r="O12" s="564"/>
      <c r="P12" s="565"/>
      <c r="R12" s="326"/>
      <c r="S12" s="326"/>
      <c r="T12" s="326"/>
      <c r="U12" s="326"/>
      <c r="V12" s="326"/>
      <c r="W12" s="326"/>
      <c r="X12" s="326"/>
      <c r="Y12" s="326"/>
      <c r="Z12" s="326"/>
      <c r="AA12" s="326"/>
      <c r="AB12" s="326"/>
      <c r="AC12" s="326"/>
      <c r="AD12" s="326"/>
      <c r="AE12" s="326"/>
      <c r="AF12" s="326"/>
      <c r="AG12" s="326"/>
      <c r="AH12" s="326"/>
    </row>
    <row r="13" spans="1:34" ht="16.5" customHeight="1" x14ac:dyDescent="0.2">
      <c r="A13" s="326"/>
      <c r="B13" s="29"/>
      <c r="C13" s="260" t="s">
        <v>361</v>
      </c>
      <c r="D13" s="564" t="s">
        <v>345</v>
      </c>
      <c r="E13" s="564"/>
      <c r="F13" s="564"/>
      <c r="G13" s="564"/>
      <c r="H13" s="564"/>
      <c r="I13" s="564"/>
      <c r="J13" s="564"/>
      <c r="K13" s="564"/>
      <c r="L13" s="564"/>
      <c r="M13" s="564"/>
      <c r="N13" s="564"/>
      <c r="O13" s="564"/>
      <c r="P13" s="565"/>
      <c r="R13" s="326"/>
      <c r="S13" s="326"/>
      <c r="T13" s="326"/>
      <c r="U13" s="326"/>
      <c r="V13" s="326"/>
      <c r="W13" s="326"/>
      <c r="X13" s="326"/>
      <c r="Y13" s="326"/>
      <c r="Z13" s="326"/>
      <c r="AA13" s="326"/>
      <c r="AB13" s="326"/>
      <c r="AC13" s="326"/>
      <c r="AD13" s="326"/>
      <c r="AE13" s="326"/>
      <c r="AF13" s="326"/>
      <c r="AG13" s="326"/>
      <c r="AH13" s="326"/>
    </row>
    <row r="14" spans="1:34" ht="16.5" customHeight="1" x14ac:dyDescent="0.2">
      <c r="A14" s="326"/>
      <c r="B14" s="29"/>
      <c r="C14" s="260" t="s">
        <v>361</v>
      </c>
      <c r="D14" s="564" t="s">
        <v>346</v>
      </c>
      <c r="E14" s="564"/>
      <c r="F14" s="564"/>
      <c r="G14" s="564"/>
      <c r="H14" s="564"/>
      <c r="I14" s="564"/>
      <c r="J14" s="564"/>
      <c r="K14" s="564"/>
      <c r="L14" s="564"/>
      <c r="M14" s="564"/>
      <c r="N14" s="564"/>
      <c r="O14" s="564"/>
      <c r="P14" s="565"/>
      <c r="R14" s="326"/>
      <c r="S14" s="326"/>
      <c r="T14" s="326"/>
      <c r="U14" s="326"/>
      <c r="V14" s="326"/>
      <c r="W14" s="326"/>
      <c r="X14" s="326"/>
      <c r="Y14" s="326"/>
      <c r="Z14" s="326"/>
      <c r="AA14" s="326"/>
      <c r="AB14" s="326"/>
      <c r="AC14" s="326"/>
      <c r="AD14" s="326"/>
      <c r="AE14" s="326"/>
      <c r="AF14" s="326"/>
      <c r="AG14" s="326"/>
      <c r="AH14" s="326"/>
    </row>
    <row r="15" spans="1:34" ht="16.5" customHeight="1" x14ac:dyDescent="0.2">
      <c r="A15" s="326"/>
      <c r="B15" s="29"/>
      <c r="C15" s="260" t="s">
        <v>361</v>
      </c>
      <c r="D15" s="566" t="s">
        <v>347</v>
      </c>
      <c r="E15" s="566"/>
      <c r="F15" s="566"/>
      <c r="G15" s="566"/>
      <c r="H15" s="566"/>
      <c r="I15" s="566"/>
      <c r="J15" s="566"/>
      <c r="K15" s="566"/>
      <c r="L15" s="566"/>
      <c r="M15" s="566"/>
      <c r="N15" s="566"/>
      <c r="O15" s="566"/>
      <c r="P15" s="567"/>
      <c r="R15" s="326"/>
      <c r="S15" s="326"/>
      <c r="T15" s="547"/>
      <c r="U15" s="547"/>
      <c r="V15" s="547"/>
      <c r="W15" s="547"/>
      <c r="X15" s="547"/>
      <c r="Y15" s="547"/>
      <c r="Z15" s="547"/>
      <c r="AA15" s="547"/>
      <c r="AB15" s="547"/>
      <c r="AC15" s="547"/>
      <c r="AD15" s="547"/>
      <c r="AE15" s="547"/>
      <c r="AF15" s="547"/>
      <c r="AG15" s="547"/>
      <c r="AH15" s="547"/>
    </row>
    <row r="16" spans="1:34" ht="16.5" customHeight="1" thickBot="1" x14ac:dyDescent="0.25">
      <c r="A16" s="326"/>
      <c r="B16" s="29"/>
      <c r="C16" s="261" t="s">
        <v>361</v>
      </c>
      <c r="D16" s="568" t="s">
        <v>670</v>
      </c>
      <c r="E16" s="568"/>
      <c r="F16" s="568"/>
      <c r="G16" s="568"/>
      <c r="H16" s="568"/>
      <c r="I16" s="568"/>
      <c r="J16" s="568"/>
      <c r="K16" s="568"/>
      <c r="L16" s="568"/>
      <c r="M16" s="568"/>
      <c r="N16" s="568"/>
      <c r="O16" s="568"/>
      <c r="P16" s="569"/>
      <c r="R16" s="326"/>
      <c r="S16" s="326"/>
      <c r="T16" s="326"/>
      <c r="U16" s="326"/>
      <c r="V16" s="326"/>
      <c r="W16" s="326"/>
      <c r="X16" s="326"/>
      <c r="Y16" s="326"/>
      <c r="Z16" s="326"/>
      <c r="AA16" s="326"/>
      <c r="AB16" s="326"/>
      <c r="AC16" s="326"/>
      <c r="AD16" s="326"/>
      <c r="AE16" s="326"/>
      <c r="AF16" s="326"/>
      <c r="AG16" s="326"/>
      <c r="AH16" s="326"/>
    </row>
    <row r="17" spans="1:34" ht="5.25" customHeight="1" x14ac:dyDescent="0.2">
      <c r="A17" s="326"/>
      <c r="C17" s="4"/>
      <c r="D17" s="4"/>
      <c r="E17" s="4"/>
      <c r="F17" s="4"/>
      <c r="G17" s="4"/>
      <c r="H17" s="4"/>
      <c r="I17" s="4"/>
      <c r="J17" s="4"/>
      <c r="K17" s="4"/>
      <c r="L17" s="4"/>
      <c r="M17" s="4"/>
      <c r="N17" s="4"/>
      <c r="O17" s="4"/>
      <c r="P17" s="4"/>
      <c r="R17" s="326"/>
      <c r="S17" s="326"/>
      <c r="T17" s="326"/>
      <c r="U17" s="326"/>
      <c r="V17" s="326"/>
      <c r="W17" s="326"/>
      <c r="X17" s="326"/>
      <c r="Y17" s="326"/>
      <c r="Z17" s="326"/>
      <c r="AA17" s="326"/>
      <c r="AB17" s="326"/>
      <c r="AC17" s="326"/>
      <c r="AD17" s="326"/>
      <c r="AE17" s="326"/>
      <c r="AF17" s="326"/>
      <c r="AG17" s="326"/>
      <c r="AH17" s="326"/>
    </row>
    <row r="18" spans="1:34" ht="18.75" customHeight="1" x14ac:dyDescent="0.2">
      <c r="A18" s="326"/>
      <c r="C18" s="570" t="s">
        <v>552</v>
      </c>
      <c r="D18" s="571"/>
      <c r="E18" s="571"/>
      <c r="F18" s="571"/>
      <c r="G18" s="571"/>
      <c r="H18" s="571"/>
      <c r="I18" s="571"/>
      <c r="J18" s="571"/>
      <c r="K18" s="571"/>
      <c r="L18" s="571"/>
      <c r="M18" s="571"/>
      <c r="N18" s="571"/>
      <c r="O18" s="571"/>
      <c r="P18" s="572"/>
      <c r="Q18" s="7">
        <f>IF(menu!B57=FALSE,1,0)</f>
        <v>1</v>
      </c>
      <c r="R18" s="326"/>
      <c r="S18" s="326"/>
      <c r="T18" s="326"/>
      <c r="U18" s="326"/>
      <c r="V18" s="326"/>
      <c r="W18" s="326"/>
      <c r="X18" s="326"/>
      <c r="Y18" s="326"/>
      <c r="Z18" s="326"/>
      <c r="AA18" s="326"/>
      <c r="AB18" s="326"/>
      <c r="AC18" s="326"/>
      <c r="AD18" s="326"/>
      <c r="AE18" s="326"/>
      <c r="AF18" s="326"/>
      <c r="AG18" s="326"/>
      <c r="AH18" s="326"/>
    </row>
    <row r="19" spans="1:34" ht="6" customHeight="1" x14ac:dyDescent="0.2">
      <c r="A19" s="326"/>
      <c r="C19" s="4"/>
      <c r="D19" s="4"/>
      <c r="E19" s="4"/>
      <c r="F19" s="4"/>
      <c r="G19" s="4"/>
      <c r="H19" s="4"/>
      <c r="I19" s="4"/>
      <c r="J19" s="4"/>
      <c r="K19" s="4"/>
      <c r="L19" s="4"/>
      <c r="M19" s="4"/>
      <c r="N19" s="4"/>
      <c r="O19" s="4"/>
      <c r="P19" s="4"/>
      <c r="R19" s="326"/>
      <c r="S19" s="326"/>
      <c r="T19" s="326"/>
      <c r="U19" s="326"/>
      <c r="V19" s="326"/>
      <c r="W19" s="326"/>
      <c r="X19" s="326"/>
      <c r="Y19" s="326"/>
      <c r="Z19" s="326"/>
      <c r="AA19" s="326"/>
      <c r="AB19" s="326"/>
      <c r="AC19" s="326"/>
      <c r="AD19" s="326"/>
      <c r="AE19" s="326"/>
      <c r="AF19" s="326"/>
      <c r="AG19" s="326"/>
      <c r="AH19" s="326"/>
    </row>
    <row r="20" spans="1:34" ht="18.75" hidden="1" customHeight="1" x14ac:dyDescent="0.2">
      <c r="A20" s="326"/>
      <c r="C20" s="570" t="s">
        <v>541</v>
      </c>
      <c r="D20" s="571"/>
      <c r="E20" s="571"/>
      <c r="F20" s="571"/>
      <c r="G20" s="571"/>
      <c r="H20" s="571"/>
      <c r="I20" s="571"/>
      <c r="J20" s="571"/>
      <c r="K20" s="571"/>
      <c r="L20" s="571"/>
      <c r="M20" s="571"/>
      <c r="N20" s="571"/>
      <c r="O20" s="571"/>
      <c r="P20" s="572"/>
      <c r="R20" s="326"/>
      <c r="S20" s="334"/>
      <c r="T20" s="326"/>
      <c r="U20" s="326"/>
      <c r="V20" s="326"/>
      <c r="W20" s="326"/>
      <c r="X20" s="326"/>
      <c r="Y20" s="326"/>
      <c r="Z20" s="326"/>
      <c r="AA20" s="326"/>
      <c r="AB20" s="326"/>
      <c r="AC20" s="326"/>
      <c r="AD20" s="326"/>
      <c r="AE20" s="326"/>
      <c r="AF20" s="326"/>
      <c r="AG20" s="326"/>
      <c r="AH20" s="326"/>
    </row>
    <row r="21" spans="1:34" ht="6" customHeight="1" x14ac:dyDescent="0.2">
      <c r="A21" s="326"/>
      <c r="C21" s="4"/>
      <c r="D21" s="4"/>
      <c r="E21" s="4"/>
      <c r="F21" s="4"/>
      <c r="G21" s="4"/>
      <c r="H21" s="4"/>
      <c r="I21" s="4"/>
      <c r="J21" s="4"/>
      <c r="K21" s="4"/>
      <c r="L21" s="4"/>
      <c r="M21" s="4"/>
      <c r="N21" s="4"/>
      <c r="O21" s="4"/>
      <c r="P21" s="4"/>
      <c r="R21" s="326"/>
      <c r="S21" s="326"/>
      <c r="T21" s="326"/>
      <c r="U21" s="326"/>
      <c r="V21" s="326"/>
      <c r="W21" s="326"/>
      <c r="X21" s="326"/>
      <c r="Y21" s="326"/>
      <c r="Z21" s="326"/>
      <c r="AA21" s="326"/>
      <c r="AB21" s="326"/>
      <c r="AC21" s="326"/>
      <c r="AD21" s="326"/>
      <c r="AE21" s="326"/>
      <c r="AF21" s="326"/>
      <c r="AG21" s="326"/>
      <c r="AH21" s="326"/>
    </row>
    <row r="22" spans="1:34" ht="16.5" customHeight="1" thickBot="1" x14ac:dyDescent="0.25">
      <c r="A22" s="326"/>
      <c r="C22" s="258" t="s">
        <v>588</v>
      </c>
      <c r="D22" s="262"/>
      <c r="E22" s="31"/>
      <c r="F22" s="262"/>
      <c r="G22" s="262"/>
      <c r="H22" s="262"/>
      <c r="I22" s="262"/>
      <c r="J22" s="262"/>
      <c r="K22" s="262"/>
      <c r="L22" s="262"/>
      <c r="M22" s="262"/>
      <c r="N22" s="262"/>
      <c r="O22" s="262"/>
      <c r="P22" s="262"/>
      <c r="R22" s="326"/>
      <c r="S22" s="326"/>
      <c r="T22" s="326"/>
      <c r="U22" s="326"/>
      <c r="V22" s="326"/>
      <c r="W22" s="326"/>
      <c r="X22" s="326"/>
      <c r="Y22" s="326"/>
      <c r="Z22" s="326"/>
      <c r="AA22" s="326"/>
      <c r="AB22" s="326"/>
      <c r="AC22" s="326"/>
      <c r="AD22" s="326"/>
      <c r="AE22" s="326"/>
      <c r="AF22" s="326"/>
      <c r="AG22" s="326"/>
      <c r="AH22" s="326"/>
    </row>
    <row r="23" spans="1:34" ht="16.5" customHeight="1" x14ac:dyDescent="0.2">
      <c r="A23" s="326"/>
      <c r="B23" s="29"/>
      <c r="C23" s="559" t="s">
        <v>554</v>
      </c>
      <c r="D23" s="560"/>
      <c r="E23" s="560"/>
      <c r="F23" s="560"/>
      <c r="G23" s="560"/>
      <c r="H23" s="560"/>
      <c r="I23" s="560"/>
      <c r="J23" s="560"/>
      <c r="K23" s="560"/>
      <c r="L23" s="560"/>
      <c r="M23" s="560"/>
      <c r="N23" s="560"/>
      <c r="O23" s="560"/>
      <c r="P23" s="561"/>
      <c r="R23" s="326"/>
      <c r="S23" s="326"/>
      <c r="T23" s="326"/>
      <c r="U23" s="326"/>
      <c r="V23" s="326"/>
      <c r="W23" s="326"/>
      <c r="X23" s="326"/>
      <c r="Y23" s="326"/>
      <c r="Z23" s="326"/>
      <c r="AA23" s="326"/>
      <c r="AB23" s="326"/>
      <c r="AC23" s="326"/>
      <c r="AD23" s="326"/>
      <c r="AE23" s="326"/>
      <c r="AF23" s="326"/>
      <c r="AG23" s="326"/>
      <c r="AH23" s="326"/>
    </row>
    <row r="24" spans="1:34" ht="16.5" customHeight="1" x14ac:dyDescent="0.2">
      <c r="A24" s="326"/>
      <c r="B24" s="29"/>
      <c r="C24" s="573" t="s">
        <v>350</v>
      </c>
      <c r="D24" s="574"/>
      <c r="E24" s="574"/>
      <c r="F24" s="574"/>
      <c r="G24" s="574"/>
      <c r="H24" s="575"/>
      <c r="I24" s="267" t="s">
        <v>58</v>
      </c>
      <c r="K24" s="4"/>
      <c r="L24" s="4"/>
      <c r="M24" s="574" t="s">
        <v>355</v>
      </c>
      <c r="N24" s="574"/>
      <c r="O24" s="575"/>
      <c r="P24" s="268" t="s">
        <v>58</v>
      </c>
      <c r="R24" s="326"/>
      <c r="S24" s="326"/>
      <c r="T24" s="326"/>
      <c r="U24" s="326"/>
      <c r="V24" s="326"/>
      <c r="W24" s="326"/>
      <c r="X24" s="326"/>
      <c r="Y24" s="326"/>
      <c r="Z24" s="326"/>
      <c r="AA24" s="326"/>
      <c r="AB24" s="326"/>
      <c r="AC24" s="326"/>
      <c r="AD24" s="326"/>
      <c r="AE24" s="326"/>
      <c r="AF24" s="326"/>
      <c r="AG24" s="326"/>
      <c r="AH24" s="326"/>
    </row>
    <row r="25" spans="1:34" ht="16.5" customHeight="1" x14ac:dyDescent="0.2">
      <c r="A25" s="326"/>
      <c r="B25" s="29"/>
      <c r="C25" s="576" t="s">
        <v>351</v>
      </c>
      <c r="D25" s="564"/>
      <c r="E25" s="564"/>
      <c r="F25" s="564"/>
      <c r="G25" s="564"/>
      <c r="H25" s="577"/>
      <c r="I25" s="267" t="s">
        <v>58</v>
      </c>
      <c r="K25" s="4"/>
      <c r="L25" s="4"/>
      <c r="M25" s="564" t="s">
        <v>356</v>
      </c>
      <c r="N25" s="564"/>
      <c r="O25" s="577"/>
      <c r="P25" s="268" t="s">
        <v>58</v>
      </c>
      <c r="R25" s="326"/>
      <c r="S25" s="326"/>
      <c r="T25" s="326"/>
      <c r="U25" s="326"/>
      <c r="V25" s="326"/>
      <c r="W25" s="326"/>
      <c r="X25" s="326"/>
      <c r="Y25" s="326"/>
      <c r="Z25" s="326"/>
      <c r="AA25" s="326"/>
      <c r="AB25" s="326"/>
      <c r="AC25" s="326"/>
      <c r="AD25" s="326"/>
      <c r="AE25" s="326"/>
      <c r="AF25" s="326"/>
      <c r="AG25" s="326"/>
      <c r="AH25" s="326"/>
    </row>
    <row r="26" spans="1:34" ht="16.5" customHeight="1" x14ac:dyDescent="0.2">
      <c r="A26" s="326"/>
      <c r="B26" s="29"/>
      <c r="C26" s="576" t="s">
        <v>352</v>
      </c>
      <c r="D26" s="564"/>
      <c r="E26" s="564"/>
      <c r="F26" s="564"/>
      <c r="G26" s="564"/>
      <c r="H26" s="577"/>
      <c r="I26" s="267" t="s">
        <v>58</v>
      </c>
      <c r="K26" s="4"/>
      <c r="L26" s="4"/>
      <c r="M26" s="564" t="s">
        <v>357</v>
      </c>
      <c r="N26" s="564"/>
      <c r="O26" s="577"/>
      <c r="P26" s="268" t="s">
        <v>58</v>
      </c>
      <c r="R26" s="326"/>
      <c r="S26" s="326"/>
      <c r="T26" s="326"/>
      <c r="U26" s="326"/>
      <c r="V26" s="326"/>
      <c r="W26" s="326"/>
      <c r="X26" s="326"/>
      <c r="Y26" s="326"/>
      <c r="Z26" s="326"/>
      <c r="AA26" s="326"/>
      <c r="AB26" s="326"/>
      <c r="AC26" s="326"/>
      <c r="AD26" s="326"/>
      <c r="AE26" s="326"/>
      <c r="AF26" s="326"/>
      <c r="AG26" s="326"/>
      <c r="AH26" s="326"/>
    </row>
    <row r="27" spans="1:34" ht="16.5" customHeight="1" x14ac:dyDescent="0.2">
      <c r="A27" s="326"/>
      <c r="B27" s="29"/>
      <c r="C27" s="576" t="s">
        <v>353</v>
      </c>
      <c r="D27" s="564"/>
      <c r="E27" s="564"/>
      <c r="F27" s="564"/>
      <c r="G27" s="564"/>
      <c r="H27" s="577"/>
      <c r="I27" s="267" t="s">
        <v>58</v>
      </c>
      <c r="K27" s="4"/>
      <c r="L27" s="4"/>
      <c r="M27" s="564" t="s">
        <v>360</v>
      </c>
      <c r="N27" s="564"/>
      <c r="O27" s="564"/>
      <c r="P27" s="268" t="s">
        <v>58</v>
      </c>
      <c r="R27" s="326"/>
      <c r="S27" s="326"/>
      <c r="T27" s="326"/>
      <c r="U27" s="326"/>
      <c r="V27" s="326"/>
      <c r="W27" s="326"/>
      <c r="X27" s="326"/>
      <c r="Y27" s="326"/>
      <c r="Z27" s="326"/>
      <c r="AA27" s="326"/>
      <c r="AB27" s="326"/>
      <c r="AC27" s="326"/>
      <c r="AD27" s="326"/>
      <c r="AE27" s="326"/>
      <c r="AF27" s="326"/>
      <c r="AG27" s="326"/>
      <c r="AH27" s="326"/>
    </row>
    <row r="28" spans="1:34" ht="16.5" customHeight="1" x14ac:dyDescent="0.2">
      <c r="A28" s="326"/>
      <c r="B28" s="29"/>
      <c r="C28" s="578" t="s">
        <v>354</v>
      </c>
      <c r="D28" s="566"/>
      <c r="E28" s="566"/>
      <c r="F28" s="566"/>
      <c r="G28" s="566"/>
      <c r="H28" s="579"/>
      <c r="I28" s="267" t="s">
        <v>58</v>
      </c>
      <c r="K28" s="21"/>
      <c r="L28" s="21"/>
      <c r="M28" s="566" t="s">
        <v>359</v>
      </c>
      <c r="N28" s="566"/>
      <c r="O28" s="579"/>
      <c r="P28" s="268" t="s">
        <v>58</v>
      </c>
      <c r="R28" s="326"/>
      <c r="S28" s="326"/>
      <c r="T28" s="547"/>
      <c r="U28" s="547"/>
      <c r="V28" s="547"/>
      <c r="W28" s="547"/>
      <c r="X28" s="547"/>
      <c r="Y28" s="547"/>
      <c r="Z28" s="547"/>
      <c r="AA28" s="547"/>
      <c r="AB28" s="547"/>
      <c r="AC28" s="547"/>
      <c r="AD28" s="547"/>
      <c r="AE28" s="547"/>
      <c r="AF28" s="547"/>
      <c r="AG28" s="547"/>
      <c r="AH28" s="547"/>
    </row>
    <row r="29" spans="1:34" ht="16.5" customHeight="1" thickBot="1" x14ac:dyDescent="0.25">
      <c r="A29" s="326"/>
      <c r="B29" s="29"/>
      <c r="C29" s="580" t="s">
        <v>358</v>
      </c>
      <c r="D29" s="568"/>
      <c r="E29" s="568"/>
      <c r="F29" s="568"/>
      <c r="G29" s="568"/>
      <c r="H29" s="581"/>
      <c r="I29" s="374" t="s">
        <v>58</v>
      </c>
      <c r="J29" s="31"/>
      <c r="K29" s="262"/>
      <c r="L29" s="262"/>
      <c r="M29" s="582" t="s">
        <v>349</v>
      </c>
      <c r="N29" s="582"/>
      <c r="O29" s="583"/>
      <c r="P29" s="584"/>
      <c r="R29" s="547"/>
      <c r="S29" s="547"/>
      <c r="T29" s="547"/>
      <c r="U29" s="547"/>
      <c r="V29" s="547"/>
      <c r="W29" s="326"/>
      <c r="X29" s="326"/>
      <c r="Y29" s="326"/>
      <c r="Z29" s="326"/>
      <c r="AA29" s="326"/>
      <c r="AB29" s="326"/>
      <c r="AC29" s="326"/>
      <c r="AD29" s="326"/>
      <c r="AE29" s="326"/>
      <c r="AF29" s="326"/>
      <c r="AG29" s="326"/>
      <c r="AH29" s="326"/>
    </row>
    <row r="30" spans="1:34" ht="6" customHeight="1" thickBot="1" x14ac:dyDescent="0.25">
      <c r="A30" s="326"/>
      <c r="C30" s="4"/>
      <c r="D30" s="4"/>
      <c r="F30" s="4"/>
      <c r="G30" s="4"/>
      <c r="H30" s="4"/>
      <c r="I30" s="263"/>
      <c r="J30" s="4"/>
      <c r="K30" s="4"/>
      <c r="L30" s="4"/>
      <c r="M30" s="4"/>
      <c r="N30" s="4"/>
      <c r="O30" s="4"/>
      <c r="P30" s="4"/>
      <c r="R30" s="326"/>
      <c r="S30" s="326"/>
      <c r="T30" s="326"/>
      <c r="U30" s="326"/>
      <c r="V30" s="326"/>
      <c r="W30" s="326"/>
      <c r="X30" s="326"/>
      <c r="Y30" s="326"/>
      <c r="Z30" s="326"/>
      <c r="AA30" s="326"/>
      <c r="AB30" s="326"/>
      <c r="AC30" s="326"/>
      <c r="AD30" s="326"/>
      <c r="AE30" s="326"/>
      <c r="AF30" s="326"/>
      <c r="AG30" s="326"/>
      <c r="AH30" s="326"/>
    </row>
    <row r="31" spans="1:34" ht="16.5" customHeight="1" x14ac:dyDescent="0.2">
      <c r="A31" s="326"/>
      <c r="C31" s="596" t="str">
        <f>IF(menu!A186&gt;0,"Bitte wählen Sie für alle Handlungsfelder eine Antwort aus.",IF(menu!A187&gt;0,"Bitte begründen Sie nachvollziehbar, warum die entsprechenden Handlungsfelder nicht betrachtet werden:",""))</f>
        <v>Bitte wählen Sie für alle Handlungsfelder eine Antwort aus.</v>
      </c>
      <c r="D31" s="597"/>
      <c r="E31" s="597"/>
      <c r="F31" s="597"/>
      <c r="G31" s="597"/>
      <c r="H31" s="597"/>
      <c r="I31" s="597"/>
      <c r="J31" s="597"/>
      <c r="K31" s="597"/>
      <c r="L31" s="597"/>
      <c r="M31" s="597"/>
      <c r="N31" s="597"/>
      <c r="O31" s="597"/>
      <c r="P31" s="598"/>
      <c r="Q31" s="318">
        <f>IF(C31="",0,1)</f>
        <v>1</v>
      </c>
      <c r="R31" s="326"/>
      <c r="S31" s="326"/>
      <c r="T31" s="326"/>
      <c r="U31" s="326"/>
      <c r="V31" s="326"/>
      <c r="W31" s="326"/>
      <c r="X31" s="326"/>
      <c r="Y31" s="326"/>
      <c r="Z31" s="326"/>
      <c r="AA31" s="326"/>
      <c r="AB31" s="326"/>
      <c r="AC31" s="326"/>
      <c r="AD31" s="326"/>
      <c r="AE31" s="326"/>
      <c r="AF31" s="326"/>
      <c r="AG31" s="326"/>
      <c r="AH31" s="326"/>
    </row>
    <row r="32" spans="1:34" ht="59.25" customHeight="1" thickBot="1" x14ac:dyDescent="0.25">
      <c r="A32" s="326"/>
      <c r="C32" s="599"/>
      <c r="D32" s="600"/>
      <c r="E32" s="600"/>
      <c r="F32" s="600"/>
      <c r="G32" s="600"/>
      <c r="H32" s="600"/>
      <c r="I32" s="600"/>
      <c r="J32" s="600"/>
      <c r="K32" s="600"/>
      <c r="L32" s="600"/>
      <c r="M32" s="600"/>
      <c r="N32" s="600"/>
      <c r="O32" s="600"/>
      <c r="P32" s="601"/>
      <c r="R32" s="326"/>
      <c r="S32" s="326"/>
      <c r="T32" s="326"/>
      <c r="U32" s="326"/>
      <c r="V32" s="326"/>
      <c r="W32" s="326"/>
      <c r="X32" s="326"/>
      <c r="Y32" s="326"/>
      <c r="Z32" s="326"/>
      <c r="AA32" s="326"/>
      <c r="AB32" s="326"/>
      <c r="AC32" s="326"/>
      <c r="AD32" s="326"/>
      <c r="AE32" s="326"/>
      <c r="AF32" s="326"/>
      <c r="AG32" s="326"/>
      <c r="AH32" s="326"/>
    </row>
    <row r="33" spans="1:34" ht="6" customHeight="1" x14ac:dyDescent="0.2">
      <c r="A33" s="326"/>
      <c r="C33" s="4"/>
      <c r="D33" s="4"/>
      <c r="E33" s="4"/>
      <c r="F33" s="4"/>
      <c r="G33" s="4"/>
      <c r="H33" s="4"/>
      <c r="I33" s="4"/>
      <c r="J33" s="4"/>
      <c r="K33" s="4"/>
      <c r="L33" s="4"/>
      <c r="M33" s="4"/>
      <c r="N33" s="4"/>
      <c r="O33" s="4"/>
      <c r="P33" s="4"/>
      <c r="R33" s="326"/>
      <c r="S33" s="326"/>
      <c r="T33" s="326"/>
      <c r="U33" s="326"/>
      <c r="V33" s="326"/>
      <c r="W33" s="326"/>
      <c r="X33" s="326"/>
      <c r="Y33" s="326"/>
      <c r="Z33" s="326"/>
      <c r="AA33" s="326"/>
      <c r="AB33" s="326"/>
      <c r="AC33" s="326"/>
      <c r="AD33" s="326"/>
      <c r="AE33" s="326"/>
      <c r="AF33" s="326"/>
      <c r="AG33" s="326"/>
      <c r="AH33" s="326"/>
    </row>
    <row r="34" spans="1:34" ht="15" customHeight="1" x14ac:dyDescent="0.2">
      <c r="A34" s="326"/>
      <c r="C34" s="264" t="s">
        <v>9</v>
      </c>
      <c r="D34" s="265"/>
      <c r="E34" s="265"/>
      <c r="F34" s="265"/>
      <c r="G34" s="265"/>
      <c r="H34" s="265"/>
      <c r="I34" s="265"/>
      <c r="J34" s="265"/>
      <c r="K34" s="265"/>
      <c r="L34" s="265"/>
      <c r="M34" s="265"/>
      <c r="N34" s="265"/>
      <c r="O34" s="265"/>
      <c r="P34" s="266"/>
      <c r="R34" s="326"/>
      <c r="S34" s="326"/>
      <c r="T34" s="326"/>
      <c r="U34" s="326"/>
      <c r="V34" s="326"/>
      <c r="W34" s="326"/>
      <c r="X34" s="326"/>
      <c r="Y34" s="326"/>
      <c r="Z34" s="326"/>
      <c r="AA34" s="326"/>
      <c r="AB34" s="326"/>
      <c r="AC34" s="326"/>
      <c r="AD34" s="326"/>
      <c r="AE34" s="326"/>
      <c r="AF34" s="326"/>
      <c r="AG34" s="326"/>
      <c r="AH34" s="326"/>
    </row>
    <row r="35" spans="1:34" ht="21.95" customHeight="1" x14ac:dyDescent="0.2">
      <c r="A35" s="326"/>
      <c r="C35" s="590" t="str">
        <f>IF(OR(Basisdaten!I20=menu!AF3,Basisdaten!I20=menu!AF4,Basisdaten!I20=menu!AF5),Texte!F16,Texte!F17)</f>
        <v>Im integrierten Klimaschutzkonzept sind alle für den Antragstellenden relevanten Handlungsfelder zu betrachten. Die antragstellende Organisation muss außerdem eine hinreichend komplexe Wirtschafts- und Verwaltungsstruktur aufweisen, welche mit den Potenzialen und Einflussmöglichkeiten einer, ggf. auch kleinen, Kommune vergleichbar ist. 
In Abhängigkeit von den für Sie relevanten Handlungsfeldern sind ggf. sonstige Handlungsfelder anzugeben, die sich beispielsweise auf die Tätigkeiten von Kirchengemeinden oder auf studentisches Leben beziehen. Dabei müssen mindestens zwei der Handlungsfelder eigene Liegenschaften, Mobilität, Beschaffung und Energieverbrauch eine komplexe Verwaltungs- und Wirtschaftsstruktur aufweisen sowie erhebliche Energie- und Treibhausgaseinsparungspotenziale erwarten lassen.</v>
      </c>
      <c r="D35" s="591"/>
      <c r="E35" s="591"/>
      <c r="F35" s="591"/>
      <c r="G35" s="591"/>
      <c r="H35" s="591"/>
      <c r="I35" s="591"/>
      <c r="J35" s="591"/>
      <c r="K35" s="591"/>
      <c r="L35" s="591"/>
      <c r="M35" s="591"/>
      <c r="N35" s="591"/>
      <c r="O35" s="591"/>
      <c r="P35" s="592"/>
      <c r="R35" s="326"/>
      <c r="S35" s="326"/>
      <c r="T35" s="326"/>
      <c r="U35" s="326"/>
      <c r="V35" s="326"/>
      <c r="W35" s="326"/>
      <c r="X35" s="326"/>
      <c r="Y35" s="326"/>
      <c r="Z35" s="326"/>
      <c r="AA35" s="326"/>
      <c r="AB35" s="326"/>
      <c r="AC35" s="326"/>
      <c r="AD35" s="326"/>
      <c r="AE35" s="326"/>
      <c r="AF35" s="326"/>
      <c r="AG35" s="326"/>
      <c r="AH35" s="326"/>
    </row>
    <row r="36" spans="1:34" ht="21.95" customHeight="1" x14ac:dyDescent="0.2">
      <c r="A36" s="326"/>
      <c r="C36" s="590"/>
      <c r="D36" s="591"/>
      <c r="E36" s="591"/>
      <c r="F36" s="591"/>
      <c r="G36" s="591"/>
      <c r="H36" s="591"/>
      <c r="I36" s="591"/>
      <c r="J36" s="591"/>
      <c r="K36" s="591"/>
      <c r="L36" s="591"/>
      <c r="M36" s="591"/>
      <c r="N36" s="591"/>
      <c r="O36" s="591"/>
      <c r="P36" s="592"/>
      <c r="R36" s="326"/>
      <c r="S36" s="326"/>
      <c r="T36" s="326"/>
      <c r="U36" s="326"/>
      <c r="V36" s="326"/>
      <c r="W36" s="326"/>
      <c r="X36" s="326"/>
      <c r="Y36" s="326"/>
      <c r="Z36" s="326"/>
      <c r="AA36" s="326"/>
      <c r="AB36" s="326"/>
      <c r="AC36" s="326"/>
      <c r="AD36" s="326"/>
      <c r="AE36" s="326"/>
      <c r="AF36" s="326"/>
      <c r="AG36" s="326"/>
      <c r="AH36" s="326"/>
    </row>
    <row r="37" spans="1:34" ht="21.95" customHeight="1" x14ac:dyDescent="0.2">
      <c r="A37" s="326"/>
      <c r="C37" s="590"/>
      <c r="D37" s="591"/>
      <c r="E37" s="591"/>
      <c r="F37" s="591"/>
      <c r="G37" s="591"/>
      <c r="H37" s="591"/>
      <c r="I37" s="591"/>
      <c r="J37" s="591"/>
      <c r="K37" s="591"/>
      <c r="L37" s="591"/>
      <c r="M37" s="591"/>
      <c r="N37" s="591"/>
      <c r="O37" s="591"/>
      <c r="P37" s="592"/>
      <c r="R37" s="326"/>
      <c r="S37" s="326"/>
      <c r="T37" s="326"/>
      <c r="U37" s="326"/>
      <c r="V37" s="326"/>
      <c r="W37" s="326"/>
      <c r="X37" s="326"/>
      <c r="Y37" s="326"/>
      <c r="Z37" s="326"/>
      <c r="AA37" s="326"/>
      <c r="AB37" s="326"/>
      <c r="AC37" s="326"/>
      <c r="AD37" s="326"/>
      <c r="AE37" s="326"/>
      <c r="AF37" s="326"/>
      <c r="AG37" s="326"/>
      <c r="AH37" s="326"/>
    </row>
    <row r="38" spans="1:34" ht="21.95" customHeight="1" x14ac:dyDescent="0.2">
      <c r="A38" s="326"/>
      <c r="C38" s="590"/>
      <c r="D38" s="591"/>
      <c r="E38" s="591"/>
      <c r="F38" s="591"/>
      <c r="G38" s="591"/>
      <c r="H38" s="591"/>
      <c r="I38" s="591"/>
      <c r="J38" s="591"/>
      <c r="K38" s="591"/>
      <c r="L38" s="591"/>
      <c r="M38" s="591"/>
      <c r="N38" s="591"/>
      <c r="O38" s="591"/>
      <c r="P38" s="592"/>
      <c r="R38" s="326"/>
      <c r="S38" s="326"/>
      <c r="T38" s="326"/>
      <c r="U38" s="326"/>
      <c r="V38" s="326"/>
      <c r="W38" s="326"/>
      <c r="X38" s="326"/>
      <c r="Y38" s="326"/>
      <c r="Z38" s="326"/>
      <c r="AA38" s="326"/>
      <c r="AB38" s="326"/>
      <c r="AC38" s="326"/>
      <c r="AD38" s="326"/>
      <c r="AE38" s="326"/>
      <c r="AF38" s="326"/>
      <c r="AG38" s="326"/>
      <c r="AH38" s="326"/>
    </row>
    <row r="39" spans="1:34" ht="21.95" customHeight="1" x14ac:dyDescent="0.2">
      <c r="A39" s="326"/>
      <c r="C39" s="593"/>
      <c r="D39" s="594"/>
      <c r="E39" s="594"/>
      <c r="F39" s="594"/>
      <c r="G39" s="594"/>
      <c r="H39" s="594"/>
      <c r="I39" s="594"/>
      <c r="J39" s="594"/>
      <c r="K39" s="594"/>
      <c r="L39" s="594"/>
      <c r="M39" s="594"/>
      <c r="N39" s="594"/>
      <c r="O39" s="594"/>
      <c r="P39" s="595"/>
      <c r="R39" s="326"/>
      <c r="S39" s="326"/>
      <c r="T39" s="326"/>
      <c r="U39" s="326"/>
      <c r="V39" s="326"/>
      <c r="W39" s="326"/>
      <c r="X39" s="326"/>
      <c r="Y39" s="326"/>
      <c r="Z39" s="326"/>
      <c r="AA39" s="326"/>
      <c r="AB39" s="326"/>
      <c r="AC39" s="326"/>
      <c r="AD39" s="326"/>
      <c r="AE39" s="326"/>
      <c r="AF39" s="326"/>
      <c r="AG39" s="326"/>
      <c r="AH39" s="326"/>
    </row>
    <row r="40" spans="1:34" ht="22.5" customHeight="1" thickBot="1" x14ac:dyDescent="0.25">
      <c r="A40" s="326"/>
      <c r="C40" s="602" t="s">
        <v>630</v>
      </c>
      <c r="D40" s="602"/>
      <c r="E40" s="602"/>
      <c r="F40" s="602"/>
      <c r="G40" s="602"/>
      <c r="H40" s="602"/>
      <c r="I40" s="602"/>
      <c r="J40" s="602"/>
      <c r="K40" s="602"/>
      <c r="L40" s="602"/>
      <c r="M40" s="602"/>
      <c r="N40" s="602"/>
      <c r="O40" s="602"/>
      <c r="P40" s="602"/>
      <c r="R40" s="326"/>
      <c r="S40" s="326"/>
      <c r="T40" s="326"/>
      <c r="U40" s="326"/>
      <c r="V40" s="326"/>
      <c r="W40" s="326"/>
      <c r="X40" s="326"/>
      <c r="Y40" s="326"/>
      <c r="Z40" s="326"/>
      <c r="AA40" s="326"/>
      <c r="AB40" s="326"/>
      <c r="AC40" s="326"/>
      <c r="AD40" s="326"/>
      <c r="AE40" s="326"/>
      <c r="AF40" s="326"/>
      <c r="AG40" s="326"/>
      <c r="AH40" s="326"/>
    </row>
    <row r="41" spans="1:34" ht="16.5" customHeight="1" x14ac:dyDescent="0.2">
      <c r="A41" s="326"/>
      <c r="C41" s="603">
        <v>1</v>
      </c>
      <c r="D41" s="605" t="s">
        <v>570</v>
      </c>
      <c r="E41" s="605"/>
      <c r="F41" s="605"/>
      <c r="G41" s="605"/>
      <c r="H41" s="605"/>
      <c r="I41" s="605"/>
      <c r="J41" s="605"/>
      <c r="K41" s="605"/>
      <c r="L41" s="605"/>
      <c r="M41" s="605"/>
      <c r="N41" s="605"/>
      <c r="O41" s="606"/>
      <c r="P41" s="419"/>
      <c r="R41" s="326"/>
      <c r="S41" s="587" t="s">
        <v>663</v>
      </c>
      <c r="T41" s="588"/>
      <c r="U41" s="589"/>
      <c r="V41" s="326"/>
      <c r="W41" s="373"/>
      <c r="X41" s="326"/>
      <c r="Y41" s="326"/>
      <c r="Z41" s="326"/>
      <c r="AA41" s="326"/>
      <c r="AB41" s="326"/>
      <c r="AC41" s="326"/>
      <c r="AD41" s="326"/>
      <c r="AE41" s="326"/>
      <c r="AF41" s="326"/>
      <c r="AG41" s="326"/>
      <c r="AH41" s="326"/>
    </row>
    <row r="42" spans="1:34" ht="25.5" customHeight="1" x14ac:dyDescent="0.2">
      <c r="A42" s="326"/>
      <c r="C42" s="604"/>
      <c r="D42" s="585" t="s">
        <v>571</v>
      </c>
      <c r="E42" s="585"/>
      <c r="F42" s="585"/>
      <c r="G42" s="585"/>
      <c r="H42" s="585"/>
      <c r="I42" s="585"/>
      <c r="J42" s="585"/>
      <c r="K42" s="585"/>
      <c r="L42" s="585"/>
      <c r="M42" s="585"/>
      <c r="N42" s="585"/>
      <c r="O42" s="586"/>
      <c r="P42" s="420" t="s">
        <v>58</v>
      </c>
      <c r="R42" s="326"/>
      <c r="S42" s="590"/>
      <c r="T42" s="591"/>
      <c r="U42" s="592"/>
      <c r="V42" s="326"/>
      <c r="W42" s="373"/>
      <c r="X42" s="326"/>
      <c r="Y42" s="326"/>
      <c r="Z42" s="326"/>
      <c r="AA42" s="326"/>
      <c r="AB42" s="326"/>
      <c r="AC42" s="326"/>
      <c r="AD42" s="326"/>
      <c r="AE42" s="326"/>
      <c r="AF42" s="326"/>
      <c r="AG42" s="326"/>
      <c r="AH42" s="326"/>
    </row>
    <row r="43" spans="1:34" ht="16.5" customHeight="1" x14ac:dyDescent="0.2">
      <c r="A43" s="326"/>
      <c r="C43" s="607">
        <v>2</v>
      </c>
      <c r="D43" s="585" t="s">
        <v>627</v>
      </c>
      <c r="E43" s="585"/>
      <c r="F43" s="585"/>
      <c r="G43" s="585"/>
      <c r="H43" s="585"/>
      <c r="I43" s="585"/>
      <c r="J43" s="585"/>
      <c r="K43" s="585"/>
      <c r="L43" s="585"/>
      <c r="M43" s="585"/>
      <c r="N43" s="585"/>
      <c r="O43" s="586"/>
      <c r="P43" s="420"/>
      <c r="R43" s="326"/>
      <c r="S43" s="593"/>
      <c r="T43" s="594"/>
      <c r="U43" s="595"/>
      <c r="V43" s="326"/>
      <c r="W43" s="373"/>
      <c r="X43" s="326"/>
      <c r="Y43" s="326"/>
      <c r="Z43" s="326"/>
      <c r="AA43" s="326"/>
      <c r="AB43" s="326"/>
      <c r="AC43" s="326"/>
      <c r="AD43" s="326"/>
      <c r="AE43" s="326"/>
      <c r="AF43" s="326"/>
      <c r="AG43" s="326"/>
      <c r="AH43" s="326"/>
    </row>
    <row r="44" spans="1:34" ht="16.5" customHeight="1" x14ac:dyDescent="0.2">
      <c r="A44" s="326"/>
      <c r="C44" s="604"/>
      <c r="D44" s="585" t="s">
        <v>572</v>
      </c>
      <c r="E44" s="585"/>
      <c r="F44" s="585"/>
      <c r="G44" s="585"/>
      <c r="H44" s="585"/>
      <c r="I44" s="585"/>
      <c r="J44" s="585"/>
      <c r="K44" s="585"/>
      <c r="L44" s="585"/>
      <c r="M44" s="585"/>
      <c r="N44" s="585"/>
      <c r="O44" s="586"/>
      <c r="P44" s="420" t="s">
        <v>58</v>
      </c>
      <c r="R44" s="326"/>
      <c r="S44" s="326"/>
      <c r="T44" s="326"/>
      <c r="U44" s="326"/>
      <c r="V44" s="326"/>
      <c r="W44" s="373"/>
      <c r="X44" s="326"/>
      <c r="Y44" s="326"/>
      <c r="Z44" s="326"/>
      <c r="AA44" s="326"/>
      <c r="AB44" s="326"/>
      <c r="AC44" s="326"/>
      <c r="AD44" s="326"/>
      <c r="AE44" s="326"/>
      <c r="AF44" s="326"/>
      <c r="AG44" s="326"/>
      <c r="AH44" s="326"/>
    </row>
    <row r="45" spans="1:34" ht="16.5" customHeight="1" x14ac:dyDescent="0.2">
      <c r="A45" s="326"/>
      <c r="C45" s="607">
        <v>3</v>
      </c>
      <c r="D45" s="585" t="s">
        <v>624</v>
      </c>
      <c r="E45" s="585"/>
      <c r="F45" s="585"/>
      <c r="G45" s="585"/>
      <c r="H45" s="585"/>
      <c r="I45" s="585"/>
      <c r="J45" s="585"/>
      <c r="K45" s="585"/>
      <c r="L45" s="585"/>
      <c r="M45" s="585"/>
      <c r="N45" s="585"/>
      <c r="O45" s="586"/>
      <c r="P45" s="420"/>
      <c r="R45" s="326"/>
      <c r="S45" s="326"/>
      <c r="T45" s="326"/>
      <c r="U45" s="326"/>
      <c r="V45" s="326"/>
      <c r="W45" s="373"/>
      <c r="X45" s="326"/>
      <c r="Y45" s="326"/>
      <c r="Z45" s="326"/>
      <c r="AA45" s="326"/>
      <c r="AB45" s="326"/>
      <c r="AC45" s="326"/>
      <c r="AD45" s="326"/>
      <c r="AE45" s="326"/>
      <c r="AF45" s="326"/>
      <c r="AG45" s="326"/>
      <c r="AH45" s="326"/>
    </row>
    <row r="46" spans="1:34" ht="16.5" customHeight="1" x14ac:dyDescent="0.2">
      <c r="A46" s="326"/>
      <c r="C46" s="604"/>
      <c r="D46" s="585" t="s">
        <v>628</v>
      </c>
      <c r="E46" s="585"/>
      <c r="F46" s="585"/>
      <c r="G46" s="585"/>
      <c r="H46" s="585"/>
      <c r="I46" s="585"/>
      <c r="J46" s="585"/>
      <c r="K46" s="585"/>
      <c r="L46" s="585"/>
      <c r="M46" s="585"/>
      <c r="N46" s="585"/>
      <c r="O46" s="586"/>
      <c r="P46" s="420" t="s">
        <v>58</v>
      </c>
      <c r="R46" s="326"/>
      <c r="S46" s="326"/>
      <c r="T46" s="326"/>
      <c r="U46" s="326"/>
      <c r="V46" s="326"/>
      <c r="W46" s="373"/>
      <c r="X46" s="326"/>
      <c r="Y46" s="326"/>
      <c r="Z46" s="326"/>
      <c r="AA46" s="326"/>
      <c r="AB46" s="326"/>
      <c r="AC46" s="326"/>
      <c r="AD46" s="326"/>
      <c r="AE46" s="326"/>
      <c r="AF46" s="326"/>
      <c r="AG46" s="326"/>
      <c r="AH46" s="326"/>
    </row>
    <row r="47" spans="1:34" ht="24.75" customHeight="1" x14ac:dyDescent="0.2">
      <c r="A47" s="326"/>
      <c r="C47" s="453">
        <v>4</v>
      </c>
      <c r="D47" s="585" t="s">
        <v>637</v>
      </c>
      <c r="E47" s="585"/>
      <c r="F47" s="585"/>
      <c r="G47" s="585"/>
      <c r="H47" s="585"/>
      <c r="I47" s="585"/>
      <c r="J47" s="585"/>
      <c r="K47" s="585"/>
      <c r="L47" s="585"/>
      <c r="M47" s="585"/>
      <c r="N47" s="585"/>
      <c r="O47" s="586"/>
      <c r="P47" s="420" t="s">
        <v>58</v>
      </c>
      <c r="R47" s="326"/>
      <c r="S47" s="326"/>
      <c r="T47" s="326"/>
      <c r="U47" s="326"/>
      <c r="V47" s="326"/>
      <c r="W47" s="373"/>
      <c r="X47" s="326"/>
      <c r="Y47" s="326"/>
      <c r="Z47" s="326"/>
      <c r="AA47" s="326"/>
      <c r="AB47" s="326"/>
      <c r="AC47" s="326"/>
      <c r="AD47" s="326"/>
      <c r="AE47" s="326"/>
      <c r="AF47" s="326"/>
      <c r="AG47" s="326"/>
      <c r="AH47" s="326"/>
    </row>
    <row r="48" spans="1:34" ht="16.5" customHeight="1" x14ac:dyDescent="0.2">
      <c r="A48" s="326"/>
      <c r="C48" s="607">
        <v>5</v>
      </c>
      <c r="D48" s="585" t="s">
        <v>625</v>
      </c>
      <c r="E48" s="585"/>
      <c r="F48" s="585"/>
      <c r="G48" s="585"/>
      <c r="H48" s="585"/>
      <c r="I48" s="585"/>
      <c r="J48" s="585"/>
      <c r="K48" s="585"/>
      <c r="L48" s="585"/>
      <c r="M48" s="585"/>
      <c r="N48" s="585"/>
      <c r="O48" s="586"/>
      <c r="P48" s="420"/>
      <c r="R48" s="326"/>
      <c r="S48" s="326"/>
      <c r="T48" s="326"/>
      <c r="U48" s="326"/>
      <c r="V48" s="326"/>
      <c r="W48" s="373"/>
      <c r="X48" s="326"/>
      <c r="Y48" s="326"/>
      <c r="Z48" s="326"/>
      <c r="AA48" s="326"/>
      <c r="AB48" s="326"/>
      <c r="AC48" s="326"/>
      <c r="AD48" s="326"/>
      <c r="AE48" s="326"/>
      <c r="AF48" s="326"/>
      <c r="AG48" s="326"/>
      <c r="AH48" s="326"/>
    </row>
    <row r="49" spans="1:34" ht="26.1" customHeight="1" thickBot="1" x14ac:dyDescent="0.25">
      <c r="A49" s="326"/>
      <c r="C49" s="608"/>
      <c r="D49" s="609" t="s">
        <v>629</v>
      </c>
      <c r="E49" s="609"/>
      <c r="F49" s="609"/>
      <c r="G49" s="609"/>
      <c r="H49" s="609"/>
      <c r="I49" s="609"/>
      <c r="J49" s="609"/>
      <c r="K49" s="609"/>
      <c r="L49" s="609"/>
      <c r="M49" s="609"/>
      <c r="N49" s="609"/>
      <c r="O49" s="610"/>
      <c r="P49" s="421"/>
      <c r="R49" s="326"/>
      <c r="S49" s="326"/>
      <c r="T49" s="326"/>
      <c r="U49" s="326"/>
      <c r="V49" s="326"/>
      <c r="W49" s="326"/>
      <c r="X49" s="326"/>
      <c r="Y49" s="326"/>
      <c r="Z49" s="326"/>
      <c r="AA49" s="326"/>
      <c r="AB49" s="326"/>
      <c r="AC49" s="326"/>
      <c r="AD49" s="326"/>
      <c r="AE49" s="326"/>
      <c r="AF49" s="326"/>
      <c r="AG49" s="326"/>
      <c r="AH49" s="326"/>
    </row>
    <row r="50" spans="1:34" ht="8.25" customHeight="1" thickBot="1" x14ac:dyDescent="0.25">
      <c r="A50" s="326"/>
      <c r="D50" s="3"/>
      <c r="E50" s="3"/>
      <c r="F50" s="3"/>
      <c r="G50" s="3"/>
      <c r="H50" s="3"/>
      <c r="I50" s="3"/>
      <c r="J50" s="3"/>
      <c r="K50" s="3"/>
      <c r="L50" s="3"/>
      <c r="M50" s="3"/>
      <c r="N50" s="3"/>
      <c r="O50" s="3"/>
      <c r="P50" s="3"/>
      <c r="R50" s="326"/>
      <c r="S50" s="326"/>
      <c r="T50" s="326"/>
      <c r="U50" s="326"/>
      <c r="V50" s="326"/>
      <c r="W50" s="326"/>
      <c r="X50" s="326"/>
      <c r="Y50" s="326"/>
      <c r="Z50" s="326"/>
      <c r="AA50" s="326"/>
      <c r="AB50" s="326"/>
      <c r="AC50" s="326"/>
      <c r="AD50" s="326"/>
      <c r="AE50" s="326"/>
      <c r="AF50" s="326"/>
      <c r="AG50" s="326"/>
      <c r="AH50" s="326"/>
    </row>
    <row r="51" spans="1:34" ht="51.75" customHeight="1" thickBot="1" x14ac:dyDescent="0.25">
      <c r="A51" s="326"/>
      <c r="C51" s="611" t="s">
        <v>631</v>
      </c>
      <c r="D51" s="612"/>
      <c r="E51" s="612"/>
      <c r="F51" s="612"/>
      <c r="G51" s="612"/>
      <c r="H51" s="612"/>
      <c r="I51" s="612"/>
      <c r="J51" s="612"/>
      <c r="K51" s="612"/>
      <c r="L51" s="612"/>
      <c r="M51" s="612"/>
      <c r="N51" s="612"/>
      <c r="O51" s="612"/>
      <c r="P51" s="613"/>
      <c r="R51" s="326"/>
      <c r="S51" s="326"/>
      <c r="T51" s="326"/>
      <c r="U51" s="326"/>
      <c r="V51" s="326"/>
      <c r="W51" s="326"/>
      <c r="X51" s="326"/>
      <c r="Y51" s="326"/>
      <c r="Z51" s="326"/>
      <c r="AA51" s="326"/>
      <c r="AB51" s="326"/>
      <c r="AC51" s="326"/>
      <c r="AD51" s="326"/>
      <c r="AE51" s="326"/>
      <c r="AF51" s="326"/>
      <c r="AG51" s="326"/>
      <c r="AH51" s="326"/>
    </row>
    <row r="52" spans="1:34" ht="18.75" customHeight="1" x14ac:dyDescent="0.2">
      <c r="A52" s="326"/>
      <c r="C52" s="540" t="str">
        <f ca="1">Basisdaten!C35</f>
        <v>Vorhabenbeschreibung - 4.1.8. a) Erstvorhaben Klimaschutzkonzept und Klimaschutzmanagement - Vers. 2604_V4</v>
      </c>
      <c r="D52" s="540"/>
      <c r="E52" s="540"/>
      <c r="F52" s="540"/>
      <c r="G52" s="540"/>
      <c r="H52" s="540"/>
      <c r="I52" s="540"/>
      <c r="J52" s="540"/>
      <c r="K52" s="540"/>
      <c r="L52" s="540"/>
      <c r="M52" s="540"/>
      <c r="N52" s="540"/>
      <c r="O52" s="540"/>
      <c r="P52" s="540"/>
      <c r="R52" s="326"/>
      <c r="S52" s="326"/>
      <c r="T52" s="326"/>
      <c r="U52" s="326"/>
      <c r="V52" s="326"/>
      <c r="W52" s="326"/>
      <c r="X52" s="326"/>
      <c r="Y52" s="326"/>
      <c r="Z52" s="326"/>
      <c r="AA52" s="326"/>
      <c r="AB52" s="326"/>
      <c r="AC52" s="326"/>
      <c r="AD52" s="326"/>
      <c r="AE52" s="326"/>
      <c r="AF52" s="326"/>
      <c r="AG52" s="326"/>
      <c r="AH52" s="326"/>
    </row>
    <row r="53" spans="1:34" x14ac:dyDescent="0.2">
      <c r="A53" s="326"/>
      <c r="R53" s="326"/>
      <c r="S53" s="326"/>
      <c r="T53" s="326"/>
      <c r="U53" s="326"/>
      <c r="V53" s="326"/>
      <c r="W53" s="326"/>
      <c r="X53" s="326"/>
      <c r="Y53" s="326"/>
      <c r="Z53" s="326"/>
      <c r="AA53" s="326"/>
      <c r="AB53" s="326"/>
      <c r="AC53" s="326"/>
      <c r="AD53" s="326"/>
      <c r="AE53" s="326"/>
      <c r="AF53" s="326"/>
      <c r="AG53" s="326"/>
      <c r="AH53" s="326"/>
    </row>
    <row r="54" spans="1:34" x14ac:dyDescent="0.2">
      <c r="A54" s="326"/>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row>
    <row r="55" spans="1:34" x14ac:dyDescent="0.2">
      <c r="A55" s="326"/>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row>
    <row r="56" spans="1:34" x14ac:dyDescent="0.2">
      <c r="A56" s="326"/>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row>
    <row r="57" spans="1:34" x14ac:dyDescent="0.2">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row>
    <row r="58" spans="1:34" x14ac:dyDescent="0.2">
      <c r="A58" s="326"/>
      <c r="B58" s="326"/>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row>
    <row r="59" spans="1:34" x14ac:dyDescent="0.2">
      <c r="A59" s="326"/>
      <c r="B59" s="326"/>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row>
    <row r="60" spans="1:34" x14ac:dyDescent="0.2">
      <c r="A60" s="326"/>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row>
    <row r="61" spans="1:34" x14ac:dyDescent="0.2">
      <c r="A61" s="326"/>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row>
    <row r="62" spans="1:34" x14ac:dyDescent="0.2">
      <c r="A62" s="326"/>
      <c r="B62" s="326"/>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row>
    <row r="63" spans="1:34" x14ac:dyDescent="0.2">
      <c r="A63" s="326"/>
      <c r="B63" s="326"/>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row>
    <row r="64" spans="1:34" x14ac:dyDescent="0.2">
      <c r="A64" s="326"/>
      <c r="B64" s="326"/>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row>
    <row r="65" spans="1:34" x14ac:dyDescent="0.2">
      <c r="A65" s="326"/>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row>
    <row r="66" spans="1:34" x14ac:dyDescent="0.2">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row>
    <row r="67" spans="1:34"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row>
    <row r="68" spans="1:34"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row>
    <row r="69" spans="1:34"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row>
    <row r="70" spans="1:34" x14ac:dyDescent="0.2">
      <c r="A70" s="326"/>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row>
    <row r="71" spans="1:34" x14ac:dyDescent="0.2">
      <c r="A71" s="326"/>
      <c r="B71" s="326"/>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row>
    <row r="72" spans="1:34" x14ac:dyDescent="0.2">
      <c r="A72" s="326"/>
      <c r="B72" s="326"/>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row>
    <row r="73" spans="1:34" x14ac:dyDescent="0.2">
      <c r="A73" s="326"/>
      <c r="B73" s="326"/>
      <c r="C73" s="326"/>
      <c r="D73" s="326"/>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row>
    <row r="74" spans="1:34" x14ac:dyDescent="0.2">
      <c r="A74" s="326"/>
      <c r="B74" s="326"/>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row>
    <row r="75" spans="1:34" x14ac:dyDescent="0.2">
      <c r="A75" s="326"/>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row>
    <row r="76" spans="1:34" x14ac:dyDescent="0.2">
      <c r="A76" s="326"/>
      <c r="B76" s="326"/>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row>
    <row r="77" spans="1:34" x14ac:dyDescent="0.2">
      <c r="A77" s="326"/>
      <c r="B77" s="326"/>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row>
    <row r="78" spans="1:34" x14ac:dyDescent="0.2">
      <c r="A78" s="326"/>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row>
    <row r="79" spans="1:34" x14ac:dyDescent="0.2">
      <c r="A79" s="326"/>
      <c r="B79" s="326"/>
      <c r="C79" s="326"/>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row>
    <row r="80" spans="1:34" x14ac:dyDescent="0.2">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row>
    <row r="81" spans="1:34" x14ac:dyDescent="0.2">
      <c r="A81" s="326"/>
      <c r="B81" s="326"/>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row>
    <row r="82" spans="1:34" x14ac:dyDescent="0.2">
      <c r="A82" s="326"/>
      <c r="B82" s="326"/>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row>
    <row r="83" spans="1:34" x14ac:dyDescent="0.2">
      <c r="A83" s="326"/>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row>
    <row r="84" spans="1:34" x14ac:dyDescent="0.2">
      <c r="A84" s="326"/>
      <c r="B84" s="32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row>
    <row r="85" spans="1:34" x14ac:dyDescent="0.2">
      <c r="A85" s="326"/>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row>
    <row r="86" spans="1:34" x14ac:dyDescent="0.2">
      <c r="A86" s="326"/>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row>
    <row r="87" spans="1:34" x14ac:dyDescent="0.2">
      <c r="A87" s="326"/>
      <c r="B87" s="326"/>
      <c r="C87" s="326"/>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row>
    <row r="88" spans="1:34" x14ac:dyDescent="0.2">
      <c r="A88" s="326"/>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row>
    <row r="89" spans="1:34" x14ac:dyDescent="0.2">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row>
    <row r="90" spans="1:34" x14ac:dyDescent="0.2">
      <c r="A90" s="326"/>
      <c r="B90" s="326"/>
      <c r="C90" s="326"/>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c r="AH90" s="326"/>
    </row>
    <row r="91" spans="1:34" x14ac:dyDescent="0.2">
      <c r="A91" s="326"/>
      <c r="B91" s="326"/>
      <c r="C91" s="326"/>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row>
    <row r="92" spans="1:34" x14ac:dyDescent="0.2">
      <c r="A92" s="326"/>
      <c r="B92" s="326"/>
      <c r="C92" s="326"/>
      <c r="D92" s="326"/>
      <c r="E92" s="326"/>
      <c r="F92" s="326"/>
      <c r="G92" s="326"/>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c r="AH92" s="326"/>
    </row>
    <row r="93" spans="1:34" x14ac:dyDescent="0.2">
      <c r="A93" s="326"/>
      <c r="B93" s="326"/>
      <c r="C93" s="326"/>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c r="AH93" s="326"/>
    </row>
    <row r="94" spans="1:34" x14ac:dyDescent="0.2">
      <c r="A94" s="326"/>
      <c r="B94" s="326"/>
      <c r="C94" s="326"/>
      <c r="D94" s="326"/>
      <c r="E94" s="326"/>
      <c r="F94" s="326"/>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row>
    <row r="95" spans="1:34" x14ac:dyDescent="0.2">
      <c r="A95" s="326"/>
      <c r="B95" s="326"/>
      <c r="C95" s="326"/>
      <c r="D95" s="326"/>
      <c r="E95" s="326"/>
      <c r="F95" s="326"/>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c r="AH95" s="326"/>
    </row>
    <row r="96" spans="1:34" x14ac:dyDescent="0.2">
      <c r="A96" s="326"/>
      <c r="B96" s="326"/>
      <c r="C96" s="326"/>
      <c r="D96" s="326"/>
      <c r="E96" s="326"/>
      <c r="F96" s="326"/>
      <c r="G96" s="326"/>
      <c r="H96" s="326"/>
      <c r="I96" s="326"/>
      <c r="J96" s="326"/>
      <c r="K96" s="326"/>
      <c r="L96" s="326"/>
      <c r="M96" s="326"/>
      <c r="N96" s="326"/>
      <c r="O96" s="326"/>
      <c r="P96" s="326"/>
      <c r="Q96" s="326"/>
      <c r="R96" s="326"/>
      <c r="S96" s="326"/>
      <c r="T96" s="326"/>
      <c r="U96" s="326"/>
      <c r="V96" s="326"/>
      <c r="W96" s="326"/>
      <c r="X96" s="326"/>
      <c r="Y96" s="326"/>
      <c r="Z96" s="326"/>
      <c r="AA96" s="326"/>
      <c r="AB96" s="326"/>
      <c r="AC96" s="326"/>
      <c r="AD96" s="326"/>
      <c r="AE96" s="326"/>
      <c r="AF96" s="326"/>
      <c r="AG96" s="326"/>
      <c r="AH96" s="326"/>
    </row>
    <row r="97" spans="1:34" x14ac:dyDescent="0.2">
      <c r="A97" s="326"/>
      <c r="B97" s="326"/>
      <c r="C97" s="326"/>
      <c r="D97" s="326"/>
      <c r="E97" s="326"/>
      <c r="F97" s="326"/>
      <c r="G97" s="326"/>
      <c r="H97" s="326"/>
      <c r="I97" s="326"/>
      <c r="J97" s="326"/>
      <c r="K97" s="326"/>
      <c r="L97" s="326"/>
      <c r="M97" s="326"/>
      <c r="N97" s="326"/>
      <c r="O97" s="326"/>
      <c r="P97" s="326"/>
      <c r="Q97" s="326"/>
      <c r="R97" s="326"/>
      <c r="S97" s="326"/>
      <c r="T97" s="326"/>
      <c r="U97" s="326"/>
      <c r="V97" s="326"/>
      <c r="W97" s="326"/>
      <c r="X97" s="326"/>
      <c r="Y97" s="326"/>
      <c r="Z97" s="326"/>
      <c r="AA97" s="326"/>
      <c r="AB97" s="326"/>
      <c r="AC97" s="326"/>
      <c r="AD97" s="326"/>
      <c r="AE97" s="326"/>
      <c r="AF97" s="326"/>
      <c r="AG97" s="326"/>
      <c r="AH97" s="326"/>
    </row>
    <row r="98" spans="1:34" x14ac:dyDescent="0.2">
      <c r="A98" s="326"/>
      <c r="B98" s="326"/>
      <c r="C98" s="326"/>
      <c r="D98" s="326"/>
      <c r="E98" s="326"/>
      <c r="F98" s="326"/>
      <c r="G98" s="326"/>
      <c r="H98" s="326"/>
      <c r="I98" s="326"/>
      <c r="J98" s="326"/>
      <c r="K98" s="326"/>
      <c r="L98" s="326"/>
      <c r="M98" s="326"/>
      <c r="N98" s="326"/>
      <c r="O98" s="326"/>
      <c r="P98" s="326"/>
      <c r="Q98" s="326"/>
      <c r="R98" s="326"/>
      <c r="S98" s="326"/>
      <c r="T98" s="326"/>
      <c r="U98" s="326"/>
      <c r="V98" s="326"/>
      <c r="W98" s="326"/>
      <c r="X98" s="326"/>
      <c r="Y98" s="326"/>
      <c r="Z98" s="326"/>
      <c r="AA98" s="326"/>
      <c r="AB98" s="326"/>
      <c r="AC98" s="326"/>
      <c r="AD98" s="326"/>
      <c r="AE98" s="326"/>
      <c r="AF98" s="326"/>
      <c r="AG98" s="326"/>
      <c r="AH98" s="326"/>
    </row>
    <row r="99" spans="1:34" x14ac:dyDescent="0.2">
      <c r="A99" s="326"/>
      <c r="B99" s="326"/>
      <c r="C99" s="326"/>
      <c r="D99" s="326"/>
      <c r="E99" s="326"/>
      <c r="F99" s="326"/>
      <c r="G99" s="326"/>
      <c r="H99" s="326"/>
      <c r="I99" s="326"/>
      <c r="J99" s="326"/>
      <c r="K99" s="326"/>
      <c r="L99" s="326"/>
      <c r="M99" s="326"/>
      <c r="N99" s="326"/>
      <c r="O99" s="326"/>
      <c r="P99" s="326"/>
      <c r="Q99" s="326"/>
      <c r="R99" s="326"/>
      <c r="S99" s="326"/>
      <c r="T99" s="326"/>
      <c r="U99" s="326"/>
      <c r="V99" s="326"/>
      <c r="W99" s="326"/>
      <c r="X99" s="326"/>
      <c r="Y99" s="326"/>
      <c r="Z99" s="326"/>
      <c r="AA99" s="326"/>
      <c r="AB99" s="326"/>
      <c r="AC99" s="326"/>
      <c r="AD99" s="326"/>
      <c r="AE99" s="326"/>
      <c r="AF99" s="326"/>
      <c r="AG99" s="326"/>
      <c r="AH99" s="326"/>
    </row>
    <row r="100" spans="1:34" x14ac:dyDescent="0.2">
      <c r="A100" s="326"/>
      <c r="B100" s="326"/>
      <c r="C100" s="326"/>
      <c r="D100" s="326"/>
      <c r="E100" s="326"/>
      <c r="F100" s="326"/>
      <c r="G100" s="326"/>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row>
    <row r="101" spans="1:34" x14ac:dyDescent="0.2">
      <c r="A101" s="326"/>
      <c r="B101" s="326"/>
      <c r="C101" s="326"/>
      <c r="D101" s="326"/>
      <c r="E101" s="326"/>
      <c r="F101" s="326"/>
      <c r="G101" s="326"/>
      <c r="H101" s="326"/>
      <c r="I101" s="326"/>
      <c r="J101" s="326"/>
      <c r="K101" s="326"/>
      <c r="L101" s="326"/>
      <c r="M101" s="326"/>
      <c r="N101" s="326"/>
      <c r="O101" s="326"/>
      <c r="P101" s="326"/>
      <c r="Q101" s="326"/>
      <c r="R101" s="326"/>
      <c r="S101" s="326"/>
      <c r="T101" s="326"/>
      <c r="U101" s="326"/>
      <c r="V101" s="326"/>
      <c r="W101" s="326"/>
      <c r="X101" s="326"/>
      <c r="Y101" s="326"/>
      <c r="Z101" s="326"/>
      <c r="AA101" s="326"/>
      <c r="AB101" s="326"/>
      <c r="AC101" s="326"/>
      <c r="AD101" s="326"/>
      <c r="AE101" s="326"/>
      <c r="AF101" s="326"/>
      <c r="AG101" s="326"/>
      <c r="AH101" s="326"/>
    </row>
    <row r="102" spans="1:34" x14ac:dyDescent="0.2">
      <c r="A102" s="326"/>
      <c r="B102" s="326"/>
      <c r="C102" s="326"/>
      <c r="D102" s="326"/>
      <c r="E102" s="326"/>
      <c r="F102" s="326"/>
      <c r="G102" s="326"/>
      <c r="H102" s="326"/>
      <c r="I102" s="326"/>
      <c r="J102" s="326"/>
      <c r="K102" s="326"/>
      <c r="L102" s="326"/>
      <c r="M102" s="326"/>
      <c r="N102" s="326"/>
      <c r="O102" s="326"/>
      <c r="P102" s="326"/>
      <c r="Q102" s="326"/>
      <c r="R102" s="326"/>
      <c r="S102" s="326"/>
      <c r="T102" s="326"/>
      <c r="U102" s="326"/>
      <c r="V102" s="326"/>
      <c r="W102" s="326"/>
      <c r="X102" s="326"/>
      <c r="Y102" s="326"/>
      <c r="Z102" s="326"/>
      <c r="AA102" s="326"/>
      <c r="AB102" s="326"/>
      <c r="AC102" s="326"/>
      <c r="AD102" s="326"/>
      <c r="AE102" s="326"/>
      <c r="AF102" s="326"/>
      <c r="AG102" s="326"/>
      <c r="AH102" s="326"/>
    </row>
    <row r="103" spans="1:34" x14ac:dyDescent="0.2">
      <c r="A103" s="326"/>
      <c r="B103" s="326"/>
      <c r="C103" s="326"/>
      <c r="D103" s="326"/>
      <c r="E103" s="326"/>
      <c r="F103" s="326"/>
      <c r="G103" s="326"/>
      <c r="H103" s="326"/>
      <c r="I103" s="326"/>
      <c r="J103" s="326"/>
      <c r="K103" s="326"/>
      <c r="L103" s="326"/>
      <c r="M103" s="326"/>
      <c r="N103" s="326"/>
      <c r="O103" s="326"/>
      <c r="P103" s="326"/>
      <c r="Q103" s="326"/>
      <c r="R103" s="326"/>
      <c r="S103" s="326"/>
      <c r="T103" s="326"/>
      <c r="U103" s="326"/>
      <c r="V103" s="326"/>
      <c r="W103" s="326"/>
      <c r="X103" s="326"/>
      <c r="Y103" s="326"/>
      <c r="Z103" s="326"/>
      <c r="AA103" s="326"/>
      <c r="AB103" s="326"/>
      <c r="AC103" s="326"/>
      <c r="AD103" s="326"/>
      <c r="AE103" s="326"/>
      <c r="AF103" s="326"/>
      <c r="AG103" s="326"/>
      <c r="AH103" s="326"/>
    </row>
    <row r="104" spans="1:34" x14ac:dyDescent="0.2">
      <c r="A104" s="326"/>
      <c r="B104" s="326"/>
      <c r="C104" s="326"/>
      <c r="D104" s="326"/>
      <c r="E104" s="326"/>
      <c r="F104" s="326"/>
      <c r="G104" s="326"/>
      <c r="H104" s="326"/>
      <c r="I104" s="326"/>
      <c r="J104" s="326"/>
      <c r="K104" s="326"/>
      <c r="L104" s="326"/>
      <c r="M104" s="326"/>
      <c r="N104" s="326"/>
      <c r="O104" s="326"/>
      <c r="P104" s="326"/>
      <c r="Q104" s="326"/>
      <c r="R104" s="326"/>
      <c r="S104" s="326"/>
      <c r="T104" s="326"/>
      <c r="U104" s="326"/>
      <c r="V104" s="326"/>
      <c r="W104" s="326"/>
      <c r="X104" s="326"/>
      <c r="Y104" s="326"/>
      <c r="Z104" s="326"/>
      <c r="AA104" s="326"/>
      <c r="AB104" s="326"/>
      <c r="AC104" s="326"/>
      <c r="AD104" s="326"/>
      <c r="AE104" s="326"/>
      <c r="AF104" s="326"/>
      <c r="AG104" s="326"/>
      <c r="AH104" s="326"/>
    </row>
    <row r="105" spans="1:34" x14ac:dyDescent="0.2">
      <c r="A105" s="326"/>
      <c r="B105" s="326"/>
      <c r="C105" s="326"/>
      <c r="D105" s="326"/>
      <c r="E105" s="326"/>
      <c r="F105" s="326"/>
      <c r="G105" s="326"/>
      <c r="H105" s="326"/>
      <c r="I105" s="326"/>
      <c r="J105" s="326"/>
      <c r="K105" s="326"/>
      <c r="L105" s="326"/>
      <c r="M105" s="326"/>
      <c r="N105" s="326"/>
      <c r="O105" s="326"/>
      <c r="P105" s="326"/>
      <c r="Q105" s="326"/>
      <c r="R105" s="326"/>
      <c r="S105" s="326"/>
      <c r="T105" s="326"/>
      <c r="U105" s="326"/>
      <c r="V105" s="326"/>
      <c r="W105" s="326"/>
      <c r="X105" s="326"/>
      <c r="Y105" s="326"/>
      <c r="Z105" s="326"/>
      <c r="AA105" s="326"/>
      <c r="AB105" s="326"/>
      <c r="AC105" s="326"/>
      <c r="AD105" s="326"/>
      <c r="AE105" s="326"/>
      <c r="AF105" s="326"/>
      <c r="AG105" s="326"/>
      <c r="AH105" s="326"/>
    </row>
    <row r="106" spans="1:34" x14ac:dyDescent="0.2">
      <c r="A106" s="326"/>
      <c r="B106" s="326"/>
      <c r="C106" s="326"/>
      <c r="D106" s="326"/>
      <c r="E106" s="326"/>
      <c r="F106" s="326"/>
      <c r="G106" s="326"/>
      <c r="H106" s="326"/>
      <c r="I106" s="326"/>
      <c r="J106" s="326"/>
      <c r="K106" s="326"/>
      <c r="L106" s="326"/>
      <c r="M106" s="326"/>
      <c r="N106" s="326"/>
      <c r="O106" s="326"/>
      <c r="P106" s="326"/>
      <c r="Q106" s="326"/>
      <c r="R106" s="326"/>
      <c r="S106" s="326"/>
      <c r="T106" s="326"/>
      <c r="U106" s="326"/>
      <c r="V106" s="326"/>
      <c r="W106" s="326"/>
      <c r="X106" s="326"/>
      <c r="Y106" s="326"/>
      <c r="Z106" s="326"/>
      <c r="AA106" s="326"/>
      <c r="AB106" s="326"/>
      <c r="AC106" s="326"/>
      <c r="AD106" s="326"/>
      <c r="AE106" s="326"/>
      <c r="AF106" s="326"/>
      <c r="AG106" s="326"/>
      <c r="AH106" s="326"/>
    </row>
    <row r="107" spans="1:34" x14ac:dyDescent="0.2">
      <c r="A107" s="326"/>
      <c r="B107" s="326"/>
      <c r="C107" s="326"/>
      <c r="D107" s="326"/>
      <c r="E107" s="326"/>
      <c r="F107" s="326"/>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t="s">
        <v>190</v>
      </c>
      <c r="AD107" s="326"/>
      <c r="AE107" s="326"/>
      <c r="AF107" s="326"/>
      <c r="AG107" s="326"/>
      <c r="AH107" s="326"/>
    </row>
  </sheetData>
  <sheetProtection password="C730" sheet="1" selectLockedCells="1"/>
  <mergeCells count="51">
    <mergeCell ref="C48:C49"/>
    <mergeCell ref="D48:O48"/>
    <mergeCell ref="D49:O49"/>
    <mergeCell ref="C51:P51"/>
    <mergeCell ref="C52:P52"/>
    <mergeCell ref="D47:O47"/>
    <mergeCell ref="S41:U43"/>
    <mergeCell ref="C31:P31"/>
    <mergeCell ref="C32:P32"/>
    <mergeCell ref="C35:P39"/>
    <mergeCell ref="C40:P40"/>
    <mergeCell ref="C41:C42"/>
    <mergeCell ref="D41:O41"/>
    <mergeCell ref="D42:O42"/>
    <mergeCell ref="C43:C44"/>
    <mergeCell ref="D43:O43"/>
    <mergeCell ref="D44:O44"/>
    <mergeCell ref="C45:C46"/>
    <mergeCell ref="D45:O45"/>
    <mergeCell ref="D46:O46"/>
    <mergeCell ref="C28:H28"/>
    <mergeCell ref="M28:O28"/>
    <mergeCell ref="T28:AH28"/>
    <mergeCell ref="C29:H29"/>
    <mergeCell ref="M29:N29"/>
    <mergeCell ref="O29:P29"/>
    <mergeCell ref="R29:V29"/>
    <mergeCell ref="C25:H25"/>
    <mergeCell ref="M25:O25"/>
    <mergeCell ref="C26:H26"/>
    <mergeCell ref="M26:O26"/>
    <mergeCell ref="C27:H27"/>
    <mergeCell ref="M27:O27"/>
    <mergeCell ref="D16:P16"/>
    <mergeCell ref="C18:P18"/>
    <mergeCell ref="C20:P20"/>
    <mergeCell ref="C23:P23"/>
    <mergeCell ref="C24:H24"/>
    <mergeCell ref="M24:O24"/>
    <mergeCell ref="T15:AH15"/>
    <mergeCell ref="C4:L4"/>
    <mergeCell ref="C6:P6"/>
    <mergeCell ref="D7:P7"/>
    <mergeCell ref="D8:P8"/>
    <mergeCell ref="D9:P9"/>
    <mergeCell ref="D10:P10"/>
    <mergeCell ref="D11:P11"/>
    <mergeCell ref="D12:P12"/>
    <mergeCell ref="D13:P13"/>
    <mergeCell ref="D14:P14"/>
    <mergeCell ref="D15:P15"/>
  </mergeCells>
  <conditionalFormatting sqref="I24:I29">
    <cfRule type="expression" dxfId="165" priority="27">
      <formula>I24="Ja"</formula>
    </cfRule>
  </conditionalFormatting>
  <conditionalFormatting sqref="O29">
    <cfRule type="expression" dxfId="164" priority="32">
      <formula>$O$29&lt;&gt;""</formula>
    </cfRule>
  </conditionalFormatting>
  <conditionalFormatting sqref="P24:P28">
    <cfRule type="expression" dxfId="163" priority="22">
      <formula>P24="Ja"</formula>
    </cfRule>
  </conditionalFormatting>
  <conditionalFormatting sqref="P41">
    <cfRule type="expression" dxfId="162" priority="14">
      <formula>P41&lt;&gt;""</formula>
    </cfRule>
  </conditionalFormatting>
  <conditionalFormatting sqref="P42">
    <cfRule type="expression" dxfId="160" priority="9">
      <formula>P42&lt;&gt;"bitte auswählen"</formula>
    </cfRule>
  </conditionalFormatting>
  <conditionalFormatting sqref="P43">
    <cfRule type="expression" dxfId="159" priority="13">
      <formula>P43&lt;&gt;""</formula>
    </cfRule>
  </conditionalFormatting>
  <conditionalFormatting sqref="P44">
    <cfRule type="expression" dxfId="158" priority="8">
      <formula>P44&lt;&gt;"bitte auswählen"</formula>
    </cfRule>
  </conditionalFormatting>
  <conditionalFormatting sqref="P45">
    <cfRule type="expression" dxfId="157" priority="12">
      <formula>P45&lt;&gt;""</formula>
    </cfRule>
  </conditionalFormatting>
  <conditionalFormatting sqref="P46:P47">
    <cfRule type="expression" dxfId="156" priority="5">
      <formula>P46&lt;&gt;"bitte auswählen"</formula>
    </cfRule>
  </conditionalFormatting>
  <conditionalFormatting sqref="P48:P49">
    <cfRule type="expression" dxfId="155" priority="10">
      <formula>P48&lt;&gt;""</formula>
    </cfRule>
  </conditionalFormatting>
  <pageMargins left="0" right="0" top="0" bottom="0"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2</xdr:col>
                    <xdr:colOff>104775</xdr:colOff>
                    <xdr:row>17</xdr:row>
                    <xdr:rowOff>0</xdr:rowOff>
                  </from>
                  <to>
                    <xdr:col>4</xdr:col>
                    <xdr:colOff>28575</xdr:colOff>
                    <xdr:row>17</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5" id="{A5CB45F2-31AB-4975-B279-5F7262390983}">
            <xm:f>'C:\KKS\01_Wissensbasis\01_Strategische_FSP\Klimaschutzkonzepte KSM\07_Weiterentwicklung\Anpassung_VHB\[Vorhabenbeschreibung_4.1.8a_KSM_Erstvorhaben_2409_V7_Nicht_GK_HS_jan.xlsx]menu'!#REF!=FALSE</xm:f>
            <x14:dxf>
              <font>
                <color theme="0"/>
              </font>
              <fill>
                <patternFill>
                  <fgColor theme="0"/>
                  <bgColor theme="0"/>
                </patternFill>
              </fill>
              <border>
                <left/>
                <right/>
                <top/>
                <bottom/>
                <vertical/>
                <horizontal/>
              </border>
            </x14:dxf>
          </x14:cfRule>
          <xm:sqref>C6</xm:sqref>
        </x14:conditionalFormatting>
        <x14:conditionalFormatting xmlns:xm="http://schemas.microsoft.com/office/excel/2006/main">
          <x14:cfRule type="expression" priority="34" id="{BB2DA4DB-3624-426C-96D0-C2B1E99BFA14}">
            <xm:f>'C:\KKS\01_Wissensbasis\01_Strategische_FSP\Klimaschutzkonzepte KSM\07_Weiterentwicklung\Anpassung_VHB\[Vorhabenbeschreibung_4.1.8a_KSM_Erstvorhaben_2409_V7_Nicht_GK_HS_jan.xlsx]menu'!#REF!=FALSE</xm:f>
            <x14:dxf>
              <font>
                <color theme="0"/>
              </font>
              <fill>
                <patternFill>
                  <fgColor theme="0"/>
                  <bgColor theme="0"/>
                </patternFill>
              </fill>
              <border>
                <left/>
                <right/>
                <top/>
                <bottom/>
                <vertical/>
                <horizontal/>
              </border>
            </x14:dxf>
          </x14:cfRule>
          <xm:sqref>C23</xm:sqref>
        </x14:conditionalFormatting>
        <x14:conditionalFormatting xmlns:xm="http://schemas.microsoft.com/office/excel/2006/main">
          <x14:cfRule type="expression" priority="4" id="{A9E5D848-0BAD-4FAE-BACC-CEF42E79A6FE}">
            <xm:f>Basisdaten!$I$20='C:\KKS\01_Wissensbasis\01_Strategische_FSP\Klimaschutzkonzepte KSM\07_Weiterentwicklung\Anpassung_VHB\[Vorhabenbeschreibung_4.1.8a_KSM_Erstvorhaben_2409_V7_Nicht_GK_HS_jan.xlsx]menu'!#REF!</xm:f>
            <x14:dxf>
              <font>
                <color theme="0"/>
              </font>
              <fill>
                <patternFill>
                  <bgColor theme="0"/>
                </patternFill>
              </fill>
              <border>
                <left/>
                <right/>
                <top/>
                <bottom/>
                <vertical/>
                <horizontal/>
              </border>
            </x14:dxf>
          </x14:cfRule>
          <xm:sqref>C51</xm:sqref>
        </x14:conditionalFormatting>
        <x14:conditionalFormatting xmlns:xm="http://schemas.microsoft.com/office/excel/2006/main">
          <x14:cfRule type="expression" priority="16" id="{C98D1F85-0E24-4C9E-9D8D-783E61AFF4AC}">
            <xm:f>menu!B57=TRUE</xm:f>
            <x14:dxf>
              <fill>
                <patternFill>
                  <bgColor rgb="FFEBF1DE"/>
                </patternFill>
              </fill>
            </x14:dxf>
          </x14:cfRule>
          <xm:sqref>C18:P18</xm:sqref>
        </x14:conditionalFormatting>
        <x14:conditionalFormatting xmlns:xm="http://schemas.microsoft.com/office/excel/2006/main">
          <x14:cfRule type="expression" priority="36" id="{DEB49043-FAE2-4335-8AC3-5D663BC5ED78}">
            <xm:f>'C:\KKS\01_Wissensbasis\01_Strategische_FSP\Klimaschutzkonzepte KSM\07_Weiterentwicklung\Anpassung_VHB\[Vorhabenbeschreibung_4.1.8a_KSM_Erstvorhaben_2409_V7_Nicht_GK_HS_jan.xlsx]menu'!#REF!=TRUE</xm:f>
            <x14:dxf>
              <fill>
                <patternFill>
                  <bgColor rgb="FFEBF1DE"/>
                </patternFill>
              </fill>
            </x14:dxf>
          </x14:cfRule>
          <x14:cfRule type="expression" priority="37" id="{0F666F16-966C-4FAF-92DA-11B46E69F169}">
            <xm:f>Basisdaten!#REF!="Ja"</xm:f>
            <x14:dxf>
              <font>
                <color theme="0"/>
              </font>
              <fill>
                <patternFill>
                  <bgColor theme="0"/>
                </patternFill>
              </fill>
              <border>
                <left/>
                <right/>
                <top/>
                <bottom/>
              </border>
            </x14:dxf>
          </x14:cfRule>
          <xm:sqref>C20:P20</xm:sqref>
        </x14:conditionalFormatting>
        <x14:conditionalFormatting xmlns:xm="http://schemas.microsoft.com/office/excel/2006/main">
          <x14:cfRule type="expression" priority="18" id="{A38CEBFF-2810-446B-8803-90E502044791}">
            <xm:f>AND('C:\KKS\01_Wissensbasis\01_Strategische_FSP\Klimaschutzkonzepte KSM\07_Weiterentwicklung\Anpassung_VHB\[Vorhabenbeschreibung_4.1.8a_KSM_Erstvorhaben_2409_V7_Nicht_GK_HS_jan.xlsx]menu'!#REF!=0,'C:\KKS\01_Wissensbasis\01_Strategische_FSP\Klimaschutzkonzepte KSM\07_Weiterentwicklung\Anpassung_VHB\[Vorhabenbeschreibung_4.1.8a_KSM_Erstvorhaben_2409_V7_Nicht_GK_HS_jan.xlsx]menu'!#REF!=0)</xm:f>
            <x14:dxf>
              <border>
                <left/>
                <right/>
                <top/>
                <bottom/>
                <vertical/>
                <horizontal/>
              </border>
            </x14:dxf>
          </x14:cfRule>
          <x14:cfRule type="expression" priority="20" id="{EEED4F0B-A12E-4369-A42A-C03BB062A7A8}">
            <xm:f>'C:\KKS\01_Wissensbasis\01_Strategische_FSP\Klimaschutzkonzepte KSM\07_Weiterentwicklung\Anpassung_VHB\[Vorhabenbeschreibung_4.1.8a_KSM_Erstvorhaben_2409_V7_Nicht_GK_HS_jan.xlsx]menu'!#REF!&gt;0</xm:f>
            <x14:dxf>
              <font>
                <b/>
                <i val="0"/>
                <color rgb="FFFF0000"/>
              </font>
              <fill>
                <patternFill patternType="none">
                  <bgColor auto="1"/>
                </patternFill>
              </fill>
              <border>
                <left/>
                <right/>
                <top/>
                <bottom/>
              </border>
            </x14:dxf>
          </x14:cfRule>
          <x14:cfRule type="expression" priority="21" id="{C3929511-B7DB-4475-AF79-5CD4938BC4D8}">
            <xm:f>'C:\KKS\01_Wissensbasis\01_Strategische_FSP\Klimaschutzkonzepte KSM\07_Weiterentwicklung\Anpassung_VHB\[Vorhabenbeschreibung_4.1.8a_KSM_Erstvorhaben_2409_V7_Nicht_GK_HS_jan.xlsx]menu'!#REF!&gt;0</xm:f>
            <x14:dxf>
              <font>
                <b val="0"/>
                <i val="0"/>
                <color theme="1"/>
              </font>
              <fill>
                <patternFill patternType="solid">
                  <bgColor theme="0" tint="-4.9989318521683403E-2"/>
                </patternFill>
              </fill>
              <border>
                <bottom style="thin">
                  <color auto="1"/>
                </bottom>
              </border>
            </x14:dxf>
          </x14:cfRule>
          <xm:sqref>C31:P31</xm:sqref>
        </x14:conditionalFormatting>
        <x14:conditionalFormatting xmlns:xm="http://schemas.microsoft.com/office/excel/2006/main">
          <x14:cfRule type="expression" priority="17" id="{40763546-3AC4-44B2-A344-BF5B1FEA119E}">
            <xm:f>AND('C:\KKS\01_Wissensbasis\01_Strategische_FSP\Klimaschutzkonzepte KSM\07_Weiterentwicklung\Anpassung_VHB\[Vorhabenbeschreibung_4.1.8a_KSM_Erstvorhaben_2409_V7_Nicht_GK_HS_jan.xlsx]menu'!#REF!&gt;0,$C$32="")</xm:f>
            <x14:dxf>
              <fill>
                <patternFill>
                  <bgColor rgb="FFE3B5A2"/>
                </patternFill>
              </fill>
            </x14:dxf>
          </x14:cfRule>
          <x14:cfRule type="expression" priority="19" id="{AEC911A1-55E3-40C6-A71B-82EA9C942F8C}">
            <xm:f>'C:\KKS\01_Wissensbasis\01_Strategische_FSP\Klimaschutzkonzepte KSM\07_Weiterentwicklung\Anpassung_VHB\[Vorhabenbeschreibung_4.1.8a_KSM_Erstvorhaben_2409_V7_Nicht_GK_HS_jan.xlsx]menu'!#REF!=0</xm:f>
            <x14:dxf>
              <border>
                <left/>
                <right/>
                <top/>
                <bottom/>
                <vertical/>
                <horizontal/>
              </border>
            </x14:dxf>
          </x14:cfRule>
          <xm:sqref>C32:P32</xm:sqref>
        </x14:conditionalFormatting>
        <x14:conditionalFormatting xmlns:xm="http://schemas.microsoft.com/office/excel/2006/main">
          <x14:cfRule type="expression" priority="15" id="{9D8339A0-BA9D-43C8-8D9D-C52E68681A0F}">
            <xm:f>'C:\KKS\01_Wissensbasis\01_Strategische_FSP\Klimaschutzkonzepte KSM\07_Weiterentwicklung\Anpassung_VHB\[Vorhabenbeschreibung_4.1.8a_KSM_Erstvorhaben_2409_V7_Nicht_GK_HS_jan.xlsx]menu'!#REF!=0</xm:f>
            <x14:dxf>
              <font>
                <color theme="0"/>
              </font>
              <fill>
                <patternFill>
                  <bgColor theme="0"/>
                </patternFill>
              </fill>
              <border>
                <left/>
                <right/>
                <top/>
                <bottom/>
                <vertical/>
                <horizontal/>
              </border>
            </x14:dxf>
          </x14:cfRule>
          <xm:sqref>P41:P49 C22:P28 C29:M29 O29 C30:P39 C40 C50:P50 C52:P53</xm:sqref>
        </x14:conditionalFormatting>
        <x14:conditionalFormatting xmlns:xm="http://schemas.microsoft.com/office/excel/2006/main">
          <x14:cfRule type="expression" priority="39" id="{F2236571-728F-4348-8326-16BE6FD699C6}">
            <xm:f>Basisdaten!$I$20='C:\KKS\01_Wissensbasis\01_Strategische_FSP\Klimaschutzkonzepte KSM\07_Weiterentwicklung\Anpassung_VHB\[Vorhabenbeschreibung_4.1.8a_KSM_Erstvorhaben_2409_V7_Nicht_GK_HS_jan.xlsx]menu'!#REF!</xm:f>
            <x14:dxf>
              <font>
                <color theme="0"/>
              </font>
              <fill>
                <patternFill>
                  <bgColor theme="0"/>
                </patternFill>
              </fill>
              <border>
                <left/>
                <right/>
                <top/>
                <bottom/>
                <vertical/>
                <horizontal/>
              </border>
            </x14:dxf>
          </x14:cfRule>
          <xm:sqref>P41:Q49 C41:D41 D42 C43:D43 D44 C45:D45 D46 C47:D48 D49</xm:sqref>
        </x14:conditionalFormatting>
        <x14:conditionalFormatting xmlns:xm="http://schemas.microsoft.com/office/excel/2006/main">
          <x14:cfRule type="iconSet" priority="1" id="{73365B6D-5865-4DCE-8A2C-FEF5A71BDEFD}">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2" id="{F3145FAB-2D83-48D3-BF53-7028A5707BC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3" id="{651C3AD8-958A-4802-A2FA-1DBFDE68EFA2}">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Q18</xm:sqref>
        </x14:conditionalFormatting>
        <x14:conditionalFormatting xmlns:xm="http://schemas.microsoft.com/office/excel/2006/main">
          <x14:cfRule type="expression" priority="38" id="{1D81A985-4194-4353-B7E3-90DCCF1D8C0E}">
            <xm:f>Basisdaten!#REF!="Ja"</xm:f>
            <x14:dxf>
              <font>
                <color theme="0"/>
              </font>
              <fill>
                <patternFill>
                  <bgColor theme="0"/>
                </patternFill>
              </fill>
              <border>
                <left/>
                <right/>
                <top/>
                <bottom/>
                <vertical/>
                <horizontal/>
              </border>
            </x14:dxf>
          </x14:cfRule>
          <xm:sqref>S20</xm:sqref>
        </x14:conditionalFormatting>
        <x14:conditionalFormatting xmlns:xm="http://schemas.microsoft.com/office/excel/2006/main">
          <x14:cfRule type="expression" priority="6" id="{BF59F930-93E6-497F-870F-BF7E30CFA7E9}">
            <xm:f>Basisdaten!$I$20='C:\KKS\01_Wissensbasis\01_Strategische_FSP\Klimaschutzkonzepte KSM\07_Weiterentwicklung\Anpassung_VHB\[Vorhabenbeschreibung_4.1.8a_KSM_Erstvorhaben_2409_V7_Nicht_GK_HS_jan.xlsx]menu'!#REF!</xm:f>
            <x14:dxf>
              <font>
                <color rgb="FFA0A0A0"/>
              </font>
              <fill>
                <patternFill>
                  <bgColor rgb="FFA0A0A0"/>
                </patternFill>
              </fill>
              <border>
                <left/>
                <right/>
                <top/>
                <bottom/>
              </border>
            </x14:dxf>
          </x14:cfRule>
          <xm:sqref>S41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menu!$A$81:$A$83</xm:f>
          </x14:formula1>
          <xm:sqref>P24 I24 P42 P44 P46:P47</xm:sqref>
        </x14:dataValidation>
        <x14:dataValidation type="list" allowBlank="1" showInputMessage="1" showErrorMessage="1" xr:uid="{00000000-0002-0000-0300-000001000000}">
          <x14:formula1>
            <xm:f>IF(menu!$B$232="Ja",menu!$A$81:$A$82,menu!$A$81:$A$83)</xm:f>
          </x14:formula1>
          <xm:sqref>I25:I29 P25:P28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80"/>
  <sheetViews>
    <sheetView zoomScale="80" zoomScaleNormal="80" workbookViewId="0">
      <selection activeCell="G7" sqref="G7:H7"/>
    </sheetView>
  </sheetViews>
  <sheetFormatPr baseColWidth="10" defaultColWidth="11.5703125" defaultRowHeight="12" x14ac:dyDescent="0.2"/>
  <cols>
    <col min="1" max="1" width="7.5703125" style="1" customWidth="1"/>
    <col min="2" max="2" width="25" style="1" customWidth="1"/>
    <col min="3" max="3" width="41.42578125" style="1" customWidth="1"/>
    <col min="4" max="4" width="40.5703125" style="1" customWidth="1"/>
    <col min="5" max="5" width="31" style="1" customWidth="1"/>
    <col min="6" max="6" width="20" style="1" customWidth="1"/>
    <col min="7" max="7" width="26.5703125" style="1" customWidth="1"/>
    <col min="8" max="8" width="28.85546875" style="1" customWidth="1"/>
    <col min="9" max="9" width="32.42578125" style="1" customWidth="1"/>
    <col min="10" max="10" width="30.140625" style="1" customWidth="1"/>
    <col min="11" max="16384" width="11.5703125" style="1"/>
  </cols>
  <sheetData>
    <row r="1" spans="1:10" ht="30.75" customHeight="1" x14ac:dyDescent="0.2"/>
    <row r="2" spans="1:10" ht="23.25" x14ac:dyDescent="0.35">
      <c r="A2" s="454" t="s">
        <v>638</v>
      </c>
      <c r="B2" s="454"/>
    </row>
    <row r="3" spans="1:10" ht="159" customHeight="1" x14ac:dyDescent="0.2">
      <c r="A3" s="621" t="s">
        <v>639</v>
      </c>
      <c r="B3" s="622"/>
      <c r="C3" s="622"/>
      <c r="D3" s="622"/>
      <c r="E3" s="622"/>
      <c r="F3" s="622"/>
      <c r="G3" s="622"/>
      <c r="H3" s="622"/>
      <c r="I3" s="623"/>
    </row>
    <row r="4" spans="1:10" ht="12.75" thickBot="1" x14ac:dyDescent="0.25">
      <c r="A4" s="455"/>
      <c r="B4" s="456"/>
      <c r="C4" s="456"/>
      <c r="D4" s="456"/>
      <c r="E4" s="456"/>
      <c r="F4" s="456"/>
      <c r="G4" s="456"/>
      <c r="H4" s="457"/>
      <c r="I4" s="458"/>
    </row>
    <row r="5" spans="1:10" ht="47.25" customHeight="1" thickBot="1" x14ac:dyDescent="0.25">
      <c r="A5" s="624" t="s">
        <v>640</v>
      </c>
      <c r="B5" s="625"/>
      <c r="C5" s="625"/>
      <c r="D5" s="625"/>
      <c r="E5" s="459"/>
      <c r="F5" s="459"/>
      <c r="G5" s="460"/>
      <c r="H5" s="461" t="s">
        <v>641</v>
      </c>
      <c r="I5" s="458"/>
    </row>
    <row r="6" spans="1:10" ht="12.75" thickBot="1" x14ac:dyDescent="0.25">
      <c r="A6" s="455"/>
      <c r="B6" s="459"/>
      <c r="C6" s="459"/>
      <c r="D6" s="459"/>
      <c r="E6" s="459"/>
      <c r="F6" s="459"/>
      <c r="G6" s="456"/>
      <c r="H6" s="457"/>
      <c r="I6" s="458"/>
    </row>
    <row r="7" spans="1:10" ht="12.75" thickBot="1" x14ac:dyDescent="0.25">
      <c r="A7" s="626" t="s">
        <v>642</v>
      </c>
      <c r="B7" s="619"/>
      <c r="C7" s="619"/>
      <c r="D7" s="619"/>
      <c r="E7" s="462"/>
      <c r="F7" s="462"/>
      <c r="G7" s="627" t="s">
        <v>643</v>
      </c>
      <c r="H7" s="628"/>
      <c r="I7" s="458"/>
    </row>
    <row r="8" spans="1:10" ht="12.75" thickBot="1" x14ac:dyDescent="0.25">
      <c r="A8" s="455"/>
      <c r="B8" s="463"/>
      <c r="C8" s="463"/>
      <c r="D8" s="463"/>
      <c r="E8" s="462"/>
      <c r="F8" s="462"/>
      <c r="G8" s="456"/>
      <c r="H8" s="457"/>
      <c r="I8" s="458"/>
    </row>
    <row r="9" spans="1:10" ht="30.75" customHeight="1" thickBot="1" x14ac:dyDescent="0.25">
      <c r="A9" s="619" t="s">
        <v>644</v>
      </c>
      <c r="B9" s="619"/>
      <c r="C9" s="619"/>
      <c r="D9" s="619"/>
      <c r="E9" s="614" t="s">
        <v>645</v>
      </c>
      <c r="F9" s="615"/>
      <c r="G9" s="629"/>
      <c r="H9" s="630"/>
      <c r="I9" s="631"/>
    </row>
    <row r="10" spans="1:10" ht="36.75" customHeight="1" x14ac:dyDescent="0.2">
      <c r="A10" s="455"/>
      <c r="B10" s="464"/>
      <c r="C10" s="464"/>
      <c r="D10" s="464"/>
      <c r="E10" s="614" t="s">
        <v>646</v>
      </c>
      <c r="F10" s="615"/>
      <c r="G10" s="616"/>
      <c r="H10" s="617"/>
      <c r="I10" s="618"/>
    </row>
    <row r="11" spans="1:10" ht="36.75" customHeight="1" x14ac:dyDescent="0.2">
      <c r="A11" s="619" t="s">
        <v>647</v>
      </c>
      <c r="B11" s="619"/>
      <c r="C11" s="619"/>
      <c r="D11" s="619"/>
      <c r="E11" s="465"/>
      <c r="F11" s="465"/>
      <c r="G11" s="466" t="s">
        <v>648</v>
      </c>
      <c r="H11" s="467"/>
      <c r="I11" s="468"/>
    </row>
    <row r="12" spans="1:10" ht="36.75" customHeight="1" x14ac:dyDescent="0.2">
      <c r="A12" s="469"/>
      <c r="B12" s="464"/>
      <c r="C12" s="464"/>
      <c r="D12" s="464"/>
      <c r="E12" s="465"/>
      <c r="F12" s="465"/>
      <c r="G12" s="470"/>
      <c r="H12" s="470"/>
      <c r="I12" s="471"/>
    </row>
    <row r="13" spans="1:10" ht="53.1" customHeight="1" x14ac:dyDescent="0.2">
      <c r="A13" s="619" t="s">
        <v>649</v>
      </c>
      <c r="B13" s="619"/>
      <c r="C13" s="619"/>
      <c r="D13" s="619"/>
      <c r="E13" s="465"/>
      <c r="F13" s="465"/>
      <c r="G13" s="472" t="s">
        <v>650</v>
      </c>
      <c r="H13" s="470"/>
      <c r="I13" s="471"/>
    </row>
    <row r="14" spans="1:10" ht="36.75" customHeight="1" x14ac:dyDescent="0.2">
      <c r="A14" s="464"/>
      <c r="B14" s="464"/>
      <c r="C14" s="464"/>
      <c r="D14" s="464"/>
      <c r="E14" s="465"/>
      <c r="F14" s="465"/>
      <c r="G14" s="470"/>
      <c r="H14" s="470"/>
      <c r="I14" s="471"/>
    </row>
    <row r="15" spans="1:10" ht="36.75" customHeight="1" x14ac:dyDescent="0.2">
      <c r="A15" s="619" t="s">
        <v>651</v>
      </c>
      <c r="B15" s="619"/>
      <c r="C15" s="619"/>
      <c r="D15" s="619"/>
      <c r="E15" s="459"/>
      <c r="F15" s="459"/>
      <c r="G15" s="456"/>
      <c r="H15" s="457"/>
      <c r="I15" s="458"/>
    </row>
    <row r="16" spans="1:10" ht="12.75" thickBot="1" x14ac:dyDescent="0.25">
      <c r="A16" s="473"/>
      <c r="B16" s="474"/>
      <c r="C16" s="474"/>
      <c r="D16" s="474"/>
      <c r="E16" s="474"/>
      <c r="F16" s="474"/>
      <c r="G16" s="474"/>
      <c r="H16" s="474"/>
      <c r="I16" s="475"/>
    </row>
    <row r="17" spans="1:9" ht="12.75" thickBot="1" x14ac:dyDescent="0.25">
      <c r="A17" s="620"/>
      <c r="B17" s="620"/>
      <c r="C17" s="620"/>
      <c r="D17" s="620"/>
      <c r="E17" s="620"/>
      <c r="F17" s="620"/>
      <c r="G17" s="620"/>
      <c r="H17" s="620"/>
      <c r="I17" s="620"/>
    </row>
    <row r="18" spans="1:9" ht="187.5" customHeight="1" thickBot="1" x14ac:dyDescent="0.25">
      <c r="A18" s="476" t="s">
        <v>652</v>
      </c>
      <c r="B18" s="477" t="s">
        <v>653</v>
      </c>
      <c r="C18" s="478" t="s">
        <v>654</v>
      </c>
      <c r="D18" s="478" t="s">
        <v>655</v>
      </c>
      <c r="E18" s="634" t="s">
        <v>656</v>
      </c>
      <c r="F18" s="635"/>
      <c r="G18" s="634" t="s">
        <v>657</v>
      </c>
      <c r="H18" s="635"/>
      <c r="I18" s="479" t="s">
        <v>658</v>
      </c>
    </row>
    <row r="19" spans="1:9" ht="24" x14ac:dyDescent="0.2">
      <c r="A19" s="480">
        <v>1</v>
      </c>
      <c r="B19" s="481" t="s">
        <v>659</v>
      </c>
      <c r="C19" s="481" t="s">
        <v>660</v>
      </c>
      <c r="D19" s="481" t="s">
        <v>661</v>
      </c>
      <c r="E19" s="636" t="s">
        <v>661</v>
      </c>
      <c r="F19" s="637"/>
      <c r="G19" s="636" t="s">
        <v>661</v>
      </c>
      <c r="H19" s="637"/>
      <c r="I19" s="482" t="s">
        <v>661</v>
      </c>
    </row>
    <row r="20" spans="1:9" x14ac:dyDescent="0.2">
      <c r="A20" s="483">
        <v>2</v>
      </c>
      <c r="B20" s="484"/>
      <c r="C20" s="484"/>
      <c r="D20" s="484" t="s">
        <v>661</v>
      </c>
      <c r="E20" s="632" t="s">
        <v>661</v>
      </c>
      <c r="F20" s="633"/>
      <c r="G20" s="632" t="s">
        <v>661</v>
      </c>
      <c r="H20" s="633"/>
      <c r="I20" s="484" t="s">
        <v>661</v>
      </c>
    </row>
    <row r="21" spans="1:9" x14ac:dyDescent="0.2">
      <c r="A21" s="483">
        <v>3</v>
      </c>
      <c r="B21" s="484"/>
      <c r="C21" s="484"/>
      <c r="D21" s="484" t="s">
        <v>661</v>
      </c>
      <c r="E21" s="632" t="s">
        <v>661</v>
      </c>
      <c r="F21" s="633"/>
      <c r="G21" s="632" t="s">
        <v>661</v>
      </c>
      <c r="H21" s="633"/>
      <c r="I21" s="484" t="s">
        <v>661</v>
      </c>
    </row>
    <row r="22" spans="1:9" x14ac:dyDescent="0.2">
      <c r="A22" s="483">
        <v>4</v>
      </c>
      <c r="B22" s="484"/>
      <c r="C22" s="484"/>
      <c r="D22" s="484" t="s">
        <v>661</v>
      </c>
      <c r="E22" s="632" t="s">
        <v>661</v>
      </c>
      <c r="F22" s="633"/>
      <c r="G22" s="632" t="s">
        <v>661</v>
      </c>
      <c r="H22" s="633"/>
      <c r="I22" s="484" t="s">
        <v>661</v>
      </c>
    </row>
    <row r="23" spans="1:9" x14ac:dyDescent="0.2">
      <c r="A23" s="483">
        <v>5</v>
      </c>
      <c r="B23" s="484"/>
      <c r="C23" s="484"/>
      <c r="D23" s="484" t="s">
        <v>661</v>
      </c>
      <c r="E23" s="632" t="s">
        <v>661</v>
      </c>
      <c r="F23" s="633"/>
      <c r="G23" s="632" t="s">
        <v>661</v>
      </c>
      <c r="H23" s="633"/>
      <c r="I23" s="484" t="s">
        <v>661</v>
      </c>
    </row>
    <row r="24" spans="1:9" x14ac:dyDescent="0.2">
      <c r="A24" s="483">
        <v>6</v>
      </c>
      <c r="B24" s="484"/>
      <c r="C24" s="484"/>
      <c r="D24" s="484" t="s">
        <v>661</v>
      </c>
      <c r="E24" s="632" t="s">
        <v>661</v>
      </c>
      <c r="F24" s="633"/>
      <c r="G24" s="632" t="s">
        <v>661</v>
      </c>
      <c r="H24" s="633"/>
      <c r="I24" s="484" t="s">
        <v>661</v>
      </c>
    </row>
    <row r="25" spans="1:9" x14ac:dyDescent="0.2">
      <c r="A25" s="483">
        <v>7</v>
      </c>
      <c r="B25" s="484"/>
      <c r="C25" s="484"/>
      <c r="D25" s="484" t="s">
        <v>661</v>
      </c>
      <c r="E25" s="632" t="s">
        <v>661</v>
      </c>
      <c r="F25" s="633"/>
      <c r="G25" s="632" t="s">
        <v>661</v>
      </c>
      <c r="H25" s="633"/>
      <c r="I25" s="484" t="s">
        <v>661</v>
      </c>
    </row>
    <row r="26" spans="1:9" x14ac:dyDescent="0.2">
      <c r="A26" s="483">
        <v>8</v>
      </c>
      <c r="B26" s="484"/>
      <c r="C26" s="484"/>
      <c r="D26" s="484" t="s">
        <v>661</v>
      </c>
      <c r="E26" s="632" t="s">
        <v>661</v>
      </c>
      <c r="F26" s="633"/>
      <c r="G26" s="632" t="s">
        <v>661</v>
      </c>
      <c r="H26" s="633"/>
      <c r="I26" s="484" t="s">
        <v>661</v>
      </c>
    </row>
    <row r="27" spans="1:9" x14ac:dyDescent="0.2">
      <c r="A27" s="483">
        <v>9</v>
      </c>
      <c r="B27" s="484"/>
      <c r="C27" s="484"/>
      <c r="D27" s="484" t="s">
        <v>661</v>
      </c>
      <c r="E27" s="632" t="s">
        <v>661</v>
      </c>
      <c r="F27" s="633"/>
      <c r="G27" s="632" t="s">
        <v>661</v>
      </c>
      <c r="H27" s="633"/>
      <c r="I27" s="484" t="s">
        <v>661</v>
      </c>
    </row>
    <row r="28" spans="1:9" x14ac:dyDescent="0.2">
      <c r="A28" s="483">
        <v>10</v>
      </c>
      <c r="B28" s="484"/>
      <c r="C28" s="484"/>
      <c r="D28" s="484" t="s">
        <v>661</v>
      </c>
      <c r="E28" s="632" t="s">
        <v>661</v>
      </c>
      <c r="F28" s="633"/>
      <c r="G28" s="632" t="s">
        <v>661</v>
      </c>
      <c r="H28" s="633"/>
      <c r="I28" s="484" t="s">
        <v>661</v>
      </c>
    </row>
    <row r="29" spans="1:9" x14ac:dyDescent="0.2">
      <c r="A29" s="483">
        <v>11</v>
      </c>
      <c r="B29" s="484"/>
      <c r="C29" s="484"/>
      <c r="D29" s="484" t="s">
        <v>661</v>
      </c>
      <c r="E29" s="632" t="s">
        <v>661</v>
      </c>
      <c r="F29" s="633"/>
      <c r="G29" s="632" t="s">
        <v>661</v>
      </c>
      <c r="H29" s="633"/>
      <c r="I29" s="484" t="s">
        <v>661</v>
      </c>
    </row>
    <row r="30" spans="1:9" x14ac:dyDescent="0.2">
      <c r="A30" s="483">
        <v>12</v>
      </c>
      <c r="B30" s="484"/>
      <c r="C30" s="484"/>
      <c r="D30" s="484" t="s">
        <v>661</v>
      </c>
      <c r="E30" s="632" t="s">
        <v>661</v>
      </c>
      <c r="F30" s="633"/>
      <c r="G30" s="632" t="s">
        <v>661</v>
      </c>
      <c r="H30" s="633"/>
      <c r="I30" s="484" t="s">
        <v>661</v>
      </c>
    </row>
    <row r="31" spans="1:9" x14ac:dyDescent="0.2">
      <c r="A31" s="483">
        <v>13</v>
      </c>
      <c r="B31" s="484"/>
      <c r="C31" s="484"/>
      <c r="D31" s="484" t="s">
        <v>661</v>
      </c>
      <c r="E31" s="632" t="s">
        <v>661</v>
      </c>
      <c r="F31" s="633"/>
      <c r="G31" s="632" t="s">
        <v>661</v>
      </c>
      <c r="H31" s="633"/>
      <c r="I31" s="484" t="s">
        <v>661</v>
      </c>
    </row>
    <row r="32" spans="1:9" x14ac:dyDescent="0.2">
      <c r="A32" s="483">
        <v>14</v>
      </c>
      <c r="B32" s="484"/>
      <c r="C32" s="484"/>
      <c r="D32" s="484" t="s">
        <v>661</v>
      </c>
      <c r="E32" s="632" t="s">
        <v>661</v>
      </c>
      <c r="F32" s="633"/>
      <c r="G32" s="632" t="s">
        <v>661</v>
      </c>
      <c r="H32" s="633"/>
      <c r="I32" s="484" t="s">
        <v>661</v>
      </c>
    </row>
    <row r="33" spans="1:9" x14ac:dyDescent="0.2">
      <c r="A33" s="483">
        <v>15</v>
      </c>
      <c r="B33" s="484"/>
      <c r="C33" s="484"/>
      <c r="D33" s="484" t="s">
        <v>661</v>
      </c>
      <c r="E33" s="632" t="s">
        <v>661</v>
      </c>
      <c r="F33" s="633"/>
      <c r="G33" s="632" t="s">
        <v>661</v>
      </c>
      <c r="H33" s="633"/>
      <c r="I33" s="484" t="s">
        <v>661</v>
      </c>
    </row>
    <row r="34" spans="1:9" x14ac:dyDescent="0.2">
      <c r="A34" s="483">
        <v>16</v>
      </c>
      <c r="B34" s="484"/>
      <c r="C34" s="484"/>
      <c r="D34" s="484" t="s">
        <v>661</v>
      </c>
      <c r="E34" s="632" t="s">
        <v>661</v>
      </c>
      <c r="F34" s="633"/>
      <c r="G34" s="632" t="s">
        <v>661</v>
      </c>
      <c r="H34" s="633"/>
      <c r="I34" s="484" t="s">
        <v>661</v>
      </c>
    </row>
    <row r="35" spans="1:9" x14ac:dyDescent="0.2">
      <c r="A35" s="483">
        <v>17</v>
      </c>
      <c r="B35" s="484"/>
      <c r="C35" s="484"/>
      <c r="D35" s="484" t="s">
        <v>661</v>
      </c>
      <c r="E35" s="632" t="s">
        <v>661</v>
      </c>
      <c r="F35" s="633"/>
      <c r="G35" s="632" t="s">
        <v>661</v>
      </c>
      <c r="H35" s="633"/>
      <c r="I35" s="484" t="s">
        <v>661</v>
      </c>
    </row>
    <row r="36" spans="1:9" x14ac:dyDescent="0.2">
      <c r="A36" s="483">
        <v>18</v>
      </c>
      <c r="B36" s="484"/>
      <c r="C36" s="484"/>
      <c r="D36" s="484" t="s">
        <v>661</v>
      </c>
      <c r="E36" s="632" t="s">
        <v>661</v>
      </c>
      <c r="F36" s="633"/>
      <c r="G36" s="632" t="s">
        <v>661</v>
      </c>
      <c r="H36" s="633"/>
      <c r="I36" s="484" t="s">
        <v>661</v>
      </c>
    </row>
    <row r="37" spans="1:9" x14ac:dyDescent="0.2">
      <c r="A37" s="483">
        <v>19</v>
      </c>
      <c r="B37" s="484"/>
      <c r="C37" s="484"/>
      <c r="D37" s="484" t="s">
        <v>661</v>
      </c>
      <c r="E37" s="632" t="s">
        <v>661</v>
      </c>
      <c r="F37" s="633"/>
      <c r="G37" s="632" t="s">
        <v>661</v>
      </c>
      <c r="H37" s="633"/>
      <c r="I37" s="484" t="s">
        <v>661</v>
      </c>
    </row>
    <row r="38" spans="1:9" x14ac:dyDescent="0.2">
      <c r="A38" s="483">
        <v>20</v>
      </c>
      <c r="B38" s="484"/>
      <c r="C38" s="484"/>
      <c r="D38" s="484" t="s">
        <v>661</v>
      </c>
      <c r="E38" s="632" t="s">
        <v>661</v>
      </c>
      <c r="F38" s="633"/>
      <c r="G38" s="632" t="s">
        <v>661</v>
      </c>
      <c r="H38" s="633"/>
      <c r="I38" s="484" t="s">
        <v>661</v>
      </c>
    </row>
    <row r="39" spans="1:9" x14ac:dyDescent="0.2">
      <c r="A39" s="483">
        <v>21</v>
      </c>
      <c r="B39" s="484"/>
      <c r="C39" s="484"/>
      <c r="D39" s="484" t="s">
        <v>661</v>
      </c>
      <c r="E39" s="632" t="s">
        <v>661</v>
      </c>
      <c r="F39" s="633"/>
      <c r="G39" s="632" t="s">
        <v>661</v>
      </c>
      <c r="H39" s="633"/>
      <c r="I39" s="484" t="s">
        <v>661</v>
      </c>
    </row>
    <row r="40" spans="1:9" x14ac:dyDescent="0.2">
      <c r="A40" s="483">
        <v>22</v>
      </c>
      <c r="B40" s="484"/>
      <c r="C40" s="484"/>
      <c r="D40" s="484" t="s">
        <v>661</v>
      </c>
      <c r="E40" s="632" t="s">
        <v>661</v>
      </c>
      <c r="F40" s="633"/>
      <c r="G40" s="632" t="s">
        <v>661</v>
      </c>
      <c r="H40" s="633"/>
      <c r="I40" s="484" t="s">
        <v>661</v>
      </c>
    </row>
    <row r="41" spans="1:9" x14ac:dyDescent="0.2">
      <c r="A41" s="483">
        <v>23</v>
      </c>
      <c r="B41" s="484"/>
      <c r="C41" s="484"/>
      <c r="D41" s="484" t="s">
        <v>661</v>
      </c>
      <c r="E41" s="632" t="s">
        <v>661</v>
      </c>
      <c r="F41" s="633"/>
      <c r="G41" s="632" t="s">
        <v>661</v>
      </c>
      <c r="H41" s="633"/>
      <c r="I41" s="484" t="s">
        <v>661</v>
      </c>
    </row>
    <row r="42" spans="1:9" x14ac:dyDescent="0.2">
      <c r="A42" s="483">
        <v>24</v>
      </c>
      <c r="B42" s="484"/>
      <c r="C42" s="484"/>
      <c r="D42" s="484" t="s">
        <v>661</v>
      </c>
      <c r="E42" s="632" t="s">
        <v>661</v>
      </c>
      <c r="F42" s="633"/>
      <c r="G42" s="632" t="s">
        <v>661</v>
      </c>
      <c r="H42" s="633"/>
      <c r="I42" s="484" t="s">
        <v>661</v>
      </c>
    </row>
    <row r="43" spans="1:9" x14ac:dyDescent="0.2">
      <c r="A43" s="483">
        <v>25</v>
      </c>
      <c r="B43" s="484"/>
      <c r="C43" s="484"/>
      <c r="D43" s="484" t="s">
        <v>661</v>
      </c>
      <c r="E43" s="632" t="s">
        <v>661</v>
      </c>
      <c r="F43" s="633"/>
      <c r="G43" s="632" t="s">
        <v>661</v>
      </c>
      <c r="H43" s="633"/>
      <c r="I43" s="484" t="s">
        <v>661</v>
      </c>
    </row>
    <row r="44" spans="1:9" x14ac:dyDescent="0.2">
      <c r="A44" s="483">
        <v>26</v>
      </c>
      <c r="B44" s="484"/>
      <c r="C44" s="484"/>
      <c r="D44" s="484" t="s">
        <v>661</v>
      </c>
      <c r="E44" s="632" t="s">
        <v>661</v>
      </c>
      <c r="F44" s="633"/>
      <c r="G44" s="632" t="s">
        <v>661</v>
      </c>
      <c r="H44" s="633"/>
      <c r="I44" s="484" t="s">
        <v>661</v>
      </c>
    </row>
    <row r="45" spans="1:9" x14ac:dyDescent="0.2">
      <c r="A45" s="483">
        <v>27</v>
      </c>
      <c r="B45" s="484"/>
      <c r="C45" s="484"/>
      <c r="D45" s="484" t="s">
        <v>661</v>
      </c>
      <c r="E45" s="632" t="s">
        <v>661</v>
      </c>
      <c r="F45" s="633"/>
      <c r="G45" s="632" t="s">
        <v>661</v>
      </c>
      <c r="H45" s="633"/>
      <c r="I45" s="484" t="s">
        <v>661</v>
      </c>
    </row>
    <row r="46" spans="1:9" x14ac:dyDescent="0.2">
      <c r="A46" s="483">
        <v>28</v>
      </c>
      <c r="B46" s="484"/>
      <c r="C46" s="484"/>
      <c r="D46" s="484" t="s">
        <v>661</v>
      </c>
      <c r="E46" s="632" t="s">
        <v>661</v>
      </c>
      <c r="F46" s="633"/>
      <c r="G46" s="632" t="s">
        <v>661</v>
      </c>
      <c r="H46" s="633"/>
      <c r="I46" s="484" t="s">
        <v>661</v>
      </c>
    </row>
    <row r="47" spans="1:9" x14ac:dyDescent="0.2">
      <c r="A47" s="483">
        <v>29</v>
      </c>
      <c r="B47" s="484"/>
      <c r="C47" s="484"/>
      <c r="D47" s="484" t="s">
        <v>661</v>
      </c>
      <c r="E47" s="632" t="s">
        <v>661</v>
      </c>
      <c r="F47" s="633"/>
      <c r="G47" s="632" t="s">
        <v>661</v>
      </c>
      <c r="H47" s="633"/>
      <c r="I47" s="484" t="s">
        <v>661</v>
      </c>
    </row>
    <row r="48" spans="1:9" x14ac:dyDescent="0.2">
      <c r="A48" s="483">
        <v>30</v>
      </c>
      <c r="B48" s="484"/>
      <c r="C48" s="484"/>
      <c r="D48" s="484" t="s">
        <v>661</v>
      </c>
      <c r="E48" s="632" t="s">
        <v>661</v>
      </c>
      <c r="F48" s="633"/>
      <c r="G48" s="632" t="s">
        <v>661</v>
      </c>
      <c r="H48" s="633"/>
      <c r="I48" s="484" t="s">
        <v>661</v>
      </c>
    </row>
    <row r="49" spans="1:9" x14ac:dyDescent="0.2">
      <c r="A49" s="483">
        <v>31</v>
      </c>
      <c r="B49" s="484"/>
      <c r="C49" s="484"/>
      <c r="D49" s="484" t="s">
        <v>661</v>
      </c>
      <c r="E49" s="632" t="s">
        <v>661</v>
      </c>
      <c r="F49" s="633"/>
      <c r="G49" s="632" t="s">
        <v>661</v>
      </c>
      <c r="H49" s="633"/>
      <c r="I49" s="484" t="s">
        <v>661</v>
      </c>
    </row>
    <row r="50" spans="1:9" x14ac:dyDescent="0.2">
      <c r="A50" s="483">
        <v>32</v>
      </c>
      <c r="B50" s="484"/>
      <c r="C50" s="484"/>
      <c r="D50" s="484" t="s">
        <v>661</v>
      </c>
      <c r="E50" s="632" t="s">
        <v>661</v>
      </c>
      <c r="F50" s="633"/>
      <c r="G50" s="632" t="s">
        <v>661</v>
      </c>
      <c r="H50" s="633"/>
      <c r="I50" s="484" t="s">
        <v>661</v>
      </c>
    </row>
    <row r="51" spans="1:9" x14ac:dyDescent="0.2">
      <c r="A51" s="483">
        <v>33</v>
      </c>
      <c r="B51" s="484"/>
      <c r="C51" s="484"/>
      <c r="D51" s="484" t="s">
        <v>661</v>
      </c>
      <c r="E51" s="632" t="s">
        <v>661</v>
      </c>
      <c r="F51" s="633"/>
      <c r="G51" s="632" t="s">
        <v>661</v>
      </c>
      <c r="H51" s="633"/>
      <c r="I51" s="484" t="s">
        <v>661</v>
      </c>
    </row>
    <row r="52" spans="1:9" x14ac:dyDescent="0.2">
      <c r="A52" s="483">
        <v>34</v>
      </c>
      <c r="B52" s="484"/>
      <c r="C52" s="484"/>
      <c r="D52" s="484" t="s">
        <v>661</v>
      </c>
      <c r="E52" s="632" t="s">
        <v>661</v>
      </c>
      <c r="F52" s="633"/>
      <c r="G52" s="632" t="s">
        <v>661</v>
      </c>
      <c r="H52" s="633"/>
      <c r="I52" s="484" t="s">
        <v>661</v>
      </c>
    </row>
    <row r="53" spans="1:9" x14ac:dyDescent="0.2">
      <c r="A53" s="483">
        <v>35</v>
      </c>
      <c r="B53" s="484"/>
      <c r="C53" s="484"/>
      <c r="D53" s="484" t="s">
        <v>661</v>
      </c>
      <c r="E53" s="632" t="s">
        <v>661</v>
      </c>
      <c r="F53" s="633"/>
      <c r="G53" s="632" t="s">
        <v>661</v>
      </c>
      <c r="H53" s="633"/>
      <c r="I53" s="484" t="s">
        <v>661</v>
      </c>
    </row>
    <row r="54" spans="1:9" x14ac:dyDescent="0.2">
      <c r="A54" s="483">
        <v>36</v>
      </c>
      <c r="B54" s="484"/>
      <c r="C54" s="484"/>
      <c r="D54" s="484" t="s">
        <v>661</v>
      </c>
      <c r="E54" s="632" t="s">
        <v>661</v>
      </c>
      <c r="F54" s="633"/>
      <c r="G54" s="632" t="s">
        <v>661</v>
      </c>
      <c r="H54" s="633"/>
      <c r="I54" s="484" t="s">
        <v>661</v>
      </c>
    </row>
    <row r="55" spans="1:9" x14ac:dyDescent="0.2">
      <c r="A55" s="483">
        <v>37</v>
      </c>
      <c r="B55" s="484"/>
      <c r="C55" s="484"/>
      <c r="D55" s="484" t="s">
        <v>661</v>
      </c>
      <c r="E55" s="632" t="s">
        <v>661</v>
      </c>
      <c r="F55" s="633"/>
      <c r="G55" s="632" t="s">
        <v>661</v>
      </c>
      <c r="H55" s="633"/>
      <c r="I55" s="484" t="s">
        <v>661</v>
      </c>
    </row>
    <row r="56" spans="1:9" x14ac:dyDescent="0.2">
      <c r="A56" s="483">
        <v>38</v>
      </c>
      <c r="B56" s="484"/>
      <c r="C56" s="484"/>
      <c r="D56" s="484" t="s">
        <v>661</v>
      </c>
      <c r="E56" s="632" t="s">
        <v>661</v>
      </c>
      <c r="F56" s="633"/>
      <c r="G56" s="632" t="s">
        <v>661</v>
      </c>
      <c r="H56" s="633"/>
      <c r="I56" s="484" t="s">
        <v>661</v>
      </c>
    </row>
    <row r="57" spans="1:9" x14ac:dyDescent="0.2">
      <c r="A57" s="483">
        <v>39</v>
      </c>
      <c r="B57" s="484"/>
      <c r="C57" s="484"/>
      <c r="D57" s="484" t="s">
        <v>661</v>
      </c>
      <c r="E57" s="632" t="s">
        <v>661</v>
      </c>
      <c r="F57" s="633"/>
      <c r="G57" s="632" t="s">
        <v>661</v>
      </c>
      <c r="H57" s="633"/>
      <c r="I57" s="484" t="s">
        <v>661</v>
      </c>
    </row>
    <row r="58" spans="1:9" x14ac:dyDescent="0.2">
      <c r="A58" s="483">
        <v>40</v>
      </c>
      <c r="B58" s="484"/>
      <c r="C58" s="484"/>
      <c r="D58" s="484" t="s">
        <v>661</v>
      </c>
      <c r="E58" s="632" t="s">
        <v>661</v>
      </c>
      <c r="F58" s="633"/>
      <c r="G58" s="632" t="s">
        <v>661</v>
      </c>
      <c r="H58" s="633"/>
      <c r="I58" s="484" t="s">
        <v>661</v>
      </c>
    </row>
    <row r="59" spans="1:9" x14ac:dyDescent="0.2">
      <c r="A59" s="483">
        <v>41</v>
      </c>
      <c r="B59" s="484"/>
      <c r="C59" s="484"/>
      <c r="D59" s="484" t="s">
        <v>661</v>
      </c>
      <c r="E59" s="632" t="s">
        <v>661</v>
      </c>
      <c r="F59" s="633"/>
      <c r="G59" s="632" t="s">
        <v>661</v>
      </c>
      <c r="H59" s="633"/>
      <c r="I59" s="484" t="s">
        <v>661</v>
      </c>
    </row>
    <row r="60" spans="1:9" x14ac:dyDescent="0.2">
      <c r="A60" s="483">
        <v>42</v>
      </c>
      <c r="B60" s="484"/>
      <c r="C60" s="484"/>
      <c r="D60" s="484" t="s">
        <v>661</v>
      </c>
      <c r="E60" s="632" t="s">
        <v>661</v>
      </c>
      <c r="F60" s="633"/>
      <c r="G60" s="632" t="s">
        <v>661</v>
      </c>
      <c r="H60" s="633"/>
      <c r="I60" s="484" t="s">
        <v>661</v>
      </c>
    </row>
    <row r="61" spans="1:9" x14ac:dyDescent="0.2">
      <c r="A61" s="483">
        <v>43</v>
      </c>
      <c r="B61" s="484"/>
      <c r="C61" s="484"/>
      <c r="D61" s="484" t="s">
        <v>661</v>
      </c>
      <c r="E61" s="632" t="s">
        <v>661</v>
      </c>
      <c r="F61" s="633"/>
      <c r="G61" s="632" t="s">
        <v>661</v>
      </c>
      <c r="H61" s="633"/>
      <c r="I61" s="484" t="s">
        <v>661</v>
      </c>
    </row>
    <row r="62" spans="1:9" x14ac:dyDescent="0.2">
      <c r="A62" s="483">
        <v>44</v>
      </c>
      <c r="B62" s="484"/>
      <c r="C62" s="484"/>
      <c r="D62" s="484" t="s">
        <v>661</v>
      </c>
      <c r="E62" s="632" t="s">
        <v>661</v>
      </c>
      <c r="F62" s="633"/>
      <c r="G62" s="632" t="s">
        <v>661</v>
      </c>
      <c r="H62" s="633"/>
      <c r="I62" s="484" t="s">
        <v>661</v>
      </c>
    </row>
    <row r="63" spans="1:9" x14ac:dyDescent="0.2">
      <c r="A63" s="483">
        <v>45</v>
      </c>
      <c r="B63" s="484"/>
      <c r="C63" s="484"/>
      <c r="D63" s="484" t="s">
        <v>661</v>
      </c>
      <c r="E63" s="632" t="s">
        <v>661</v>
      </c>
      <c r="F63" s="633"/>
      <c r="G63" s="632" t="s">
        <v>661</v>
      </c>
      <c r="H63" s="633"/>
      <c r="I63" s="484" t="s">
        <v>661</v>
      </c>
    </row>
    <row r="64" spans="1:9" x14ac:dyDescent="0.2">
      <c r="A64" s="483">
        <v>46</v>
      </c>
      <c r="B64" s="484"/>
      <c r="C64" s="484"/>
      <c r="D64" s="484" t="s">
        <v>661</v>
      </c>
      <c r="E64" s="632" t="s">
        <v>661</v>
      </c>
      <c r="F64" s="633"/>
      <c r="G64" s="632" t="s">
        <v>661</v>
      </c>
      <c r="H64" s="633"/>
      <c r="I64" s="484" t="s">
        <v>661</v>
      </c>
    </row>
    <row r="65" spans="1:9" x14ac:dyDescent="0.2">
      <c r="A65" s="483">
        <v>47</v>
      </c>
      <c r="B65" s="484"/>
      <c r="C65" s="484"/>
      <c r="D65" s="484" t="s">
        <v>661</v>
      </c>
      <c r="E65" s="632" t="s">
        <v>661</v>
      </c>
      <c r="F65" s="633"/>
      <c r="G65" s="632" t="s">
        <v>661</v>
      </c>
      <c r="H65" s="633"/>
      <c r="I65" s="484" t="s">
        <v>661</v>
      </c>
    </row>
    <row r="66" spans="1:9" x14ac:dyDescent="0.2">
      <c r="A66" s="483">
        <v>48</v>
      </c>
      <c r="B66" s="484"/>
      <c r="C66" s="484"/>
      <c r="D66" s="484" t="s">
        <v>661</v>
      </c>
      <c r="E66" s="632" t="s">
        <v>661</v>
      </c>
      <c r="F66" s="633"/>
      <c r="G66" s="632" t="s">
        <v>661</v>
      </c>
      <c r="H66" s="633"/>
      <c r="I66" s="484" t="s">
        <v>661</v>
      </c>
    </row>
    <row r="67" spans="1:9" x14ac:dyDescent="0.2">
      <c r="A67" s="485"/>
      <c r="B67" s="485"/>
      <c r="C67" s="485"/>
      <c r="D67" s="485"/>
      <c r="E67" s="485"/>
      <c r="F67" s="485"/>
      <c r="G67" s="485"/>
      <c r="H67" s="485"/>
      <c r="I67" s="485"/>
    </row>
    <row r="68" spans="1:9" x14ac:dyDescent="0.2">
      <c r="A68" s="485"/>
      <c r="B68" s="485"/>
      <c r="C68" s="485"/>
      <c r="D68" s="485"/>
      <c r="E68" s="485"/>
      <c r="F68" s="485"/>
      <c r="G68" s="485"/>
      <c r="H68" s="485"/>
      <c r="I68" s="485"/>
    </row>
    <row r="69" spans="1:9" x14ac:dyDescent="0.2">
      <c r="A69" s="485"/>
      <c r="B69" s="485"/>
      <c r="C69" s="485"/>
      <c r="D69" s="485"/>
      <c r="E69" s="485"/>
      <c r="F69" s="485"/>
      <c r="G69" s="485"/>
      <c r="H69" s="485"/>
      <c r="I69" s="485"/>
    </row>
    <row r="70" spans="1:9" x14ac:dyDescent="0.2">
      <c r="A70" s="485"/>
      <c r="B70" s="485"/>
      <c r="C70" s="485"/>
      <c r="D70" s="485"/>
      <c r="E70" s="485"/>
      <c r="F70" s="485"/>
      <c r="G70" s="485"/>
      <c r="H70" s="485"/>
      <c r="I70" s="485"/>
    </row>
    <row r="71" spans="1:9" x14ac:dyDescent="0.2">
      <c r="A71" s="485"/>
      <c r="B71" s="485"/>
      <c r="C71" s="485"/>
      <c r="D71" s="485"/>
      <c r="E71" s="485"/>
      <c r="F71" s="485"/>
      <c r="G71" s="485"/>
      <c r="H71" s="485"/>
      <c r="I71" s="485"/>
    </row>
    <row r="72" spans="1:9" x14ac:dyDescent="0.2">
      <c r="A72" s="485"/>
      <c r="B72" s="485"/>
      <c r="C72" s="485"/>
      <c r="D72" s="485"/>
      <c r="E72" s="485"/>
      <c r="F72" s="485"/>
      <c r="G72" s="485"/>
      <c r="H72" s="485"/>
      <c r="I72" s="485"/>
    </row>
    <row r="73" spans="1:9" x14ac:dyDescent="0.2">
      <c r="A73" s="485"/>
      <c r="B73" s="485"/>
      <c r="C73" s="485"/>
      <c r="D73" s="485"/>
      <c r="E73" s="485"/>
      <c r="F73" s="485"/>
      <c r="G73" s="485"/>
      <c r="H73" s="485"/>
      <c r="I73" s="485"/>
    </row>
    <row r="74" spans="1:9" x14ac:dyDescent="0.2">
      <c r="A74" s="485"/>
      <c r="B74" s="485"/>
      <c r="C74" s="485"/>
      <c r="D74" s="485"/>
      <c r="E74" s="485"/>
      <c r="F74" s="485"/>
      <c r="G74" s="485"/>
      <c r="H74" s="485"/>
      <c r="I74" s="485"/>
    </row>
    <row r="75" spans="1:9" x14ac:dyDescent="0.2">
      <c r="A75" s="485"/>
      <c r="B75" s="485"/>
      <c r="C75" s="485"/>
      <c r="D75" s="485"/>
      <c r="E75" s="485"/>
      <c r="F75" s="485"/>
      <c r="G75" s="485"/>
      <c r="H75" s="485"/>
      <c r="I75" s="485"/>
    </row>
    <row r="76" spans="1:9" x14ac:dyDescent="0.2">
      <c r="A76" s="485"/>
      <c r="B76" s="485"/>
      <c r="C76" s="485"/>
      <c r="D76" s="485"/>
      <c r="E76" s="485"/>
      <c r="F76" s="485"/>
      <c r="G76" s="485"/>
      <c r="H76" s="485"/>
      <c r="I76" s="485"/>
    </row>
    <row r="77" spans="1:9" x14ac:dyDescent="0.2">
      <c r="A77" s="485"/>
      <c r="B77" s="485"/>
      <c r="C77" s="485"/>
      <c r="D77" s="485"/>
      <c r="E77" s="485"/>
      <c r="F77" s="485"/>
      <c r="G77" s="485"/>
      <c r="H77" s="485"/>
      <c r="I77" s="485"/>
    </row>
    <row r="78" spans="1:9" x14ac:dyDescent="0.2">
      <c r="A78" s="485"/>
      <c r="B78" s="485"/>
      <c r="C78" s="485"/>
      <c r="D78" s="485"/>
      <c r="E78" s="485"/>
      <c r="F78" s="485"/>
      <c r="G78" s="485"/>
      <c r="H78" s="485"/>
      <c r="I78" s="485"/>
    </row>
    <row r="79" spans="1:9" x14ac:dyDescent="0.2">
      <c r="A79" s="485"/>
      <c r="B79" s="485"/>
      <c r="C79" s="485"/>
      <c r="D79" s="485"/>
      <c r="E79" s="485"/>
      <c r="F79" s="485"/>
      <c r="G79" s="485"/>
      <c r="H79" s="485"/>
      <c r="I79" s="485"/>
    </row>
    <row r="80" spans="1:9" x14ac:dyDescent="0.2">
      <c r="A80" s="485"/>
      <c r="B80" s="485"/>
      <c r="C80" s="485"/>
      <c r="D80" s="485"/>
      <c r="E80" s="485"/>
      <c r="F80" s="485"/>
      <c r="G80" s="485"/>
      <c r="H80" s="485"/>
      <c r="I80" s="485"/>
    </row>
    <row r="81" spans="1:9" x14ac:dyDescent="0.2">
      <c r="A81" s="485"/>
      <c r="B81" s="485"/>
      <c r="C81" s="485"/>
      <c r="D81" s="485"/>
      <c r="E81" s="485"/>
      <c r="F81" s="485"/>
      <c r="G81" s="485"/>
      <c r="H81" s="485"/>
      <c r="I81" s="485"/>
    </row>
    <row r="82" spans="1:9" x14ac:dyDescent="0.2">
      <c r="A82" s="485"/>
      <c r="B82" s="485"/>
      <c r="C82" s="485"/>
      <c r="D82" s="485"/>
      <c r="E82" s="485"/>
      <c r="F82" s="485"/>
      <c r="G82" s="485"/>
      <c r="H82" s="485"/>
      <c r="I82" s="485"/>
    </row>
    <row r="83" spans="1:9" x14ac:dyDescent="0.2">
      <c r="A83" s="485"/>
      <c r="B83" s="485"/>
      <c r="C83" s="485"/>
      <c r="D83" s="485"/>
      <c r="E83" s="485"/>
      <c r="F83" s="485"/>
      <c r="G83" s="485"/>
      <c r="H83" s="485"/>
      <c r="I83" s="485"/>
    </row>
    <row r="84" spans="1:9" x14ac:dyDescent="0.2">
      <c r="A84" s="485"/>
      <c r="B84" s="485"/>
      <c r="C84" s="485"/>
      <c r="D84" s="485"/>
      <c r="E84" s="485"/>
      <c r="F84" s="485"/>
      <c r="G84" s="485"/>
      <c r="H84" s="485"/>
      <c r="I84" s="485"/>
    </row>
    <row r="85" spans="1:9" x14ac:dyDescent="0.2">
      <c r="A85" s="485"/>
      <c r="B85" s="485"/>
      <c r="C85" s="485"/>
      <c r="D85" s="485"/>
      <c r="E85" s="485"/>
      <c r="F85" s="485"/>
      <c r="G85" s="485"/>
      <c r="H85" s="485"/>
      <c r="I85" s="485"/>
    </row>
    <row r="86" spans="1:9" x14ac:dyDescent="0.2">
      <c r="A86" s="485"/>
      <c r="B86" s="485"/>
      <c r="C86" s="485"/>
      <c r="D86" s="485"/>
      <c r="E86" s="485"/>
      <c r="F86" s="485"/>
      <c r="G86" s="485"/>
      <c r="H86" s="485"/>
      <c r="I86" s="485"/>
    </row>
    <row r="87" spans="1:9" x14ac:dyDescent="0.2">
      <c r="A87" s="485"/>
      <c r="B87" s="485"/>
      <c r="C87" s="485"/>
      <c r="D87" s="485"/>
      <c r="E87" s="485"/>
      <c r="F87" s="485"/>
      <c r="G87" s="485"/>
      <c r="H87" s="485"/>
      <c r="I87" s="485"/>
    </row>
    <row r="88" spans="1:9" x14ac:dyDescent="0.2">
      <c r="A88" s="485"/>
      <c r="B88" s="485"/>
      <c r="C88" s="485"/>
      <c r="D88" s="485"/>
      <c r="E88" s="485"/>
      <c r="F88" s="485"/>
      <c r="G88" s="485"/>
      <c r="H88" s="485"/>
      <c r="I88" s="485"/>
    </row>
    <row r="89" spans="1:9" x14ac:dyDescent="0.2">
      <c r="A89" s="485"/>
      <c r="B89" s="485"/>
      <c r="C89" s="485"/>
      <c r="D89" s="485"/>
      <c r="E89" s="485"/>
      <c r="F89" s="485"/>
      <c r="G89" s="485"/>
      <c r="H89" s="485"/>
      <c r="I89" s="485"/>
    </row>
    <row r="90" spans="1:9" x14ac:dyDescent="0.2">
      <c r="A90" s="485"/>
      <c r="B90" s="485"/>
      <c r="C90" s="485"/>
      <c r="D90" s="485"/>
      <c r="E90" s="485"/>
      <c r="F90" s="485"/>
      <c r="G90" s="485"/>
      <c r="H90" s="485"/>
      <c r="I90" s="485"/>
    </row>
    <row r="91" spans="1:9" x14ac:dyDescent="0.2">
      <c r="A91" s="485"/>
      <c r="B91" s="485"/>
      <c r="C91" s="485"/>
      <c r="D91" s="485"/>
      <c r="E91" s="485"/>
      <c r="F91" s="485"/>
      <c r="G91" s="485"/>
      <c r="H91" s="485"/>
      <c r="I91" s="485"/>
    </row>
    <row r="92" spans="1:9" x14ac:dyDescent="0.2">
      <c r="A92" s="485"/>
      <c r="B92" s="485"/>
      <c r="C92" s="485"/>
      <c r="D92" s="485"/>
      <c r="E92" s="485"/>
      <c r="F92" s="485"/>
      <c r="G92" s="485"/>
      <c r="H92" s="485"/>
      <c r="I92" s="485"/>
    </row>
    <row r="93" spans="1:9" x14ac:dyDescent="0.2">
      <c r="A93" s="485"/>
      <c r="B93" s="485"/>
      <c r="C93" s="485"/>
      <c r="D93" s="485"/>
      <c r="E93" s="485"/>
      <c r="F93" s="485"/>
      <c r="G93" s="485"/>
      <c r="H93" s="485"/>
      <c r="I93" s="485"/>
    </row>
    <row r="94" spans="1:9" x14ac:dyDescent="0.2">
      <c r="A94" s="485"/>
      <c r="B94" s="485"/>
      <c r="C94" s="485"/>
      <c r="D94" s="485"/>
      <c r="E94" s="485"/>
      <c r="F94" s="485"/>
      <c r="G94" s="485"/>
      <c r="H94" s="485"/>
      <c r="I94" s="485"/>
    </row>
    <row r="95" spans="1:9" x14ac:dyDescent="0.2">
      <c r="A95" s="485"/>
      <c r="B95" s="485"/>
      <c r="C95" s="485"/>
      <c r="D95" s="485"/>
      <c r="E95" s="485"/>
      <c r="F95" s="485"/>
      <c r="G95" s="485"/>
      <c r="H95" s="485"/>
      <c r="I95" s="485"/>
    </row>
    <row r="96" spans="1:9" x14ac:dyDescent="0.2">
      <c r="A96" s="485"/>
      <c r="B96" s="485"/>
      <c r="C96" s="485"/>
      <c r="D96" s="485"/>
      <c r="E96" s="485"/>
      <c r="F96" s="485"/>
      <c r="G96" s="485"/>
      <c r="H96" s="485"/>
      <c r="I96" s="485"/>
    </row>
    <row r="97" spans="1:9" x14ac:dyDescent="0.2">
      <c r="A97" s="485"/>
      <c r="B97" s="485"/>
      <c r="C97" s="485"/>
      <c r="D97" s="485"/>
      <c r="E97" s="485"/>
      <c r="F97" s="485"/>
      <c r="G97" s="485"/>
      <c r="H97" s="485"/>
      <c r="I97" s="485"/>
    </row>
    <row r="98" spans="1:9" x14ac:dyDescent="0.2">
      <c r="A98" s="485"/>
      <c r="B98" s="485"/>
      <c r="C98" s="485"/>
      <c r="D98" s="485"/>
      <c r="E98" s="485"/>
      <c r="F98" s="485"/>
      <c r="G98" s="485"/>
      <c r="H98" s="485"/>
      <c r="I98" s="485"/>
    </row>
    <row r="99" spans="1:9" x14ac:dyDescent="0.2">
      <c r="A99" s="485"/>
      <c r="B99" s="485"/>
      <c r="C99" s="485"/>
      <c r="D99" s="485"/>
      <c r="E99" s="485"/>
      <c r="F99" s="485"/>
      <c r="G99" s="485"/>
      <c r="H99" s="485"/>
      <c r="I99" s="485"/>
    </row>
    <row r="100" spans="1:9" x14ac:dyDescent="0.2">
      <c r="A100" s="485"/>
      <c r="B100" s="485"/>
      <c r="C100" s="485"/>
      <c r="D100" s="485"/>
      <c r="E100" s="485"/>
      <c r="F100" s="485"/>
      <c r="G100" s="485"/>
      <c r="H100" s="485"/>
      <c r="I100" s="485"/>
    </row>
    <row r="101" spans="1:9" x14ac:dyDescent="0.2">
      <c r="A101" s="485"/>
      <c r="B101" s="485"/>
      <c r="C101" s="485"/>
      <c r="D101" s="485"/>
      <c r="E101" s="485"/>
      <c r="F101" s="485"/>
      <c r="G101" s="485"/>
      <c r="H101" s="485"/>
      <c r="I101" s="485"/>
    </row>
    <row r="102" spans="1:9" x14ac:dyDescent="0.2">
      <c r="A102" s="485"/>
      <c r="B102" s="485"/>
      <c r="C102" s="485"/>
      <c r="D102" s="485"/>
      <c r="E102" s="485"/>
      <c r="F102" s="485"/>
      <c r="G102" s="485"/>
      <c r="H102" s="485"/>
      <c r="I102" s="485"/>
    </row>
    <row r="103" spans="1:9" x14ac:dyDescent="0.2">
      <c r="A103" s="485"/>
      <c r="B103" s="485"/>
      <c r="C103" s="485"/>
      <c r="D103" s="485"/>
      <c r="E103" s="485"/>
      <c r="F103" s="485"/>
      <c r="G103" s="485"/>
      <c r="H103" s="485"/>
      <c r="I103" s="485"/>
    </row>
    <row r="104" spans="1:9" x14ac:dyDescent="0.2">
      <c r="A104" s="485"/>
      <c r="B104" s="485"/>
      <c r="C104" s="485"/>
      <c r="D104" s="485"/>
      <c r="E104" s="485"/>
      <c r="F104" s="485"/>
      <c r="G104" s="485"/>
      <c r="H104" s="485"/>
      <c r="I104" s="485"/>
    </row>
    <row r="105" spans="1:9" x14ac:dyDescent="0.2">
      <c r="A105" s="485"/>
      <c r="B105" s="485"/>
      <c r="C105" s="485"/>
      <c r="D105" s="485"/>
      <c r="E105" s="485"/>
      <c r="F105" s="485"/>
      <c r="G105" s="485"/>
      <c r="H105" s="485"/>
      <c r="I105" s="485"/>
    </row>
    <row r="106" spans="1:9" x14ac:dyDescent="0.2">
      <c r="A106" s="485"/>
      <c r="B106" s="485"/>
      <c r="C106" s="485"/>
      <c r="D106" s="485"/>
      <c r="E106" s="485"/>
      <c r="F106" s="485"/>
      <c r="G106" s="485"/>
      <c r="H106" s="485"/>
      <c r="I106" s="485"/>
    </row>
    <row r="107" spans="1:9" x14ac:dyDescent="0.2">
      <c r="A107" s="485"/>
      <c r="B107" s="485"/>
      <c r="C107" s="485"/>
      <c r="D107" s="485"/>
      <c r="E107" s="485"/>
      <c r="F107" s="485"/>
      <c r="G107" s="485"/>
      <c r="H107" s="485"/>
      <c r="I107" s="485"/>
    </row>
    <row r="108" spans="1:9" x14ac:dyDescent="0.2">
      <c r="A108" s="485"/>
      <c r="B108" s="485"/>
      <c r="C108" s="485"/>
      <c r="D108" s="485"/>
      <c r="E108" s="485"/>
      <c r="F108" s="485"/>
      <c r="G108" s="485"/>
      <c r="H108" s="485"/>
      <c r="I108" s="485"/>
    </row>
    <row r="109" spans="1:9" x14ac:dyDescent="0.2">
      <c r="A109" s="485"/>
      <c r="B109" s="485"/>
      <c r="C109" s="485"/>
      <c r="D109" s="485"/>
      <c r="E109" s="485"/>
      <c r="F109" s="485"/>
      <c r="G109" s="485"/>
      <c r="H109" s="485"/>
      <c r="I109" s="485"/>
    </row>
    <row r="110" spans="1:9" x14ac:dyDescent="0.2">
      <c r="A110" s="485"/>
      <c r="B110" s="485"/>
      <c r="C110" s="485"/>
      <c r="D110" s="485"/>
      <c r="E110" s="485"/>
      <c r="F110" s="485"/>
      <c r="G110" s="485"/>
      <c r="H110" s="485"/>
      <c r="I110" s="485"/>
    </row>
    <row r="111" spans="1:9" x14ac:dyDescent="0.2">
      <c r="A111" s="485"/>
      <c r="B111" s="485"/>
      <c r="C111" s="485"/>
      <c r="D111" s="485"/>
      <c r="E111" s="485"/>
      <c r="F111" s="485"/>
      <c r="G111" s="485"/>
      <c r="H111" s="485"/>
      <c r="I111" s="485"/>
    </row>
    <row r="112" spans="1:9" x14ac:dyDescent="0.2">
      <c r="A112" s="485"/>
      <c r="B112" s="485"/>
      <c r="C112" s="485"/>
      <c r="D112" s="485"/>
      <c r="E112" s="485"/>
      <c r="F112" s="485"/>
      <c r="G112" s="485"/>
      <c r="H112" s="485"/>
      <c r="I112" s="485"/>
    </row>
    <row r="113" spans="1:9" x14ac:dyDescent="0.2">
      <c r="A113" s="485"/>
      <c r="B113" s="485"/>
      <c r="C113" s="485"/>
      <c r="D113" s="485"/>
      <c r="E113" s="485"/>
      <c r="F113" s="485"/>
      <c r="G113" s="485"/>
      <c r="H113" s="485"/>
      <c r="I113" s="485"/>
    </row>
    <row r="114" spans="1:9" x14ac:dyDescent="0.2">
      <c r="A114" s="485"/>
      <c r="B114" s="485"/>
      <c r="C114" s="485"/>
      <c r="D114" s="485"/>
      <c r="E114" s="485"/>
      <c r="F114" s="485"/>
      <c r="G114" s="485"/>
      <c r="H114" s="485"/>
      <c r="I114" s="485"/>
    </row>
    <row r="115" spans="1:9" x14ac:dyDescent="0.2">
      <c r="A115" s="485"/>
      <c r="B115" s="485"/>
      <c r="C115" s="485"/>
      <c r="D115" s="485"/>
      <c r="E115" s="485"/>
      <c r="F115" s="485"/>
      <c r="G115" s="485"/>
      <c r="H115" s="485"/>
      <c r="I115" s="485"/>
    </row>
    <row r="116" spans="1:9" x14ac:dyDescent="0.2">
      <c r="A116" s="485"/>
      <c r="B116" s="485"/>
      <c r="C116" s="485"/>
      <c r="D116" s="485"/>
      <c r="E116" s="485"/>
      <c r="F116" s="485"/>
      <c r="G116" s="485"/>
      <c r="H116" s="485"/>
      <c r="I116" s="485"/>
    </row>
    <row r="117" spans="1:9" x14ac:dyDescent="0.2">
      <c r="A117" s="485"/>
      <c r="B117" s="485"/>
      <c r="C117" s="485"/>
      <c r="D117" s="485"/>
      <c r="E117" s="485"/>
      <c r="F117" s="485"/>
      <c r="G117" s="485"/>
      <c r="H117" s="485"/>
      <c r="I117" s="485"/>
    </row>
    <row r="118" spans="1:9" x14ac:dyDescent="0.2">
      <c r="A118" s="485"/>
      <c r="B118" s="485"/>
      <c r="C118" s="485"/>
      <c r="D118" s="485"/>
      <c r="E118" s="485"/>
      <c r="F118" s="485"/>
      <c r="G118" s="485"/>
      <c r="H118" s="485"/>
      <c r="I118" s="485"/>
    </row>
    <row r="119" spans="1:9" x14ac:dyDescent="0.2">
      <c r="A119" s="485"/>
      <c r="B119" s="485"/>
      <c r="C119" s="485"/>
      <c r="D119" s="485"/>
      <c r="E119" s="485"/>
      <c r="F119" s="485"/>
      <c r="G119" s="485"/>
      <c r="H119" s="485"/>
      <c r="I119" s="485"/>
    </row>
    <row r="120" spans="1:9" x14ac:dyDescent="0.2">
      <c r="A120" s="485"/>
      <c r="B120" s="485"/>
      <c r="C120" s="485"/>
      <c r="D120" s="485"/>
      <c r="E120" s="485"/>
      <c r="F120" s="485"/>
      <c r="G120" s="485"/>
      <c r="H120" s="485"/>
      <c r="I120" s="485"/>
    </row>
    <row r="121" spans="1:9" x14ac:dyDescent="0.2">
      <c r="A121" s="485"/>
      <c r="B121" s="485"/>
      <c r="C121" s="485"/>
      <c r="D121" s="485"/>
      <c r="E121" s="485"/>
      <c r="F121" s="485"/>
      <c r="G121" s="485"/>
      <c r="H121" s="485"/>
      <c r="I121" s="485"/>
    </row>
    <row r="122" spans="1:9" x14ac:dyDescent="0.2">
      <c r="A122" s="485"/>
      <c r="B122" s="485"/>
      <c r="C122" s="485"/>
      <c r="D122" s="485"/>
      <c r="E122" s="485"/>
      <c r="F122" s="485"/>
      <c r="G122" s="485"/>
      <c r="H122" s="485"/>
      <c r="I122" s="485"/>
    </row>
    <row r="123" spans="1:9" x14ac:dyDescent="0.2">
      <c r="A123" s="485"/>
      <c r="B123" s="485"/>
      <c r="C123" s="485"/>
      <c r="D123" s="485"/>
      <c r="E123" s="485"/>
      <c r="F123" s="485"/>
      <c r="G123" s="485"/>
      <c r="H123" s="485"/>
      <c r="I123" s="485"/>
    </row>
    <row r="124" spans="1:9" x14ac:dyDescent="0.2">
      <c r="A124" s="485"/>
      <c r="B124" s="485"/>
      <c r="C124" s="485"/>
      <c r="D124" s="485"/>
      <c r="E124" s="485"/>
      <c r="F124" s="485"/>
      <c r="G124" s="485"/>
      <c r="H124" s="485"/>
      <c r="I124" s="485"/>
    </row>
    <row r="125" spans="1:9" x14ac:dyDescent="0.2">
      <c r="A125" s="485"/>
      <c r="B125" s="485"/>
      <c r="C125" s="485"/>
      <c r="D125" s="485"/>
      <c r="E125" s="485"/>
      <c r="F125" s="485"/>
      <c r="G125" s="485"/>
      <c r="H125" s="485"/>
      <c r="I125" s="485"/>
    </row>
    <row r="126" spans="1:9" x14ac:dyDescent="0.2">
      <c r="A126" s="485"/>
      <c r="B126" s="485"/>
      <c r="C126" s="485"/>
      <c r="D126" s="485"/>
      <c r="E126" s="485"/>
      <c r="F126" s="485"/>
      <c r="G126" s="485"/>
      <c r="H126" s="485"/>
      <c r="I126" s="485"/>
    </row>
    <row r="127" spans="1:9" x14ac:dyDescent="0.2">
      <c r="A127" s="485"/>
      <c r="B127" s="485"/>
      <c r="C127" s="485"/>
      <c r="D127" s="485"/>
      <c r="E127" s="485"/>
      <c r="F127" s="485"/>
      <c r="G127" s="485"/>
      <c r="H127" s="485"/>
      <c r="I127" s="485"/>
    </row>
    <row r="128" spans="1:9" x14ac:dyDescent="0.2">
      <c r="A128" s="485"/>
      <c r="B128" s="485"/>
      <c r="C128" s="485"/>
      <c r="D128" s="485"/>
      <c r="E128" s="485"/>
      <c r="F128" s="485"/>
      <c r="G128" s="485"/>
      <c r="H128" s="485"/>
      <c r="I128" s="485"/>
    </row>
    <row r="129" spans="1:9" x14ac:dyDescent="0.2">
      <c r="A129" s="485"/>
      <c r="B129" s="485"/>
      <c r="C129" s="485"/>
      <c r="D129" s="485"/>
      <c r="E129" s="485"/>
      <c r="F129" s="485"/>
      <c r="G129" s="485"/>
      <c r="H129" s="485"/>
      <c r="I129" s="485"/>
    </row>
    <row r="130" spans="1:9" x14ac:dyDescent="0.2">
      <c r="A130" s="485"/>
      <c r="B130" s="485"/>
      <c r="C130" s="485"/>
      <c r="D130" s="485"/>
      <c r="E130" s="485"/>
      <c r="F130" s="485"/>
      <c r="G130" s="485"/>
      <c r="H130" s="485"/>
      <c r="I130" s="485"/>
    </row>
    <row r="131" spans="1:9" x14ac:dyDescent="0.2">
      <c r="A131" s="485"/>
      <c r="B131" s="485"/>
      <c r="C131" s="485"/>
      <c r="D131" s="485"/>
      <c r="E131" s="485"/>
      <c r="F131" s="485"/>
      <c r="G131" s="485"/>
      <c r="H131" s="485"/>
      <c r="I131" s="485"/>
    </row>
    <row r="132" spans="1:9" x14ac:dyDescent="0.2">
      <c r="A132" s="485"/>
      <c r="B132" s="485"/>
      <c r="C132" s="485"/>
      <c r="D132" s="485"/>
      <c r="E132" s="485"/>
      <c r="F132" s="485"/>
      <c r="G132" s="485"/>
      <c r="H132" s="485"/>
      <c r="I132" s="485"/>
    </row>
    <row r="133" spans="1:9" x14ac:dyDescent="0.2">
      <c r="A133" s="485"/>
      <c r="B133" s="485"/>
      <c r="C133" s="485"/>
      <c r="D133" s="485"/>
      <c r="E133" s="485"/>
      <c r="F133" s="485"/>
      <c r="G133" s="485"/>
      <c r="H133" s="485"/>
      <c r="I133" s="485"/>
    </row>
    <row r="134" spans="1:9" x14ac:dyDescent="0.2">
      <c r="A134" s="485"/>
      <c r="B134" s="485"/>
      <c r="C134" s="485"/>
      <c r="D134" s="485"/>
      <c r="E134" s="485"/>
      <c r="F134" s="485"/>
      <c r="G134" s="485"/>
      <c r="H134" s="485"/>
      <c r="I134" s="485"/>
    </row>
    <row r="135" spans="1:9" x14ac:dyDescent="0.2">
      <c r="A135" s="485"/>
      <c r="B135" s="485"/>
      <c r="C135" s="485"/>
      <c r="D135" s="485"/>
      <c r="E135" s="485"/>
      <c r="F135" s="485"/>
      <c r="G135" s="485"/>
      <c r="H135" s="485"/>
      <c r="I135" s="485"/>
    </row>
    <row r="136" spans="1:9" x14ac:dyDescent="0.2">
      <c r="A136" s="485"/>
      <c r="B136" s="485"/>
      <c r="C136" s="485"/>
      <c r="D136" s="485"/>
      <c r="E136" s="485"/>
      <c r="F136" s="485"/>
      <c r="G136" s="485"/>
      <c r="H136" s="485"/>
      <c r="I136" s="485"/>
    </row>
    <row r="137" spans="1:9" x14ac:dyDescent="0.2">
      <c r="A137" s="485"/>
      <c r="B137" s="485"/>
      <c r="C137" s="485"/>
      <c r="D137" s="485"/>
      <c r="E137" s="485"/>
      <c r="F137" s="485"/>
      <c r="G137" s="485"/>
      <c r="H137" s="485"/>
      <c r="I137" s="485"/>
    </row>
    <row r="138" spans="1:9" x14ac:dyDescent="0.2">
      <c r="A138" s="485"/>
      <c r="B138" s="485"/>
      <c r="C138" s="485"/>
      <c r="D138" s="485"/>
      <c r="E138" s="485"/>
      <c r="F138" s="485"/>
      <c r="G138" s="485"/>
      <c r="H138" s="485"/>
      <c r="I138" s="485"/>
    </row>
    <row r="139" spans="1:9" x14ac:dyDescent="0.2">
      <c r="A139" s="485"/>
      <c r="B139" s="485"/>
      <c r="C139" s="485"/>
      <c r="D139" s="485"/>
      <c r="E139" s="485"/>
      <c r="F139" s="485"/>
      <c r="G139" s="485"/>
      <c r="H139" s="485"/>
      <c r="I139" s="485"/>
    </row>
    <row r="140" spans="1:9" x14ac:dyDescent="0.2">
      <c r="A140" s="485"/>
      <c r="B140" s="485"/>
      <c r="C140" s="485"/>
      <c r="D140" s="485"/>
      <c r="E140" s="485"/>
      <c r="F140" s="485"/>
      <c r="G140" s="485"/>
      <c r="H140" s="485"/>
      <c r="I140" s="485"/>
    </row>
    <row r="141" spans="1:9" x14ac:dyDescent="0.2">
      <c r="A141" s="485"/>
      <c r="B141" s="485"/>
      <c r="C141" s="485"/>
      <c r="D141" s="485"/>
      <c r="E141" s="485"/>
      <c r="F141" s="485"/>
      <c r="G141" s="485"/>
      <c r="H141" s="485"/>
      <c r="I141" s="485"/>
    </row>
    <row r="142" spans="1:9" x14ac:dyDescent="0.2">
      <c r="A142" s="485"/>
      <c r="B142" s="485"/>
      <c r="C142" s="485"/>
      <c r="D142" s="485"/>
      <c r="E142" s="485"/>
      <c r="F142" s="485"/>
      <c r="G142" s="485"/>
      <c r="H142" s="485"/>
      <c r="I142" s="485"/>
    </row>
    <row r="143" spans="1:9" x14ac:dyDescent="0.2">
      <c r="A143" s="485"/>
      <c r="B143" s="485"/>
      <c r="C143" s="485"/>
      <c r="D143" s="485"/>
      <c r="E143" s="485"/>
      <c r="F143" s="485"/>
      <c r="G143" s="485"/>
      <c r="H143" s="485"/>
      <c r="I143" s="485"/>
    </row>
    <row r="144" spans="1:9" x14ac:dyDescent="0.2">
      <c r="A144" s="485"/>
      <c r="B144" s="485"/>
      <c r="C144" s="485"/>
      <c r="D144" s="485"/>
      <c r="E144" s="485"/>
      <c r="F144" s="485"/>
      <c r="G144" s="485"/>
      <c r="H144" s="485"/>
      <c r="I144" s="485"/>
    </row>
    <row r="145" spans="1:9" x14ac:dyDescent="0.2">
      <c r="A145" s="485"/>
      <c r="B145" s="485"/>
      <c r="C145" s="485"/>
      <c r="D145" s="485"/>
      <c r="E145" s="485"/>
      <c r="F145" s="485"/>
      <c r="G145" s="485"/>
      <c r="H145" s="485"/>
      <c r="I145" s="485"/>
    </row>
    <row r="146" spans="1:9" x14ac:dyDescent="0.2">
      <c r="A146" s="485"/>
      <c r="B146" s="485"/>
      <c r="C146" s="485"/>
      <c r="D146" s="485"/>
      <c r="E146" s="485"/>
      <c r="F146" s="485"/>
      <c r="G146" s="485"/>
      <c r="H146" s="485"/>
      <c r="I146" s="485"/>
    </row>
    <row r="147" spans="1:9" x14ac:dyDescent="0.2">
      <c r="A147" s="485"/>
      <c r="B147" s="485"/>
      <c r="C147" s="485"/>
      <c r="D147" s="485"/>
      <c r="E147" s="485"/>
      <c r="F147" s="485"/>
      <c r="G147" s="485"/>
      <c r="H147" s="485"/>
      <c r="I147" s="485"/>
    </row>
    <row r="148" spans="1:9" x14ac:dyDescent="0.2">
      <c r="A148" s="485"/>
      <c r="B148" s="485"/>
      <c r="C148" s="485"/>
      <c r="D148" s="485"/>
      <c r="E148" s="485"/>
      <c r="F148" s="485"/>
      <c r="G148" s="485"/>
      <c r="H148" s="485"/>
      <c r="I148" s="485"/>
    </row>
    <row r="149" spans="1:9" x14ac:dyDescent="0.2">
      <c r="A149" s="485"/>
      <c r="B149" s="485"/>
      <c r="C149" s="485"/>
      <c r="D149" s="485"/>
      <c r="E149" s="485"/>
      <c r="F149" s="485"/>
      <c r="G149" s="485"/>
      <c r="H149" s="485"/>
      <c r="I149" s="485"/>
    </row>
    <row r="150" spans="1:9" x14ac:dyDescent="0.2">
      <c r="A150" s="485"/>
      <c r="B150" s="485"/>
      <c r="C150" s="485"/>
      <c r="D150" s="485"/>
      <c r="E150" s="485"/>
      <c r="F150" s="485"/>
      <c r="G150" s="485"/>
      <c r="H150" s="485"/>
      <c r="I150" s="485"/>
    </row>
    <row r="151" spans="1:9" x14ac:dyDescent="0.2">
      <c r="A151" s="485"/>
      <c r="B151" s="485"/>
      <c r="C151" s="485"/>
      <c r="D151" s="485"/>
      <c r="E151" s="485"/>
      <c r="F151" s="485"/>
      <c r="G151" s="485"/>
      <c r="H151" s="485"/>
      <c r="I151" s="485"/>
    </row>
    <row r="152" spans="1:9" x14ac:dyDescent="0.2">
      <c r="A152" s="485"/>
      <c r="B152" s="485"/>
      <c r="C152" s="485"/>
      <c r="D152" s="485"/>
      <c r="E152" s="485"/>
      <c r="F152" s="485"/>
      <c r="G152" s="485"/>
      <c r="H152" s="485"/>
      <c r="I152" s="485"/>
    </row>
    <row r="153" spans="1:9" x14ac:dyDescent="0.2">
      <c r="A153" s="485"/>
      <c r="B153" s="485"/>
      <c r="C153" s="485"/>
      <c r="D153" s="485"/>
      <c r="E153" s="485"/>
      <c r="F153" s="485"/>
      <c r="G153" s="485"/>
      <c r="H153" s="485"/>
      <c r="I153" s="485"/>
    </row>
    <row r="154" spans="1:9" x14ac:dyDescent="0.2">
      <c r="A154" s="485"/>
      <c r="B154" s="485"/>
      <c r="C154" s="485"/>
      <c r="D154" s="485"/>
      <c r="E154" s="485"/>
      <c r="F154" s="485"/>
      <c r="G154" s="485"/>
      <c r="H154" s="485"/>
      <c r="I154" s="485"/>
    </row>
    <row r="155" spans="1:9" x14ac:dyDescent="0.2">
      <c r="A155" s="485"/>
      <c r="B155" s="485"/>
      <c r="C155" s="485"/>
      <c r="D155" s="485"/>
      <c r="E155" s="485"/>
      <c r="F155" s="485"/>
      <c r="G155" s="485"/>
      <c r="H155" s="485"/>
      <c r="I155" s="485"/>
    </row>
    <row r="156" spans="1:9" x14ac:dyDescent="0.2">
      <c r="A156" s="485"/>
      <c r="B156" s="485"/>
      <c r="C156" s="485"/>
      <c r="D156" s="485"/>
      <c r="E156" s="485"/>
      <c r="F156" s="485"/>
      <c r="G156" s="485"/>
      <c r="H156" s="485"/>
      <c r="I156" s="485"/>
    </row>
    <row r="157" spans="1:9" x14ac:dyDescent="0.2">
      <c r="A157" s="485"/>
      <c r="B157" s="485"/>
      <c r="C157" s="485"/>
      <c r="D157" s="485"/>
      <c r="E157" s="485"/>
      <c r="F157" s="485"/>
      <c r="G157" s="485"/>
      <c r="H157" s="485"/>
      <c r="I157" s="485"/>
    </row>
    <row r="158" spans="1:9" x14ac:dyDescent="0.2">
      <c r="A158" s="485"/>
      <c r="B158" s="485"/>
      <c r="C158" s="485"/>
      <c r="D158" s="485"/>
      <c r="E158" s="485"/>
      <c r="F158" s="485"/>
      <c r="G158" s="485"/>
      <c r="H158" s="485"/>
      <c r="I158" s="485"/>
    </row>
    <row r="159" spans="1:9" x14ac:dyDescent="0.2">
      <c r="A159" s="485"/>
      <c r="B159" s="485"/>
      <c r="C159" s="485"/>
      <c r="D159" s="485"/>
      <c r="E159" s="485"/>
      <c r="F159" s="485"/>
      <c r="G159" s="485"/>
      <c r="H159" s="485"/>
      <c r="I159" s="485"/>
    </row>
    <row r="160" spans="1:9" x14ac:dyDescent="0.2">
      <c r="A160" s="485"/>
      <c r="B160" s="485"/>
      <c r="C160" s="485"/>
      <c r="D160" s="485"/>
      <c r="E160" s="485"/>
      <c r="F160" s="485"/>
      <c r="G160" s="485"/>
      <c r="H160" s="485"/>
      <c r="I160" s="485"/>
    </row>
    <row r="161" spans="1:9" x14ac:dyDescent="0.2">
      <c r="A161" s="485"/>
      <c r="B161" s="485"/>
      <c r="C161" s="485"/>
      <c r="D161" s="485"/>
      <c r="E161" s="485"/>
      <c r="F161" s="485"/>
      <c r="G161" s="485"/>
      <c r="H161" s="485"/>
      <c r="I161" s="485"/>
    </row>
    <row r="162" spans="1:9" x14ac:dyDescent="0.2">
      <c r="A162" s="485"/>
      <c r="B162" s="485"/>
      <c r="C162" s="485"/>
      <c r="D162" s="485"/>
      <c r="E162" s="485"/>
      <c r="F162" s="485"/>
      <c r="G162" s="485"/>
      <c r="H162" s="485"/>
      <c r="I162" s="485"/>
    </row>
    <row r="163" spans="1:9" x14ac:dyDescent="0.2">
      <c r="A163" s="485"/>
      <c r="B163" s="485"/>
      <c r="C163" s="485"/>
      <c r="D163" s="485"/>
      <c r="E163" s="485"/>
      <c r="F163" s="485"/>
      <c r="G163" s="485"/>
      <c r="H163" s="485"/>
      <c r="I163" s="485"/>
    </row>
    <row r="164" spans="1:9" x14ac:dyDescent="0.2">
      <c r="A164" s="485"/>
      <c r="B164" s="485"/>
      <c r="C164" s="485"/>
      <c r="D164" s="485"/>
      <c r="E164" s="485"/>
      <c r="F164" s="485"/>
      <c r="G164" s="485"/>
      <c r="H164" s="485"/>
      <c r="I164" s="485"/>
    </row>
    <row r="165" spans="1:9" x14ac:dyDescent="0.2">
      <c r="A165" s="485"/>
      <c r="B165" s="485"/>
      <c r="C165" s="485"/>
      <c r="D165" s="485"/>
      <c r="E165" s="485"/>
      <c r="F165" s="485"/>
      <c r="G165" s="485"/>
      <c r="H165" s="485"/>
      <c r="I165" s="485"/>
    </row>
    <row r="166" spans="1:9" x14ac:dyDescent="0.2">
      <c r="A166" s="485"/>
      <c r="B166" s="485"/>
      <c r="C166" s="485"/>
      <c r="D166" s="485"/>
      <c r="E166" s="485"/>
      <c r="F166" s="485"/>
      <c r="G166" s="485"/>
      <c r="H166" s="485"/>
      <c r="I166" s="485"/>
    </row>
    <row r="167" spans="1:9" x14ac:dyDescent="0.2">
      <c r="A167" s="485"/>
      <c r="B167" s="485"/>
      <c r="C167" s="485"/>
      <c r="D167" s="485"/>
      <c r="E167" s="485"/>
      <c r="F167" s="485"/>
      <c r="G167" s="485"/>
      <c r="H167" s="485"/>
      <c r="I167" s="485"/>
    </row>
    <row r="168" spans="1:9" x14ac:dyDescent="0.2">
      <c r="A168" s="485"/>
      <c r="B168" s="485"/>
      <c r="C168" s="485"/>
      <c r="D168" s="485"/>
      <c r="E168" s="485"/>
      <c r="F168" s="485"/>
      <c r="G168" s="485"/>
      <c r="H168" s="485"/>
      <c r="I168" s="485"/>
    </row>
    <row r="169" spans="1:9" x14ac:dyDescent="0.2">
      <c r="A169" s="485"/>
      <c r="B169" s="485"/>
      <c r="C169" s="485"/>
      <c r="D169" s="485"/>
      <c r="E169" s="485"/>
      <c r="F169" s="485"/>
      <c r="G169" s="485"/>
      <c r="H169" s="485"/>
      <c r="I169" s="485"/>
    </row>
    <row r="170" spans="1:9" x14ac:dyDescent="0.2">
      <c r="A170" s="485"/>
      <c r="B170" s="485"/>
      <c r="C170" s="485"/>
      <c r="D170" s="485"/>
      <c r="E170" s="485"/>
      <c r="F170" s="485"/>
      <c r="G170" s="485"/>
      <c r="H170" s="485"/>
      <c r="I170" s="485"/>
    </row>
    <row r="171" spans="1:9" x14ac:dyDescent="0.2">
      <c r="A171" s="485"/>
      <c r="B171" s="485"/>
      <c r="C171" s="485"/>
      <c r="D171" s="485"/>
      <c r="E171" s="485"/>
      <c r="F171" s="485"/>
      <c r="G171" s="485"/>
      <c r="H171" s="485"/>
      <c r="I171" s="485"/>
    </row>
    <row r="172" spans="1:9" x14ac:dyDescent="0.2">
      <c r="A172" s="485"/>
      <c r="B172" s="485"/>
      <c r="C172" s="485"/>
      <c r="D172" s="485"/>
      <c r="E172" s="485"/>
      <c r="F172" s="485"/>
      <c r="G172" s="485"/>
      <c r="H172" s="485"/>
      <c r="I172" s="485"/>
    </row>
    <row r="173" spans="1:9" x14ac:dyDescent="0.2">
      <c r="A173" s="485"/>
      <c r="B173" s="485"/>
      <c r="C173" s="485"/>
      <c r="D173" s="485"/>
      <c r="E173" s="485"/>
      <c r="F173" s="485"/>
      <c r="G173" s="485"/>
      <c r="H173" s="485"/>
      <c r="I173" s="485"/>
    </row>
    <row r="174" spans="1:9" x14ac:dyDescent="0.2">
      <c r="A174" s="485"/>
      <c r="B174" s="485"/>
      <c r="C174" s="485"/>
      <c r="D174" s="485"/>
      <c r="E174" s="485"/>
      <c r="F174" s="485"/>
      <c r="G174" s="485"/>
      <c r="H174" s="485"/>
      <c r="I174" s="485"/>
    </row>
    <row r="175" spans="1:9" x14ac:dyDescent="0.2">
      <c r="A175" s="485"/>
      <c r="B175" s="485"/>
      <c r="C175" s="485"/>
      <c r="D175" s="485"/>
      <c r="E175" s="485"/>
      <c r="F175" s="485"/>
      <c r="G175" s="485"/>
      <c r="H175" s="485"/>
      <c r="I175" s="485"/>
    </row>
    <row r="176" spans="1:9" x14ac:dyDescent="0.2">
      <c r="A176" s="485"/>
      <c r="B176" s="485"/>
      <c r="C176" s="485"/>
      <c r="D176" s="485"/>
      <c r="E176" s="485"/>
      <c r="F176" s="485"/>
      <c r="G176" s="485"/>
      <c r="H176" s="485"/>
      <c r="I176" s="485"/>
    </row>
    <row r="177" spans="1:9" x14ac:dyDescent="0.2">
      <c r="A177" s="485"/>
      <c r="B177" s="485"/>
      <c r="C177" s="485"/>
      <c r="D177" s="485"/>
      <c r="E177" s="485"/>
      <c r="F177" s="485"/>
      <c r="G177" s="485"/>
      <c r="H177" s="485"/>
      <c r="I177" s="485"/>
    </row>
    <row r="178" spans="1:9" x14ac:dyDescent="0.2">
      <c r="A178" s="485"/>
      <c r="B178" s="485"/>
      <c r="C178" s="485"/>
      <c r="D178" s="485"/>
      <c r="E178" s="485"/>
      <c r="F178" s="485"/>
      <c r="G178" s="485"/>
      <c r="H178" s="485"/>
      <c r="I178" s="485"/>
    </row>
    <row r="179" spans="1:9" x14ac:dyDescent="0.2">
      <c r="A179" s="485"/>
      <c r="B179" s="485"/>
      <c r="C179" s="485"/>
      <c r="D179" s="485"/>
      <c r="E179" s="485"/>
      <c r="F179" s="485"/>
      <c r="G179" s="485"/>
      <c r="H179" s="485"/>
      <c r="I179" s="485"/>
    </row>
    <row r="180" spans="1:9" x14ac:dyDescent="0.2">
      <c r="A180" s="485"/>
      <c r="B180" s="485"/>
      <c r="C180" s="485"/>
      <c r="D180" s="485"/>
      <c r="E180" s="485"/>
      <c r="F180" s="485"/>
      <c r="G180" s="485"/>
      <c r="H180" s="485"/>
      <c r="I180" s="485"/>
    </row>
    <row r="181" spans="1:9" x14ac:dyDescent="0.2">
      <c r="A181" s="485"/>
      <c r="B181" s="485"/>
      <c r="C181" s="485"/>
      <c r="D181" s="485"/>
      <c r="E181" s="485"/>
      <c r="F181" s="485"/>
      <c r="G181" s="485"/>
      <c r="H181" s="485"/>
      <c r="I181" s="485"/>
    </row>
    <row r="182" spans="1:9" x14ac:dyDescent="0.2">
      <c r="A182" s="485"/>
      <c r="B182" s="485"/>
      <c r="C182" s="485"/>
      <c r="D182" s="485"/>
      <c r="E182" s="485"/>
      <c r="F182" s="485"/>
      <c r="G182" s="485"/>
      <c r="H182" s="485"/>
      <c r="I182" s="485"/>
    </row>
    <row r="183" spans="1:9" x14ac:dyDescent="0.2">
      <c r="A183" s="485"/>
      <c r="B183" s="485"/>
      <c r="C183" s="485"/>
      <c r="D183" s="485"/>
      <c r="E183" s="485"/>
      <c r="F183" s="485"/>
      <c r="G183" s="485"/>
      <c r="H183" s="485"/>
      <c r="I183" s="485"/>
    </row>
    <row r="184" spans="1:9" x14ac:dyDescent="0.2">
      <c r="A184" s="485"/>
      <c r="B184" s="485"/>
      <c r="C184" s="485"/>
      <c r="D184" s="485"/>
      <c r="E184" s="485"/>
      <c r="F184" s="485"/>
      <c r="G184" s="485"/>
      <c r="H184" s="485"/>
      <c r="I184" s="485"/>
    </row>
    <row r="185" spans="1:9" x14ac:dyDescent="0.2">
      <c r="A185" s="485"/>
      <c r="B185" s="485"/>
      <c r="C185" s="485"/>
      <c r="D185" s="485"/>
      <c r="E185" s="485"/>
      <c r="F185" s="485"/>
      <c r="G185" s="485"/>
      <c r="H185" s="485"/>
      <c r="I185" s="485"/>
    </row>
    <row r="186" spans="1:9" x14ac:dyDescent="0.2">
      <c r="A186" s="485"/>
      <c r="B186" s="485"/>
      <c r="C186" s="485"/>
      <c r="D186" s="485"/>
      <c r="E186" s="485"/>
      <c r="F186" s="485"/>
      <c r="G186" s="485"/>
      <c r="H186" s="485"/>
      <c r="I186" s="485"/>
    </row>
    <row r="187" spans="1:9" x14ac:dyDescent="0.2">
      <c r="A187" s="485"/>
      <c r="B187" s="485"/>
      <c r="C187" s="485"/>
      <c r="D187" s="485"/>
      <c r="E187" s="485"/>
      <c r="F187" s="485"/>
      <c r="G187" s="485"/>
      <c r="H187" s="485"/>
      <c r="I187" s="485"/>
    </row>
    <row r="188" spans="1:9" x14ac:dyDescent="0.2">
      <c r="A188" s="485"/>
      <c r="B188" s="485"/>
      <c r="C188" s="485"/>
      <c r="D188" s="485"/>
      <c r="E188" s="485"/>
      <c r="F188" s="485"/>
      <c r="G188" s="485"/>
      <c r="H188" s="485"/>
      <c r="I188" s="485"/>
    </row>
    <row r="189" spans="1:9" x14ac:dyDescent="0.2">
      <c r="A189" s="485"/>
      <c r="B189" s="485"/>
      <c r="C189" s="485"/>
      <c r="D189" s="485"/>
      <c r="E189" s="485"/>
      <c r="F189" s="485"/>
      <c r="G189" s="485"/>
      <c r="H189" s="485"/>
      <c r="I189" s="485"/>
    </row>
    <row r="190" spans="1:9" x14ac:dyDescent="0.2">
      <c r="A190" s="485"/>
      <c r="B190" s="485"/>
      <c r="C190" s="485"/>
      <c r="D190" s="485"/>
      <c r="E190" s="485"/>
      <c r="F190" s="485"/>
      <c r="G190" s="485"/>
      <c r="H190" s="485"/>
      <c r="I190" s="485"/>
    </row>
    <row r="191" spans="1:9" x14ac:dyDescent="0.2">
      <c r="A191" s="485"/>
      <c r="B191" s="485"/>
      <c r="C191" s="485"/>
      <c r="D191" s="485"/>
      <c r="E191" s="485"/>
      <c r="F191" s="485"/>
      <c r="G191" s="485"/>
      <c r="H191" s="485"/>
      <c r="I191" s="485"/>
    </row>
    <row r="192" spans="1:9" x14ac:dyDescent="0.2">
      <c r="A192" s="485"/>
      <c r="B192" s="485"/>
      <c r="C192" s="485"/>
      <c r="D192" s="485"/>
      <c r="E192" s="485"/>
      <c r="F192" s="485"/>
      <c r="G192" s="485"/>
      <c r="H192" s="485"/>
      <c r="I192" s="485"/>
    </row>
    <row r="193" spans="1:9" x14ac:dyDescent="0.2">
      <c r="A193" s="485"/>
      <c r="B193" s="485"/>
      <c r="C193" s="485"/>
      <c r="D193" s="485"/>
      <c r="E193" s="485"/>
      <c r="F193" s="485"/>
      <c r="G193" s="485"/>
      <c r="H193" s="485"/>
      <c r="I193" s="485"/>
    </row>
    <row r="194" spans="1:9" x14ac:dyDescent="0.2">
      <c r="A194" s="485"/>
      <c r="B194" s="485"/>
      <c r="C194" s="485"/>
      <c r="D194" s="485"/>
      <c r="E194" s="485"/>
      <c r="F194" s="485"/>
      <c r="G194" s="485"/>
      <c r="H194" s="485"/>
      <c r="I194" s="485"/>
    </row>
    <row r="195" spans="1:9" x14ac:dyDescent="0.2">
      <c r="A195" s="485"/>
      <c r="B195" s="485"/>
      <c r="C195" s="485"/>
      <c r="D195" s="485"/>
      <c r="E195" s="485"/>
      <c r="F195" s="485"/>
      <c r="G195" s="485"/>
      <c r="H195" s="485"/>
      <c r="I195" s="485"/>
    </row>
    <row r="196" spans="1:9" x14ac:dyDescent="0.2">
      <c r="A196" s="485"/>
      <c r="B196" s="485"/>
      <c r="C196" s="485"/>
      <c r="D196" s="485"/>
      <c r="E196" s="485"/>
      <c r="F196" s="485"/>
      <c r="G196" s="485"/>
      <c r="H196" s="485"/>
      <c r="I196" s="485"/>
    </row>
    <row r="197" spans="1:9" x14ac:dyDescent="0.2">
      <c r="A197" s="485"/>
      <c r="B197" s="485"/>
      <c r="C197" s="485"/>
      <c r="D197" s="485"/>
      <c r="E197" s="485"/>
      <c r="F197" s="485"/>
      <c r="G197" s="485"/>
      <c r="H197" s="485"/>
      <c r="I197" s="485"/>
    </row>
    <row r="198" spans="1:9" x14ac:dyDescent="0.2">
      <c r="A198" s="485"/>
      <c r="B198" s="485"/>
      <c r="C198" s="485"/>
      <c r="D198" s="485"/>
      <c r="E198" s="485"/>
      <c r="F198" s="485"/>
      <c r="G198" s="485"/>
      <c r="H198" s="485"/>
      <c r="I198" s="485"/>
    </row>
    <row r="199" spans="1:9" x14ac:dyDescent="0.2">
      <c r="A199" s="485"/>
      <c r="B199" s="485"/>
      <c r="C199" s="485"/>
      <c r="D199" s="485"/>
      <c r="E199" s="485"/>
      <c r="F199" s="485"/>
      <c r="G199" s="485"/>
      <c r="H199" s="485"/>
      <c r="I199" s="485"/>
    </row>
    <row r="200" spans="1:9" x14ac:dyDescent="0.2">
      <c r="A200" s="485"/>
      <c r="B200" s="485"/>
      <c r="C200" s="485"/>
      <c r="D200" s="485"/>
      <c r="E200" s="485"/>
      <c r="F200" s="485"/>
      <c r="G200" s="485"/>
      <c r="H200" s="485"/>
      <c r="I200" s="485"/>
    </row>
    <row r="201" spans="1:9" x14ac:dyDescent="0.2">
      <c r="A201" s="485"/>
      <c r="B201" s="485"/>
      <c r="C201" s="485"/>
      <c r="D201" s="485"/>
      <c r="E201" s="485"/>
      <c r="F201" s="485"/>
      <c r="G201" s="485"/>
      <c r="H201" s="485"/>
      <c r="I201" s="485"/>
    </row>
    <row r="202" spans="1:9" x14ac:dyDescent="0.2">
      <c r="A202" s="485"/>
      <c r="B202" s="485"/>
      <c r="C202" s="485"/>
      <c r="D202" s="485"/>
      <c r="E202" s="485"/>
      <c r="F202" s="485"/>
      <c r="G202" s="485"/>
      <c r="H202" s="485"/>
      <c r="I202" s="485"/>
    </row>
    <row r="203" spans="1:9" x14ac:dyDescent="0.2">
      <c r="A203" s="485"/>
      <c r="B203" s="485"/>
      <c r="C203" s="485"/>
      <c r="D203" s="485"/>
      <c r="E203" s="485"/>
      <c r="F203" s="485"/>
      <c r="G203" s="485"/>
      <c r="H203" s="485"/>
      <c r="I203" s="485"/>
    </row>
    <row r="204" spans="1:9" x14ac:dyDescent="0.2">
      <c r="A204" s="485"/>
      <c r="B204" s="485"/>
      <c r="C204" s="485"/>
      <c r="D204" s="485"/>
      <c r="E204" s="485"/>
      <c r="F204" s="485"/>
      <c r="G204" s="485"/>
      <c r="H204" s="485"/>
      <c r="I204" s="485"/>
    </row>
    <row r="205" spans="1:9" x14ac:dyDescent="0.2">
      <c r="A205" s="485"/>
      <c r="B205" s="485"/>
      <c r="C205" s="485"/>
      <c r="D205" s="485"/>
      <c r="E205" s="485"/>
      <c r="F205" s="485"/>
      <c r="G205" s="485"/>
      <c r="H205" s="485"/>
      <c r="I205" s="485"/>
    </row>
    <row r="206" spans="1:9" x14ac:dyDescent="0.2">
      <c r="A206" s="485"/>
      <c r="B206" s="485"/>
      <c r="C206" s="485"/>
      <c r="D206" s="485"/>
      <c r="E206" s="485"/>
      <c r="F206" s="485"/>
      <c r="G206" s="485"/>
      <c r="H206" s="485"/>
      <c r="I206" s="485"/>
    </row>
    <row r="207" spans="1:9" x14ac:dyDescent="0.2">
      <c r="A207" s="485"/>
      <c r="B207" s="485"/>
      <c r="C207" s="485"/>
      <c r="D207" s="485"/>
      <c r="E207" s="485"/>
      <c r="F207" s="485"/>
      <c r="G207" s="485"/>
      <c r="H207" s="485"/>
      <c r="I207" s="485"/>
    </row>
    <row r="208" spans="1:9" x14ac:dyDescent="0.2">
      <c r="A208" s="485"/>
      <c r="B208" s="485"/>
      <c r="C208" s="485"/>
      <c r="D208" s="485"/>
      <c r="E208" s="485"/>
      <c r="F208" s="485"/>
      <c r="G208" s="485"/>
      <c r="H208" s="485"/>
      <c r="I208" s="485"/>
    </row>
    <row r="209" spans="1:9" x14ac:dyDescent="0.2">
      <c r="A209" s="485"/>
      <c r="B209" s="485"/>
      <c r="C209" s="485"/>
      <c r="D209" s="485"/>
      <c r="E209" s="485"/>
      <c r="F209" s="485"/>
      <c r="G209" s="485"/>
      <c r="H209" s="485"/>
      <c r="I209" s="485"/>
    </row>
    <row r="210" spans="1:9" x14ac:dyDescent="0.2">
      <c r="A210" s="485"/>
      <c r="B210" s="485"/>
      <c r="C210" s="485"/>
      <c r="D210" s="485"/>
      <c r="E210" s="485"/>
      <c r="F210" s="485"/>
      <c r="G210" s="485"/>
      <c r="H210" s="485"/>
      <c r="I210" s="485"/>
    </row>
    <row r="211" spans="1:9" x14ac:dyDescent="0.2">
      <c r="A211" s="485"/>
      <c r="B211" s="485"/>
      <c r="C211" s="485"/>
      <c r="D211" s="485"/>
      <c r="E211" s="485"/>
      <c r="F211" s="485"/>
      <c r="G211" s="485"/>
      <c r="H211" s="485"/>
      <c r="I211" s="485"/>
    </row>
    <row r="212" spans="1:9" x14ac:dyDescent="0.2">
      <c r="A212" s="485"/>
      <c r="B212" s="485"/>
      <c r="C212" s="485"/>
      <c r="D212" s="485"/>
      <c r="E212" s="485"/>
      <c r="F212" s="485"/>
      <c r="G212" s="485"/>
      <c r="H212" s="485"/>
      <c r="I212" s="485"/>
    </row>
    <row r="213" spans="1:9" x14ac:dyDescent="0.2">
      <c r="A213" s="485"/>
      <c r="B213" s="485"/>
      <c r="C213" s="485"/>
      <c r="D213" s="485"/>
      <c r="E213" s="485"/>
      <c r="F213" s="485"/>
      <c r="G213" s="485"/>
      <c r="H213" s="485"/>
      <c r="I213" s="485"/>
    </row>
    <row r="214" spans="1:9" x14ac:dyDescent="0.2">
      <c r="A214" s="485"/>
      <c r="B214" s="485"/>
      <c r="C214" s="485"/>
      <c r="D214" s="485"/>
      <c r="E214" s="485"/>
      <c r="F214" s="485"/>
      <c r="G214" s="485"/>
      <c r="H214" s="485"/>
      <c r="I214" s="485"/>
    </row>
    <row r="215" spans="1:9" x14ac:dyDescent="0.2">
      <c r="A215" s="485"/>
      <c r="B215" s="485"/>
      <c r="C215" s="485"/>
      <c r="D215" s="485"/>
      <c r="E215" s="485"/>
      <c r="F215" s="485"/>
      <c r="G215" s="485"/>
      <c r="H215" s="485"/>
      <c r="I215" s="485"/>
    </row>
    <row r="216" spans="1:9" x14ac:dyDescent="0.2">
      <c r="A216" s="485"/>
      <c r="B216" s="485"/>
      <c r="C216" s="485"/>
      <c r="D216" s="485"/>
      <c r="E216" s="485"/>
      <c r="F216" s="485"/>
      <c r="G216" s="485"/>
      <c r="H216" s="485"/>
      <c r="I216" s="485"/>
    </row>
    <row r="217" spans="1:9" x14ac:dyDescent="0.2">
      <c r="A217" s="485"/>
      <c r="B217" s="485"/>
      <c r="C217" s="485"/>
      <c r="D217" s="485"/>
      <c r="E217" s="485"/>
      <c r="F217" s="485"/>
      <c r="G217" s="485"/>
      <c r="H217" s="485"/>
      <c r="I217" s="485"/>
    </row>
    <row r="218" spans="1:9" x14ac:dyDescent="0.2">
      <c r="A218" s="485"/>
      <c r="B218" s="485"/>
      <c r="C218" s="485"/>
      <c r="D218" s="485"/>
      <c r="E218" s="485"/>
      <c r="F218" s="485"/>
      <c r="G218" s="485"/>
      <c r="H218" s="485"/>
      <c r="I218" s="485"/>
    </row>
    <row r="219" spans="1:9" x14ac:dyDescent="0.2">
      <c r="A219" s="485"/>
      <c r="B219" s="485"/>
      <c r="C219" s="485"/>
      <c r="D219" s="485"/>
      <c r="E219" s="485"/>
      <c r="F219" s="485"/>
      <c r="G219" s="485"/>
      <c r="H219" s="485"/>
      <c r="I219" s="485"/>
    </row>
    <row r="220" spans="1:9" x14ac:dyDescent="0.2">
      <c r="A220" s="485"/>
      <c r="B220" s="485"/>
      <c r="C220" s="485"/>
      <c r="D220" s="485"/>
      <c r="E220" s="485"/>
      <c r="F220" s="485"/>
      <c r="G220" s="485"/>
      <c r="H220" s="485"/>
      <c r="I220" s="485"/>
    </row>
    <row r="221" spans="1:9" x14ac:dyDescent="0.2">
      <c r="A221" s="485"/>
      <c r="B221" s="485"/>
      <c r="C221" s="485"/>
      <c r="D221" s="485"/>
      <c r="E221" s="485"/>
      <c r="F221" s="485"/>
      <c r="G221" s="485"/>
      <c r="H221" s="485"/>
      <c r="I221" s="485"/>
    </row>
    <row r="222" spans="1:9" x14ac:dyDescent="0.2">
      <c r="A222" s="485"/>
      <c r="B222" s="485"/>
      <c r="C222" s="485"/>
      <c r="D222" s="485"/>
      <c r="E222" s="485"/>
      <c r="F222" s="485"/>
      <c r="G222" s="485"/>
      <c r="H222" s="485"/>
      <c r="I222" s="485"/>
    </row>
    <row r="223" spans="1:9" x14ac:dyDescent="0.2">
      <c r="A223" s="485"/>
      <c r="B223" s="485"/>
      <c r="C223" s="485"/>
      <c r="D223" s="485"/>
      <c r="E223" s="485"/>
      <c r="F223" s="485"/>
      <c r="G223" s="485"/>
      <c r="H223" s="485"/>
      <c r="I223" s="485"/>
    </row>
    <row r="224" spans="1:9" x14ac:dyDescent="0.2">
      <c r="A224" s="485"/>
      <c r="B224" s="485"/>
      <c r="C224" s="485"/>
      <c r="D224" s="485"/>
      <c r="E224" s="485"/>
      <c r="F224" s="485"/>
      <c r="G224" s="485"/>
      <c r="H224" s="485"/>
      <c r="I224" s="485"/>
    </row>
    <row r="225" spans="1:9" x14ac:dyDescent="0.2">
      <c r="A225" s="485"/>
      <c r="B225" s="485"/>
      <c r="C225" s="485"/>
      <c r="D225" s="485"/>
      <c r="E225" s="485"/>
      <c r="F225" s="485"/>
      <c r="G225" s="485"/>
      <c r="H225" s="485"/>
      <c r="I225" s="485"/>
    </row>
    <row r="226" spans="1:9" x14ac:dyDescent="0.2">
      <c r="A226" s="485"/>
      <c r="B226" s="485"/>
      <c r="C226" s="485"/>
      <c r="D226" s="485"/>
      <c r="E226" s="485"/>
      <c r="F226" s="485"/>
      <c r="G226" s="485"/>
      <c r="H226" s="485"/>
      <c r="I226" s="485"/>
    </row>
    <row r="227" spans="1:9" x14ac:dyDescent="0.2">
      <c r="A227" s="485"/>
      <c r="B227" s="485"/>
      <c r="C227" s="485"/>
      <c r="D227" s="485"/>
      <c r="E227" s="485"/>
      <c r="F227" s="485"/>
      <c r="G227" s="485"/>
      <c r="H227" s="485"/>
      <c r="I227" s="485"/>
    </row>
    <row r="228" spans="1:9" x14ac:dyDescent="0.2">
      <c r="A228" s="485"/>
      <c r="B228" s="485"/>
      <c r="C228" s="485"/>
      <c r="D228" s="485"/>
      <c r="E228" s="485"/>
      <c r="F228" s="485"/>
      <c r="G228" s="485"/>
      <c r="H228" s="485"/>
      <c r="I228" s="485"/>
    </row>
    <row r="229" spans="1:9" x14ac:dyDescent="0.2">
      <c r="A229" s="485"/>
      <c r="B229" s="485"/>
      <c r="C229" s="485"/>
      <c r="D229" s="485"/>
      <c r="E229" s="485"/>
      <c r="F229" s="485"/>
      <c r="G229" s="485"/>
      <c r="H229" s="485"/>
      <c r="I229" s="485"/>
    </row>
    <row r="230" spans="1:9" x14ac:dyDescent="0.2">
      <c r="A230" s="485"/>
      <c r="B230" s="485"/>
      <c r="C230" s="485"/>
      <c r="D230" s="485"/>
      <c r="E230" s="485"/>
      <c r="F230" s="485"/>
      <c r="G230" s="485"/>
      <c r="H230" s="485"/>
      <c r="I230" s="485"/>
    </row>
    <row r="231" spans="1:9" x14ac:dyDescent="0.2">
      <c r="A231" s="485"/>
      <c r="B231" s="485"/>
      <c r="C231" s="485"/>
      <c r="D231" s="485"/>
      <c r="E231" s="485"/>
      <c r="F231" s="485"/>
      <c r="G231" s="485"/>
      <c r="H231" s="485"/>
      <c r="I231" s="485"/>
    </row>
    <row r="232" spans="1:9" x14ac:dyDescent="0.2">
      <c r="A232" s="485"/>
      <c r="B232" s="485"/>
      <c r="C232" s="485"/>
      <c r="D232" s="485"/>
      <c r="E232" s="485"/>
      <c r="F232" s="485"/>
      <c r="G232" s="485"/>
      <c r="H232" s="485"/>
      <c r="I232" s="485"/>
    </row>
    <row r="233" spans="1:9" x14ac:dyDescent="0.2">
      <c r="A233" s="485"/>
      <c r="B233" s="485"/>
      <c r="C233" s="485"/>
      <c r="D233" s="485"/>
      <c r="E233" s="485"/>
      <c r="F233" s="485"/>
      <c r="G233" s="485"/>
      <c r="H233" s="485"/>
      <c r="I233" s="485"/>
    </row>
    <row r="234" spans="1:9" x14ac:dyDescent="0.2">
      <c r="A234" s="485"/>
      <c r="B234" s="485"/>
      <c r="C234" s="485"/>
      <c r="D234" s="485"/>
      <c r="E234" s="485"/>
      <c r="F234" s="485"/>
      <c r="G234" s="485"/>
      <c r="H234" s="485"/>
      <c r="I234" s="485"/>
    </row>
    <row r="235" spans="1:9" x14ac:dyDescent="0.2">
      <c r="A235" s="485"/>
      <c r="B235" s="485"/>
      <c r="C235" s="485"/>
      <c r="D235" s="485"/>
      <c r="E235" s="485"/>
      <c r="F235" s="485"/>
      <c r="G235" s="485"/>
      <c r="H235" s="485"/>
      <c r="I235" s="485"/>
    </row>
    <row r="236" spans="1:9" x14ac:dyDescent="0.2">
      <c r="A236" s="485"/>
      <c r="B236" s="485"/>
      <c r="C236" s="485"/>
      <c r="D236" s="485"/>
      <c r="E236" s="485"/>
      <c r="F236" s="485"/>
      <c r="G236" s="485"/>
      <c r="H236" s="485"/>
      <c r="I236" s="485"/>
    </row>
    <row r="237" spans="1:9" x14ac:dyDescent="0.2">
      <c r="A237" s="485"/>
      <c r="B237" s="485"/>
      <c r="C237" s="485"/>
      <c r="D237" s="485"/>
      <c r="E237" s="485"/>
      <c r="F237" s="485"/>
      <c r="G237" s="485"/>
      <c r="H237" s="485"/>
      <c r="I237" s="485"/>
    </row>
    <row r="238" spans="1:9" x14ac:dyDescent="0.2">
      <c r="A238" s="485"/>
      <c r="B238" s="485"/>
      <c r="C238" s="485"/>
      <c r="D238" s="485"/>
      <c r="E238" s="485"/>
      <c r="F238" s="485"/>
      <c r="G238" s="485"/>
      <c r="H238" s="485"/>
      <c r="I238" s="485"/>
    </row>
    <row r="239" spans="1:9" x14ac:dyDescent="0.2">
      <c r="A239" s="485"/>
      <c r="B239" s="485"/>
      <c r="C239" s="485"/>
      <c r="D239" s="485"/>
      <c r="E239" s="485"/>
      <c r="F239" s="485"/>
      <c r="G239" s="485"/>
      <c r="H239" s="485"/>
      <c r="I239" s="485"/>
    </row>
    <row r="240" spans="1:9" x14ac:dyDescent="0.2">
      <c r="A240" s="485"/>
      <c r="B240" s="485"/>
      <c r="C240" s="485"/>
      <c r="D240" s="485"/>
      <c r="E240" s="485"/>
      <c r="F240" s="485"/>
      <c r="G240" s="485"/>
      <c r="H240" s="485"/>
      <c r="I240" s="485"/>
    </row>
    <row r="241" spans="1:9" x14ac:dyDescent="0.2">
      <c r="A241" s="485"/>
      <c r="B241" s="485"/>
      <c r="C241" s="485"/>
      <c r="D241" s="485"/>
      <c r="E241" s="485"/>
      <c r="F241" s="485"/>
      <c r="G241" s="485"/>
      <c r="H241" s="485"/>
      <c r="I241" s="485"/>
    </row>
    <row r="242" spans="1:9" x14ac:dyDescent="0.2">
      <c r="A242" s="485"/>
      <c r="B242" s="485"/>
      <c r="C242" s="485"/>
      <c r="D242" s="485"/>
      <c r="E242" s="485"/>
      <c r="F242" s="485"/>
      <c r="G242" s="485"/>
      <c r="H242" s="485"/>
      <c r="I242" s="485"/>
    </row>
    <row r="243" spans="1:9" x14ac:dyDescent="0.2">
      <c r="A243" s="485"/>
      <c r="B243" s="485"/>
      <c r="C243" s="485"/>
      <c r="D243" s="485"/>
      <c r="E243" s="485"/>
      <c r="F243" s="485"/>
      <c r="G243" s="485"/>
      <c r="H243" s="485"/>
      <c r="I243" s="485"/>
    </row>
    <row r="244" spans="1:9" x14ac:dyDescent="0.2">
      <c r="A244" s="485"/>
      <c r="B244" s="485"/>
      <c r="C244" s="485"/>
      <c r="D244" s="485"/>
      <c r="E244" s="485"/>
      <c r="F244" s="485"/>
      <c r="G244" s="485"/>
      <c r="H244" s="485"/>
      <c r="I244" s="485"/>
    </row>
    <row r="245" spans="1:9" x14ac:dyDescent="0.2">
      <c r="A245" s="485"/>
      <c r="B245" s="485"/>
      <c r="C245" s="485"/>
      <c r="D245" s="485"/>
      <c r="E245" s="485"/>
      <c r="F245" s="485"/>
      <c r="G245" s="485"/>
      <c r="H245" s="485"/>
      <c r="I245" s="485"/>
    </row>
    <row r="246" spans="1:9" x14ac:dyDescent="0.2">
      <c r="A246" s="485"/>
      <c r="B246" s="485"/>
      <c r="C246" s="485"/>
      <c r="D246" s="485"/>
      <c r="E246" s="485"/>
      <c r="F246" s="485"/>
      <c r="G246" s="485"/>
      <c r="H246" s="485"/>
      <c r="I246" s="485"/>
    </row>
    <row r="247" spans="1:9" x14ac:dyDescent="0.2">
      <c r="A247" s="485"/>
      <c r="B247" s="485"/>
      <c r="C247" s="485"/>
      <c r="D247" s="485"/>
      <c r="E247" s="485"/>
      <c r="F247" s="485"/>
      <c r="G247" s="485"/>
      <c r="H247" s="485"/>
      <c r="I247" s="485"/>
    </row>
    <row r="248" spans="1:9" x14ac:dyDescent="0.2">
      <c r="A248" s="485"/>
      <c r="B248" s="485"/>
      <c r="C248" s="485"/>
      <c r="D248" s="485"/>
      <c r="E248" s="485"/>
      <c r="F248" s="485"/>
      <c r="G248" s="485"/>
      <c r="H248" s="485"/>
      <c r="I248" s="485"/>
    </row>
    <row r="249" spans="1:9" x14ac:dyDescent="0.2">
      <c r="A249" s="485"/>
      <c r="B249" s="485"/>
      <c r="C249" s="485"/>
      <c r="D249" s="485"/>
      <c r="E249" s="485"/>
      <c r="F249" s="485"/>
      <c r="G249" s="485"/>
      <c r="H249" s="485"/>
      <c r="I249" s="485"/>
    </row>
    <row r="250" spans="1:9" x14ac:dyDescent="0.2">
      <c r="A250" s="485"/>
      <c r="B250" s="485"/>
      <c r="C250" s="485"/>
      <c r="D250" s="485"/>
      <c r="E250" s="485"/>
      <c r="F250" s="485"/>
      <c r="G250" s="485"/>
      <c r="H250" s="485"/>
      <c r="I250" s="485"/>
    </row>
    <row r="251" spans="1:9" x14ac:dyDescent="0.2">
      <c r="A251" s="485"/>
      <c r="B251" s="485"/>
      <c r="C251" s="485"/>
      <c r="D251" s="485"/>
      <c r="E251" s="485"/>
      <c r="F251" s="485"/>
      <c r="G251" s="485"/>
      <c r="H251" s="485"/>
      <c r="I251" s="485"/>
    </row>
    <row r="252" spans="1:9" x14ac:dyDescent="0.2">
      <c r="A252" s="485"/>
      <c r="B252" s="485"/>
      <c r="C252" s="485"/>
      <c r="D252" s="485"/>
      <c r="E252" s="485"/>
      <c r="F252" s="485"/>
      <c r="G252" s="485"/>
      <c r="H252" s="485"/>
      <c r="I252" s="485"/>
    </row>
    <row r="253" spans="1:9" x14ac:dyDescent="0.2">
      <c r="A253" s="485"/>
      <c r="B253" s="485"/>
      <c r="C253" s="485"/>
      <c r="D253" s="485"/>
      <c r="E253" s="485"/>
      <c r="F253" s="485"/>
      <c r="G253" s="485"/>
      <c r="H253" s="485"/>
      <c r="I253" s="485"/>
    </row>
    <row r="254" spans="1:9" x14ac:dyDescent="0.2">
      <c r="A254" s="485"/>
      <c r="B254" s="485"/>
      <c r="C254" s="485"/>
      <c r="D254" s="485"/>
      <c r="E254" s="485"/>
      <c r="F254" s="485"/>
      <c r="G254" s="485"/>
      <c r="H254" s="485"/>
      <c r="I254" s="485"/>
    </row>
    <row r="255" spans="1:9" x14ac:dyDescent="0.2">
      <c r="A255" s="485"/>
      <c r="B255" s="485"/>
      <c r="C255" s="485"/>
      <c r="D255" s="485"/>
      <c r="E255" s="485"/>
      <c r="F255" s="485"/>
      <c r="G255" s="485"/>
      <c r="H255" s="485"/>
      <c r="I255" s="485"/>
    </row>
    <row r="256" spans="1:9" x14ac:dyDescent="0.2">
      <c r="A256" s="485"/>
      <c r="B256" s="485"/>
      <c r="C256" s="485"/>
      <c r="D256" s="485"/>
      <c r="E256" s="485"/>
      <c r="F256" s="485"/>
      <c r="G256" s="485"/>
      <c r="H256" s="485"/>
      <c r="I256" s="485"/>
    </row>
    <row r="257" spans="1:9" x14ac:dyDescent="0.2">
      <c r="A257" s="485"/>
      <c r="B257" s="485"/>
      <c r="C257" s="485"/>
      <c r="D257" s="485"/>
      <c r="E257" s="485"/>
      <c r="F257" s="485"/>
      <c r="G257" s="485"/>
      <c r="H257" s="485"/>
      <c r="I257" s="485"/>
    </row>
    <row r="258" spans="1:9" x14ac:dyDescent="0.2">
      <c r="A258" s="485"/>
      <c r="B258" s="485"/>
      <c r="C258" s="485"/>
      <c r="D258" s="485"/>
      <c r="E258" s="485"/>
      <c r="F258" s="485"/>
      <c r="G258" s="485"/>
      <c r="H258" s="485"/>
      <c r="I258" s="485"/>
    </row>
    <row r="259" spans="1:9" x14ac:dyDescent="0.2">
      <c r="A259" s="485"/>
      <c r="B259" s="485"/>
      <c r="C259" s="485"/>
      <c r="D259" s="485"/>
      <c r="E259" s="485"/>
      <c r="F259" s="485"/>
      <c r="G259" s="485"/>
      <c r="H259" s="485"/>
      <c r="I259" s="485"/>
    </row>
    <row r="260" spans="1:9" x14ac:dyDescent="0.2">
      <c r="A260" s="485"/>
      <c r="B260" s="485"/>
      <c r="C260" s="485"/>
      <c r="D260" s="485"/>
      <c r="E260" s="485"/>
      <c r="F260" s="485"/>
      <c r="G260" s="485"/>
      <c r="H260" s="485"/>
      <c r="I260" s="485"/>
    </row>
    <row r="261" spans="1:9" x14ac:dyDescent="0.2">
      <c r="A261" s="485"/>
      <c r="B261" s="485"/>
      <c r="C261" s="485"/>
      <c r="D261" s="485"/>
      <c r="E261" s="485"/>
      <c r="F261" s="485"/>
      <c r="G261" s="485"/>
      <c r="H261" s="485"/>
      <c r="I261" s="485"/>
    </row>
    <row r="262" spans="1:9" x14ac:dyDescent="0.2">
      <c r="A262" s="485"/>
      <c r="B262" s="485"/>
      <c r="C262" s="485"/>
      <c r="D262" s="485"/>
      <c r="E262" s="485"/>
      <c r="F262" s="485"/>
      <c r="G262" s="485"/>
      <c r="H262" s="485"/>
      <c r="I262" s="485"/>
    </row>
    <row r="263" spans="1:9" x14ac:dyDescent="0.2">
      <c r="A263" s="485"/>
      <c r="B263" s="485"/>
      <c r="C263" s="485"/>
      <c r="D263" s="485"/>
      <c r="E263" s="485"/>
      <c r="F263" s="485"/>
      <c r="G263" s="485"/>
      <c r="H263" s="485"/>
      <c r="I263" s="485"/>
    </row>
    <row r="264" spans="1:9" x14ac:dyDescent="0.2">
      <c r="A264" s="485"/>
      <c r="B264" s="485"/>
      <c r="C264" s="485"/>
      <c r="D264" s="485"/>
      <c r="E264" s="485"/>
      <c r="F264" s="485"/>
      <c r="G264" s="485"/>
      <c r="H264" s="485"/>
      <c r="I264" s="485"/>
    </row>
    <row r="265" spans="1:9" x14ac:dyDescent="0.2">
      <c r="A265" s="485"/>
      <c r="B265" s="485"/>
      <c r="C265" s="485"/>
      <c r="D265" s="485"/>
      <c r="E265" s="485"/>
      <c r="F265" s="485"/>
      <c r="G265" s="485"/>
      <c r="H265" s="485"/>
      <c r="I265" s="485"/>
    </row>
    <row r="266" spans="1:9" x14ac:dyDescent="0.2">
      <c r="A266" s="485"/>
      <c r="B266" s="485"/>
      <c r="C266" s="485"/>
      <c r="D266" s="485"/>
      <c r="E266" s="485"/>
      <c r="F266" s="485"/>
      <c r="G266" s="485"/>
      <c r="H266" s="485"/>
      <c r="I266" s="485"/>
    </row>
    <row r="267" spans="1:9" x14ac:dyDescent="0.2">
      <c r="A267" s="485"/>
      <c r="B267" s="485"/>
      <c r="C267" s="485"/>
      <c r="D267" s="485"/>
      <c r="E267" s="485"/>
      <c r="F267" s="485"/>
      <c r="G267" s="485"/>
      <c r="H267" s="485"/>
      <c r="I267" s="485"/>
    </row>
    <row r="268" spans="1:9" x14ac:dyDescent="0.2">
      <c r="A268" s="485"/>
      <c r="B268" s="485"/>
      <c r="C268" s="485"/>
      <c r="D268" s="485"/>
      <c r="E268" s="485"/>
      <c r="F268" s="485"/>
      <c r="G268" s="485"/>
      <c r="H268" s="485"/>
      <c r="I268" s="485"/>
    </row>
    <row r="269" spans="1:9" x14ac:dyDescent="0.2">
      <c r="A269" s="485"/>
      <c r="B269" s="485"/>
      <c r="C269" s="485"/>
      <c r="D269" s="485"/>
      <c r="E269" s="485"/>
      <c r="F269" s="485"/>
      <c r="G269" s="485"/>
      <c r="H269" s="485"/>
      <c r="I269" s="485"/>
    </row>
    <row r="270" spans="1:9" x14ac:dyDescent="0.2">
      <c r="A270" s="485"/>
      <c r="B270" s="485"/>
      <c r="C270" s="485"/>
      <c r="D270" s="485"/>
      <c r="E270" s="485"/>
      <c r="F270" s="485"/>
      <c r="G270" s="485"/>
      <c r="H270" s="485"/>
      <c r="I270" s="485"/>
    </row>
    <row r="271" spans="1:9" x14ac:dyDescent="0.2">
      <c r="A271" s="485"/>
      <c r="B271" s="485"/>
      <c r="C271" s="485"/>
      <c r="D271" s="485"/>
      <c r="E271" s="485"/>
      <c r="F271" s="485"/>
      <c r="G271" s="485"/>
      <c r="H271" s="485"/>
      <c r="I271" s="485"/>
    </row>
    <row r="272" spans="1:9" x14ac:dyDescent="0.2">
      <c r="A272" s="485"/>
      <c r="B272" s="485"/>
      <c r="C272" s="485"/>
      <c r="D272" s="485"/>
      <c r="E272" s="485"/>
      <c r="F272" s="485"/>
      <c r="G272" s="485"/>
      <c r="H272" s="485"/>
      <c r="I272" s="485"/>
    </row>
    <row r="273" spans="1:9" x14ac:dyDescent="0.2">
      <c r="A273" s="485"/>
      <c r="B273" s="485"/>
      <c r="C273" s="485"/>
      <c r="D273" s="485"/>
      <c r="E273" s="485"/>
      <c r="F273" s="485"/>
      <c r="G273" s="485"/>
      <c r="H273" s="485"/>
      <c r="I273" s="485"/>
    </row>
    <row r="274" spans="1:9" x14ac:dyDescent="0.2">
      <c r="A274" s="485"/>
      <c r="B274" s="485"/>
      <c r="C274" s="485"/>
      <c r="D274" s="485"/>
      <c r="E274" s="485"/>
      <c r="F274" s="485"/>
      <c r="G274" s="485"/>
      <c r="H274" s="485"/>
      <c r="I274" s="485"/>
    </row>
    <row r="275" spans="1:9" x14ac:dyDescent="0.2">
      <c r="A275" s="485"/>
      <c r="B275" s="485"/>
      <c r="C275" s="485"/>
      <c r="D275" s="485"/>
      <c r="E275" s="485"/>
      <c r="F275" s="485"/>
      <c r="G275" s="485"/>
      <c r="H275" s="485"/>
      <c r="I275" s="485"/>
    </row>
    <row r="276" spans="1:9" x14ac:dyDescent="0.2">
      <c r="A276" s="485"/>
      <c r="B276" s="485"/>
      <c r="C276" s="485"/>
      <c r="D276" s="485"/>
      <c r="E276" s="485"/>
      <c r="F276" s="485"/>
      <c r="G276" s="485"/>
      <c r="H276" s="485"/>
      <c r="I276" s="485"/>
    </row>
    <row r="277" spans="1:9" x14ac:dyDescent="0.2">
      <c r="A277" s="485"/>
      <c r="B277" s="485"/>
      <c r="C277" s="485"/>
      <c r="D277" s="485"/>
      <c r="E277" s="485"/>
      <c r="F277" s="485"/>
      <c r="G277" s="485"/>
      <c r="H277" s="485"/>
      <c r="I277" s="485"/>
    </row>
    <row r="278" spans="1:9" x14ac:dyDescent="0.2">
      <c r="A278" s="485"/>
      <c r="B278" s="485"/>
      <c r="C278" s="485"/>
      <c r="D278" s="485"/>
      <c r="E278" s="485"/>
      <c r="F278" s="485"/>
      <c r="G278" s="485"/>
      <c r="H278" s="485"/>
      <c r="I278" s="485"/>
    </row>
    <row r="279" spans="1:9" x14ac:dyDescent="0.2">
      <c r="A279" s="485"/>
      <c r="B279" s="485"/>
      <c r="C279" s="485"/>
      <c r="D279" s="485"/>
      <c r="E279" s="485"/>
      <c r="F279" s="485"/>
      <c r="G279" s="485"/>
      <c r="H279" s="485"/>
      <c r="I279" s="485"/>
    </row>
    <row r="280" spans="1:9" x14ac:dyDescent="0.2">
      <c r="A280" s="485"/>
      <c r="B280" s="485"/>
      <c r="C280" s="485"/>
      <c r="D280" s="485"/>
      <c r="E280" s="485"/>
      <c r="F280" s="485"/>
      <c r="G280" s="485"/>
      <c r="H280" s="485"/>
      <c r="I280" s="485"/>
    </row>
    <row r="281" spans="1:9" x14ac:dyDescent="0.2">
      <c r="A281" s="485"/>
      <c r="B281" s="485"/>
      <c r="C281" s="485"/>
      <c r="D281" s="485"/>
      <c r="E281" s="485"/>
      <c r="F281" s="485"/>
      <c r="G281" s="485"/>
      <c r="H281" s="485"/>
      <c r="I281" s="485"/>
    </row>
    <row r="282" spans="1:9" x14ac:dyDescent="0.2">
      <c r="A282" s="485"/>
      <c r="B282" s="485"/>
      <c r="C282" s="485"/>
      <c r="D282" s="485"/>
      <c r="E282" s="485"/>
      <c r="F282" s="485"/>
      <c r="G282" s="485"/>
      <c r="H282" s="485"/>
      <c r="I282" s="485"/>
    </row>
    <row r="283" spans="1:9" x14ac:dyDescent="0.2">
      <c r="A283" s="485"/>
      <c r="B283" s="485"/>
      <c r="C283" s="485"/>
      <c r="D283" s="485"/>
      <c r="E283" s="485"/>
      <c r="F283" s="485"/>
      <c r="G283" s="485"/>
      <c r="H283" s="485"/>
      <c r="I283" s="485"/>
    </row>
    <row r="284" spans="1:9" x14ac:dyDescent="0.2">
      <c r="A284" s="485"/>
      <c r="B284" s="485"/>
      <c r="C284" s="485"/>
      <c r="D284" s="485"/>
      <c r="E284" s="485"/>
      <c r="F284" s="485"/>
      <c r="G284" s="485"/>
      <c r="H284" s="485"/>
      <c r="I284" s="485"/>
    </row>
    <row r="285" spans="1:9" x14ac:dyDescent="0.2">
      <c r="A285" s="485"/>
      <c r="B285" s="485"/>
      <c r="C285" s="485"/>
      <c r="D285" s="485"/>
      <c r="E285" s="485"/>
      <c r="F285" s="485"/>
      <c r="G285" s="485"/>
      <c r="H285" s="485"/>
      <c r="I285" s="485"/>
    </row>
    <row r="286" spans="1:9" x14ac:dyDescent="0.2">
      <c r="A286" s="485"/>
      <c r="B286" s="485"/>
      <c r="C286" s="485"/>
      <c r="D286" s="485"/>
      <c r="E286" s="485"/>
      <c r="F286" s="485"/>
      <c r="G286" s="485"/>
      <c r="H286" s="485"/>
      <c r="I286" s="485"/>
    </row>
    <row r="287" spans="1:9" x14ac:dyDescent="0.2">
      <c r="A287" s="485"/>
      <c r="B287" s="485"/>
      <c r="C287" s="485"/>
      <c r="D287" s="485"/>
      <c r="E287" s="485"/>
      <c r="F287" s="485"/>
      <c r="G287" s="485"/>
      <c r="H287" s="485"/>
      <c r="I287" s="485"/>
    </row>
    <row r="288" spans="1:9" x14ac:dyDescent="0.2">
      <c r="A288" s="485"/>
      <c r="B288" s="485"/>
      <c r="C288" s="485"/>
      <c r="D288" s="485"/>
      <c r="E288" s="485"/>
      <c r="F288" s="485"/>
      <c r="G288" s="485"/>
      <c r="H288" s="485"/>
      <c r="I288" s="485"/>
    </row>
    <row r="289" spans="1:9" x14ac:dyDescent="0.2">
      <c r="A289" s="485"/>
      <c r="B289" s="485"/>
      <c r="C289" s="485"/>
      <c r="D289" s="485"/>
      <c r="E289" s="485"/>
      <c r="F289" s="485"/>
      <c r="G289" s="485"/>
      <c r="H289" s="485"/>
      <c r="I289" s="485"/>
    </row>
    <row r="290" spans="1:9" x14ac:dyDescent="0.2">
      <c r="A290" s="485"/>
      <c r="B290" s="485"/>
      <c r="C290" s="485"/>
      <c r="D290" s="485"/>
      <c r="E290" s="485"/>
      <c r="F290" s="485"/>
      <c r="G290" s="485"/>
      <c r="H290" s="485"/>
      <c r="I290" s="485"/>
    </row>
    <row r="291" spans="1:9" x14ac:dyDescent="0.2">
      <c r="A291" s="485"/>
      <c r="B291" s="485"/>
      <c r="C291" s="485"/>
      <c r="D291" s="485"/>
      <c r="E291" s="485"/>
      <c r="F291" s="485"/>
      <c r="G291" s="485"/>
      <c r="H291" s="485"/>
      <c r="I291" s="485"/>
    </row>
    <row r="292" spans="1:9" x14ac:dyDescent="0.2">
      <c r="A292" s="485"/>
      <c r="B292" s="485"/>
      <c r="C292" s="485"/>
      <c r="D292" s="485"/>
      <c r="E292" s="485"/>
      <c r="F292" s="485"/>
      <c r="G292" s="485"/>
      <c r="H292" s="485"/>
      <c r="I292" s="485"/>
    </row>
    <row r="293" spans="1:9" x14ac:dyDescent="0.2">
      <c r="A293" s="485"/>
      <c r="B293" s="485"/>
      <c r="C293" s="485"/>
      <c r="D293" s="485"/>
      <c r="E293" s="485"/>
      <c r="F293" s="485"/>
      <c r="G293" s="485"/>
      <c r="H293" s="485"/>
      <c r="I293" s="485"/>
    </row>
    <row r="294" spans="1:9" x14ac:dyDescent="0.2">
      <c r="A294" s="485"/>
      <c r="B294" s="485"/>
      <c r="C294" s="485"/>
      <c r="D294" s="485"/>
      <c r="E294" s="485"/>
      <c r="F294" s="485"/>
      <c r="G294" s="485"/>
      <c r="H294" s="485"/>
      <c r="I294" s="485"/>
    </row>
    <row r="295" spans="1:9" x14ac:dyDescent="0.2">
      <c r="A295" s="485"/>
      <c r="B295" s="485"/>
      <c r="C295" s="485"/>
      <c r="D295" s="485"/>
      <c r="E295" s="485"/>
      <c r="F295" s="485"/>
      <c r="G295" s="485"/>
      <c r="H295" s="485"/>
      <c r="I295" s="485"/>
    </row>
    <row r="296" spans="1:9" x14ac:dyDescent="0.2">
      <c r="A296" s="485"/>
      <c r="B296" s="485"/>
      <c r="C296" s="485"/>
      <c r="D296" s="485"/>
      <c r="E296" s="485"/>
      <c r="F296" s="485"/>
      <c r="G296" s="485"/>
      <c r="H296" s="485"/>
      <c r="I296" s="485"/>
    </row>
    <row r="297" spans="1:9" x14ac:dyDescent="0.2">
      <c r="A297" s="485"/>
      <c r="B297" s="485"/>
      <c r="C297" s="485"/>
      <c r="D297" s="485"/>
      <c r="E297" s="485"/>
      <c r="F297" s="485"/>
      <c r="G297" s="485"/>
      <c r="H297" s="485"/>
      <c r="I297" s="485"/>
    </row>
    <row r="298" spans="1:9" x14ac:dyDescent="0.2">
      <c r="A298" s="485"/>
      <c r="B298" s="485"/>
      <c r="C298" s="485"/>
      <c r="D298" s="485"/>
      <c r="E298" s="485"/>
      <c r="F298" s="485"/>
      <c r="G298" s="485"/>
      <c r="H298" s="485"/>
      <c r="I298" s="485"/>
    </row>
    <row r="299" spans="1:9" x14ac:dyDescent="0.2">
      <c r="A299" s="485"/>
      <c r="B299" s="485"/>
      <c r="C299" s="485"/>
      <c r="D299" s="485"/>
      <c r="E299" s="485"/>
      <c r="F299" s="485"/>
      <c r="G299" s="485"/>
      <c r="H299" s="485"/>
      <c r="I299" s="485"/>
    </row>
    <row r="300" spans="1:9" x14ac:dyDescent="0.2">
      <c r="A300" s="485"/>
      <c r="B300" s="485"/>
      <c r="C300" s="485"/>
      <c r="D300" s="485"/>
      <c r="E300" s="485"/>
      <c r="F300" s="485"/>
      <c r="G300" s="485"/>
      <c r="H300" s="485"/>
      <c r="I300" s="485"/>
    </row>
    <row r="301" spans="1:9" x14ac:dyDescent="0.2">
      <c r="A301" s="485"/>
      <c r="B301" s="485"/>
      <c r="C301" s="485"/>
      <c r="D301" s="485"/>
      <c r="E301" s="485"/>
      <c r="F301" s="485"/>
      <c r="G301" s="485"/>
      <c r="H301" s="485"/>
      <c r="I301" s="485"/>
    </row>
    <row r="302" spans="1:9" x14ac:dyDescent="0.2">
      <c r="A302" s="485"/>
      <c r="B302" s="485"/>
      <c r="C302" s="485"/>
      <c r="D302" s="485"/>
      <c r="E302" s="485"/>
      <c r="F302" s="485"/>
      <c r="G302" s="485"/>
      <c r="H302" s="485"/>
      <c r="I302" s="485"/>
    </row>
    <row r="303" spans="1:9" x14ac:dyDescent="0.2">
      <c r="A303" s="485"/>
      <c r="B303" s="485"/>
      <c r="C303" s="485"/>
      <c r="D303" s="485"/>
      <c r="E303" s="485"/>
      <c r="F303" s="485"/>
      <c r="G303" s="485"/>
      <c r="H303" s="485"/>
      <c r="I303" s="485"/>
    </row>
    <row r="304" spans="1:9" x14ac:dyDescent="0.2">
      <c r="A304" s="485"/>
      <c r="B304" s="485"/>
      <c r="C304" s="485"/>
      <c r="D304" s="485"/>
      <c r="E304" s="485"/>
      <c r="F304" s="485"/>
      <c r="G304" s="485"/>
      <c r="H304" s="485"/>
      <c r="I304" s="485"/>
    </row>
    <row r="305" spans="1:9" x14ac:dyDescent="0.2">
      <c r="A305" s="485"/>
      <c r="B305" s="485"/>
      <c r="C305" s="485"/>
      <c r="D305" s="485"/>
      <c r="E305" s="485"/>
      <c r="F305" s="485"/>
      <c r="G305" s="485"/>
      <c r="H305" s="485"/>
      <c r="I305" s="485"/>
    </row>
    <row r="306" spans="1:9" x14ac:dyDescent="0.2">
      <c r="A306" s="485"/>
      <c r="B306" s="485"/>
      <c r="C306" s="485"/>
      <c r="D306" s="485"/>
      <c r="E306" s="485"/>
      <c r="F306" s="485"/>
      <c r="G306" s="485"/>
      <c r="H306" s="485"/>
      <c r="I306" s="485"/>
    </row>
    <row r="307" spans="1:9" x14ac:dyDescent="0.2">
      <c r="A307" s="485"/>
      <c r="B307" s="485"/>
      <c r="C307" s="485"/>
      <c r="D307" s="485"/>
      <c r="E307" s="485"/>
      <c r="F307" s="485"/>
      <c r="G307" s="485"/>
      <c r="H307" s="485"/>
      <c r="I307" s="485"/>
    </row>
    <row r="308" spans="1:9" x14ac:dyDescent="0.2">
      <c r="A308" s="485"/>
      <c r="B308" s="485"/>
      <c r="C308" s="485"/>
      <c r="D308" s="485"/>
      <c r="E308" s="485"/>
      <c r="F308" s="485"/>
      <c r="G308" s="485"/>
      <c r="H308" s="485"/>
      <c r="I308" s="485"/>
    </row>
    <row r="309" spans="1:9" x14ac:dyDescent="0.2">
      <c r="A309" s="485"/>
      <c r="B309" s="485"/>
      <c r="C309" s="485"/>
      <c r="D309" s="485"/>
      <c r="E309" s="485"/>
      <c r="F309" s="485"/>
      <c r="G309" s="485"/>
      <c r="H309" s="485"/>
      <c r="I309" s="485"/>
    </row>
    <row r="310" spans="1:9" x14ac:dyDescent="0.2">
      <c r="A310" s="485"/>
      <c r="B310" s="485"/>
      <c r="C310" s="485"/>
      <c r="D310" s="485"/>
      <c r="E310" s="485"/>
      <c r="F310" s="485"/>
      <c r="G310" s="485"/>
      <c r="H310" s="485"/>
      <c r="I310" s="485"/>
    </row>
    <row r="311" spans="1:9" x14ac:dyDescent="0.2">
      <c r="A311" s="485"/>
      <c r="B311" s="485"/>
      <c r="C311" s="485"/>
      <c r="D311" s="485"/>
      <c r="E311" s="485"/>
      <c r="F311" s="485"/>
      <c r="G311" s="485"/>
      <c r="H311" s="485"/>
      <c r="I311" s="485"/>
    </row>
    <row r="312" spans="1:9" x14ac:dyDescent="0.2">
      <c r="A312" s="485"/>
      <c r="B312" s="485"/>
      <c r="C312" s="485"/>
      <c r="D312" s="485"/>
      <c r="E312" s="485"/>
      <c r="F312" s="485"/>
      <c r="G312" s="485"/>
      <c r="H312" s="485"/>
      <c r="I312" s="485"/>
    </row>
    <row r="313" spans="1:9" x14ac:dyDescent="0.2">
      <c r="A313" s="485"/>
      <c r="B313" s="485"/>
      <c r="C313" s="485"/>
      <c r="D313" s="485"/>
      <c r="E313" s="485"/>
      <c r="F313" s="485"/>
      <c r="G313" s="485"/>
      <c r="H313" s="485"/>
      <c r="I313" s="485"/>
    </row>
    <row r="314" spans="1:9" x14ac:dyDescent="0.2">
      <c r="A314" s="485"/>
      <c r="B314" s="485"/>
      <c r="C314" s="485"/>
      <c r="D314" s="485"/>
      <c r="E314" s="485"/>
      <c r="F314" s="485"/>
      <c r="G314" s="485"/>
      <c r="H314" s="485"/>
      <c r="I314" s="485"/>
    </row>
    <row r="315" spans="1:9" x14ac:dyDescent="0.2">
      <c r="A315" s="485"/>
      <c r="B315" s="485"/>
      <c r="C315" s="485"/>
      <c r="D315" s="485"/>
      <c r="E315" s="485"/>
      <c r="F315" s="485"/>
      <c r="G315" s="485"/>
      <c r="H315" s="485"/>
      <c r="I315" s="485"/>
    </row>
    <row r="316" spans="1:9" x14ac:dyDescent="0.2">
      <c r="A316" s="485"/>
      <c r="B316" s="485"/>
      <c r="C316" s="485"/>
      <c r="D316" s="485"/>
      <c r="E316" s="485"/>
      <c r="F316" s="485"/>
      <c r="G316" s="485"/>
      <c r="H316" s="485"/>
      <c r="I316" s="485"/>
    </row>
    <row r="317" spans="1:9" x14ac:dyDescent="0.2">
      <c r="A317" s="485"/>
      <c r="B317" s="485"/>
      <c r="C317" s="485"/>
      <c r="D317" s="485"/>
      <c r="E317" s="485"/>
      <c r="F317" s="485"/>
      <c r="G317" s="485"/>
      <c r="H317" s="485"/>
      <c r="I317" s="485"/>
    </row>
    <row r="318" spans="1:9" x14ac:dyDescent="0.2">
      <c r="A318" s="485"/>
      <c r="B318" s="485"/>
      <c r="C318" s="485"/>
      <c r="D318" s="485"/>
      <c r="E318" s="485"/>
      <c r="F318" s="485"/>
      <c r="G318" s="485"/>
      <c r="H318" s="485"/>
      <c r="I318" s="485"/>
    </row>
    <row r="319" spans="1:9" x14ac:dyDescent="0.2">
      <c r="A319" s="485"/>
      <c r="B319" s="485"/>
      <c r="C319" s="485"/>
      <c r="D319" s="485"/>
      <c r="E319" s="485"/>
      <c r="F319" s="485"/>
      <c r="G319" s="485"/>
      <c r="H319" s="485"/>
      <c r="I319" s="485"/>
    </row>
    <row r="320" spans="1:9" x14ac:dyDescent="0.2">
      <c r="A320" s="485"/>
      <c r="B320" s="485"/>
      <c r="C320" s="485"/>
      <c r="D320" s="485"/>
      <c r="E320" s="485"/>
      <c r="F320" s="485"/>
      <c r="G320" s="485"/>
      <c r="H320" s="485"/>
      <c r="I320" s="485"/>
    </row>
    <row r="321" spans="1:9" x14ac:dyDescent="0.2">
      <c r="A321" s="485"/>
      <c r="B321" s="485"/>
      <c r="C321" s="485"/>
      <c r="D321" s="485"/>
      <c r="E321" s="485"/>
      <c r="F321" s="485"/>
      <c r="G321" s="485"/>
      <c r="H321" s="485"/>
      <c r="I321" s="485"/>
    </row>
    <row r="322" spans="1:9" x14ac:dyDescent="0.2">
      <c r="A322" s="485"/>
      <c r="B322" s="485"/>
      <c r="C322" s="485"/>
      <c r="D322" s="485"/>
      <c r="E322" s="485"/>
      <c r="F322" s="485"/>
      <c r="G322" s="485"/>
      <c r="H322" s="485"/>
      <c r="I322" s="485"/>
    </row>
    <row r="323" spans="1:9" x14ac:dyDescent="0.2">
      <c r="A323" s="485"/>
      <c r="B323" s="485"/>
      <c r="C323" s="485"/>
      <c r="D323" s="485"/>
      <c r="E323" s="485"/>
      <c r="F323" s="485"/>
      <c r="G323" s="485"/>
      <c r="H323" s="485"/>
      <c r="I323" s="485"/>
    </row>
    <row r="324" spans="1:9" x14ac:dyDescent="0.2">
      <c r="A324" s="485"/>
      <c r="B324" s="485"/>
      <c r="C324" s="485"/>
      <c r="D324" s="485"/>
      <c r="E324" s="485"/>
      <c r="F324" s="485"/>
      <c r="G324" s="485"/>
      <c r="H324" s="485"/>
      <c r="I324" s="485"/>
    </row>
    <row r="325" spans="1:9" x14ac:dyDescent="0.2">
      <c r="A325" s="485"/>
      <c r="B325" s="485"/>
      <c r="C325" s="485"/>
      <c r="D325" s="485"/>
      <c r="E325" s="485"/>
      <c r="F325" s="485"/>
      <c r="G325" s="485"/>
      <c r="H325" s="485"/>
      <c r="I325" s="485"/>
    </row>
    <row r="326" spans="1:9" x14ac:dyDescent="0.2">
      <c r="A326" s="485"/>
      <c r="B326" s="485"/>
      <c r="C326" s="485"/>
      <c r="D326" s="485"/>
      <c r="E326" s="485"/>
      <c r="F326" s="485"/>
      <c r="G326" s="485"/>
      <c r="H326" s="485"/>
      <c r="I326" s="485"/>
    </row>
    <row r="327" spans="1:9" x14ac:dyDescent="0.2">
      <c r="A327" s="485"/>
      <c r="B327" s="485"/>
      <c r="C327" s="485"/>
      <c r="D327" s="485"/>
      <c r="E327" s="485"/>
      <c r="F327" s="485"/>
      <c r="G327" s="485"/>
      <c r="H327" s="485"/>
      <c r="I327" s="485"/>
    </row>
    <row r="328" spans="1:9" x14ac:dyDescent="0.2">
      <c r="A328" s="485"/>
      <c r="B328" s="485"/>
      <c r="C328" s="485"/>
      <c r="D328" s="485"/>
      <c r="E328" s="485"/>
      <c r="F328" s="485"/>
      <c r="G328" s="485"/>
      <c r="H328" s="485"/>
      <c r="I328" s="485"/>
    </row>
    <row r="329" spans="1:9" x14ac:dyDescent="0.2">
      <c r="A329" s="485"/>
      <c r="B329" s="485"/>
      <c r="C329" s="485"/>
      <c r="D329" s="485"/>
      <c r="E329" s="485"/>
      <c r="F329" s="485"/>
      <c r="G329" s="485"/>
      <c r="H329" s="485"/>
      <c r="I329" s="485"/>
    </row>
    <row r="330" spans="1:9" x14ac:dyDescent="0.2">
      <c r="A330" s="485"/>
      <c r="B330" s="485"/>
      <c r="C330" s="485"/>
      <c r="D330" s="485"/>
      <c r="E330" s="485"/>
      <c r="F330" s="485"/>
      <c r="G330" s="485"/>
      <c r="H330" s="485"/>
      <c r="I330" s="485"/>
    </row>
    <row r="331" spans="1:9" x14ac:dyDescent="0.2">
      <c r="A331" s="485"/>
      <c r="B331" s="485"/>
      <c r="C331" s="485"/>
      <c r="D331" s="485"/>
      <c r="E331" s="485"/>
      <c r="F331" s="485"/>
      <c r="G331" s="485"/>
      <c r="H331" s="485"/>
      <c r="I331" s="485"/>
    </row>
    <row r="332" spans="1:9" x14ac:dyDescent="0.2">
      <c r="A332" s="485"/>
      <c r="B332" s="485"/>
      <c r="C332" s="485"/>
      <c r="D332" s="485"/>
      <c r="E332" s="485"/>
      <c r="F332" s="485"/>
      <c r="G332" s="485"/>
      <c r="H332" s="485"/>
      <c r="I332" s="485"/>
    </row>
    <row r="333" spans="1:9" x14ac:dyDescent="0.2">
      <c r="A333" s="485"/>
      <c r="B333" s="485"/>
      <c r="C333" s="485"/>
      <c r="D333" s="485"/>
      <c r="E333" s="485"/>
      <c r="F333" s="485"/>
      <c r="G333" s="485"/>
      <c r="H333" s="485"/>
      <c r="I333" s="485"/>
    </row>
    <row r="334" spans="1:9" x14ac:dyDescent="0.2">
      <c r="A334" s="485"/>
      <c r="B334" s="485"/>
      <c r="C334" s="485"/>
      <c r="D334" s="485"/>
      <c r="E334" s="485"/>
      <c r="F334" s="485"/>
      <c r="G334" s="485"/>
      <c r="H334" s="485"/>
      <c r="I334" s="485"/>
    </row>
    <row r="335" spans="1:9" x14ac:dyDescent="0.2">
      <c r="A335" s="485"/>
      <c r="B335" s="485"/>
      <c r="C335" s="485"/>
      <c r="D335" s="485"/>
      <c r="E335" s="485"/>
      <c r="F335" s="485"/>
      <c r="G335" s="485"/>
      <c r="H335" s="485"/>
      <c r="I335" s="485"/>
    </row>
    <row r="336" spans="1:9" x14ac:dyDescent="0.2">
      <c r="A336" s="485"/>
      <c r="B336" s="485"/>
      <c r="C336" s="485"/>
      <c r="D336" s="485"/>
      <c r="E336" s="485"/>
      <c r="F336" s="485"/>
      <c r="G336" s="485"/>
      <c r="H336" s="485"/>
      <c r="I336" s="485"/>
    </row>
    <row r="337" spans="1:9" x14ac:dyDescent="0.2">
      <c r="A337" s="485"/>
      <c r="B337" s="485"/>
      <c r="C337" s="485"/>
      <c r="D337" s="485"/>
      <c r="E337" s="485"/>
      <c r="F337" s="485"/>
      <c r="G337" s="485"/>
      <c r="H337" s="485"/>
      <c r="I337" s="485"/>
    </row>
    <row r="338" spans="1:9" x14ac:dyDescent="0.2">
      <c r="A338" s="485"/>
      <c r="B338" s="485"/>
      <c r="C338" s="485"/>
      <c r="D338" s="485"/>
      <c r="E338" s="485"/>
      <c r="F338" s="485"/>
      <c r="G338" s="485"/>
      <c r="H338" s="485"/>
      <c r="I338" s="485"/>
    </row>
    <row r="339" spans="1:9" x14ac:dyDescent="0.2">
      <c r="A339" s="485"/>
      <c r="B339" s="485"/>
      <c r="C339" s="485"/>
      <c r="D339" s="485"/>
      <c r="E339" s="485"/>
      <c r="F339" s="485"/>
      <c r="G339" s="485"/>
      <c r="H339" s="485"/>
      <c r="I339" s="485"/>
    </row>
    <row r="340" spans="1:9" x14ac:dyDescent="0.2">
      <c r="A340" s="485"/>
      <c r="B340" s="485"/>
      <c r="C340" s="485"/>
      <c r="D340" s="485"/>
      <c r="E340" s="485"/>
      <c r="F340" s="485"/>
      <c r="G340" s="485"/>
      <c r="H340" s="485"/>
      <c r="I340" s="485"/>
    </row>
    <row r="341" spans="1:9" x14ac:dyDescent="0.2">
      <c r="A341" s="485"/>
      <c r="B341" s="485"/>
      <c r="C341" s="485"/>
      <c r="D341" s="485"/>
      <c r="E341" s="485"/>
      <c r="F341" s="485"/>
      <c r="G341" s="485"/>
      <c r="H341" s="485"/>
      <c r="I341" s="485"/>
    </row>
    <row r="342" spans="1:9" x14ac:dyDescent="0.2">
      <c r="A342" s="485"/>
      <c r="B342" s="485"/>
      <c r="C342" s="485"/>
      <c r="D342" s="485"/>
      <c r="E342" s="485"/>
      <c r="F342" s="485"/>
      <c r="G342" s="485"/>
      <c r="H342" s="485"/>
      <c r="I342" s="485"/>
    </row>
    <row r="343" spans="1:9" x14ac:dyDescent="0.2">
      <c r="A343" s="485"/>
      <c r="B343" s="485"/>
      <c r="C343" s="485"/>
      <c r="D343" s="485"/>
      <c r="E343" s="485"/>
      <c r="F343" s="485"/>
      <c r="G343" s="485"/>
      <c r="H343" s="485"/>
      <c r="I343" s="485"/>
    </row>
    <row r="344" spans="1:9" x14ac:dyDescent="0.2">
      <c r="A344" s="485"/>
      <c r="B344" s="485"/>
      <c r="C344" s="485"/>
      <c r="D344" s="485"/>
      <c r="E344" s="485"/>
      <c r="F344" s="485"/>
      <c r="G344" s="485"/>
      <c r="H344" s="485"/>
      <c r="I344" s="485"/>
    </row>
    <row r="345" spans="1:9" x14ac:dyDescent="0.2">
      <c r="A345" s="485"/>
      <c r="B345" s="485"/>
      <c r="C345" s="485"/>
      <c r="D345" s="485"/>
      <c r="E345" s="485"/>
      <c r="F345" s="485"/>
      <c r="G345" s="485"/>
      <c r="H345" s="485"/>
      <c r="I345" s="485"/>
    </row>
    <row r="346" spans="1:9" x14ac:dyDescent="0.2">
      <c r="A346" s="485"/>
      <c r="B346" s="485"/>
      <c r="C346" s="485"/>
      <c r="D346" s="485"/>
      <c r="E346" s="485"/>
      <c r="F346" s="485"/>
      <c r="G346" s="485"/>
      <c r="H346" s="485"/>
      <c r="I346" s="485"/>
    </row>
    <row r="347" spans="1:9" x14ac:dyDescent="0.2">
      <c r="A347" s="485"/>
      <c r="B347" s="485"/>
      <c r="C347" s="485"/>
      <c r="D347" s="485"/>
      <c r="E347" s="485"/>
      <c r="F347" s="485"/>
      <c r="G347" s="485"/>
      <c r="H347" s="485"/>
      <c r="I347" s="485"/>
    </row>
    <row r="348" spans="1:9" x14ac:dyDescent="0.2">
      <c r="A348" s="485"/>
      <c r="B348" s="485"/>
      <c r="C348" s="485"/>
      <c r="D348" s="485"/>
      <c r="E348" s="485"/>
      <c r="F348" s="485"/>
      <c r="G348" s="485"/>
      <c r="H348" s="485"/>
      <c r="I348" s="485"/>
    </row>
    <row r="349" spans="1:9" x14ac:dyDescent="0.2">
      <c r="A349" s="485"/>
      <c r="B349" s="485"/>
      <c r="C349" s="485"/>
      <c r="D349" s="485"/>
      <c r="E349" s="485"/>
      <c r="F349" s="485"/>
      <c r="G349" s="485"/>
      <c r="H349" s="485"/>
      <c r="I349" s="485"/>
    </row>
    <row r="350" spans="1:9" x14ac:dyDescent="0.2">
      <c r="A350" s="485"/>
      <c r="B350" s="485"/>
      <c r="C350" s="485"/>
      <c r="D350" s="485"/>
      <c r="E350" s="485"/>
      <c r="F350" s="485"/>
      <c r="G350" s="485"/>
      <c r="H350" s="485"/>
      <c r="I350" s="485"/>
    </row>
    <row r="351" spans="1:9" x14ac:dyDescent="0.2">
      <c r="A351" s="485"/>
      <c r="B351" s="485"/>
      <c r="C351" s="485"/>
      <c r="D351" s="485"/>
      <c r="E351" s="485"/>
      <c r="F351" s="485"/>
      <c r="G351" s="485"/>
      <c r="H351" s="485"/>
      <c r="I351" s="485"/>
    </row>
    <row r="352" spans="1:9" x14ac:dyDescent="0.2">
      <c r="A352" s="485"/>
      <c r="B352" s="485"/>
      <c r="C352" s="485"/>
      <c r="D352" s="485"/>
      <c r="E352" s="485"/>
      <c r="F352" s="485"/>
      <c r="G352" s="485"/>
      <c r="H352" s="485"/>
      <c r="I352" s="485"/>
    </row>
    <row r="353" spans="1:9" x14ac:dyDescent="0.2">
      <c r="A353" s="485"/>
      <c r="B353" s="485"/>
      <c r="C353" s="485"/>
      <c r="D353" s="485"/>
      <c r="E353" s="485"/>
      <c r="F353" s="485"/>
      <c r="G353" s="485"/>
      <c r="H353" s="485"/>
      <c r="I353" s="485"/>
    </row>
    <row r="354" spans="1:9" x14ac:dyDescent="0.2">
      <c r="A354" s="485"/>
      <c r="B354" s="485"/>
      <c r="C354" s="485"/>
      <c r="D354" s="485"/>
      <c r="E354" s="485"/>
      <c r="F354" s="485"/>
      <c r="G354" s="485"/>
      <c r="H354" s="485"/>
      <c r="I354" s="485"/>
    </row>
    <row r="355" spans="1:9" x14ac:dyDescent="0.2">
      <c r="A355" s="485"/>
      <c r="B355" s="485"/>
      <c r="C355" s="485"/>
      <c r="D355" s="485"/>
      <c r="E355" s="485"/>
      <c r="F355" s="485"/>
      <c r="G355" s="485"/>
      <c r="H355" s="485"/>
      <c r="I355" s="485"/>
    </row>
    <row r="356" spans="1:9" x14ac:dyDescent="0.2">
      <c r="A356" s="485"/>
      <c r="B356" s="485"/>
      <c r="C356" s="485"/>
      <c r="D356" s="485"/>
      <c r="E356" s="485"/>
      <c r="F356" s="485"/>
      <c r="G356" s="485"/>
      <c r="H356" s="485"/>
      <c r="I356" s="485"/>
    </row>
    <row r="357" spans="1:9" x14ac:dyDescent="0.2">
      <c r="A357" s="485"/>
      <c r="B357" s="485"/>
      <c r="C357" s="485"/>
      <c r="D357" s="485"/>
      <c r="E357" s="485"/>
      <c r="F357" s="485"/>
      <c r="G357" s="485"/>
      <c r="H357" s="485"/>
      <c r="I357" s="485"/>
    </row>
    <row r="358" spans="1:9" x14ac:dyDescent="0.2">
      <c r="A358" s="485"/>
      <c r="B358" s="485"/>
      <c r="C358" s="485"/>
      <c r="D358" s="485"/>
      <c r="E358" s="485"/>
      <c r="F358" s="485"/>
      <c r="G358" s="485"/>
      <c r="H358" s="485"/>
      <c r="I358" s="485"/>
    </row>
    <row r="359" spans="1:9" x14ac:dyDescent="0.2">
      <c r="A359" s="485"/>
      <c r="B359" s="485"/>
      <c r="C359" s="485"/>
      <c r="D359" s="485"/>
      <c r="E359" s="485"/>
      <c r="F359" s="485"/>
      <c r="G359" s="485"/>
      <c r="H359" s="485"/>
      <c r="I359" s="485"/>
    </row>
    <row r="360" spans="1:9" x14ac:dyDescent="0.2">
      <c r="A360" s="485"/>
      <c r="B360" s="485"/>
      <c r="C360" s="485"/>
      <c r="D360" s="485"/>
      <c r="E360" s="485"/>
      <c r="F360" s="485"/>
      <c r="G360" s="485"/>
      <c r="H360" s="485"/>
      <c r="I360" s="485"/>
    </row>
    <row r="361" spans="1:9" x14ac:dyDescent="0.2">
      <c r="A361" s="485"/>
      <c r="B361" s="485"/>
      <c r="C361" s="485"/>
      <c r="D361" s="485"/>
      <c r="E361" s="485"/>
      <c r="F361" s="485"/>
      <c r="G361" s="485"/>
      <c r="H361" s="485"/>
      <c r="I361" s="485"/>
    </row>
    <row r="362" spans="1:9" x14ac:dyDescent="0.2">
      <c r="A362" s="485"/>
      <c r="B362" s="485"/>
      <c r="C362" s="485"/>
      <c r="D362" s="485"/>
      <c r="E362" s="485"/>
      <c r="F362" s="485"/>
      <c r="G362" s="485"/>
      <c r="H362" s="485"/>
      <c r="I362" s="485"/>
    </row>
    <row r="363" spans="1:9" x14ac:dyDescent="0.2">
      <c r="A363" s="485"/>
      <c r="B363" s="485"/>
      <c r="C363" s="485"/>
      <c r="D363" s="485"/>
      <c r="E363" s="485"/>
      <c r="F363" s="485"/>
      <c r="G363" s="485"/>
      <c r="H363" s="485"/>
      <c r="I363" s="485"/>
    </row>
    <row r="364" spans="1:9" x14ac:dyDescent="0.2">
      <c r="A364" s="485"/>
      <c r="B364" s="485"/>
      <c r="C364" s="485"/>
      <c r="D364" s="485"/>
      <c r="E364" s="485"/>
      <c r="F364" s="485"/>
      <c r="G364" s="485"/>
      <c r="H364" s="485"/>
      <c r="I364" s="485"/>
    </row>
    <row r="365" spans="1:9" x14ac:dyDescent="0.2">
      <c r="A365" s="485"/>
      <c r="B365" s="485"/>
      <c r="C365" s="485"/>
      <c r="D365" s="485"/>
      <c r="E365" s="485"/>
      <c r="F365" s="485"/>
      <c r="G365" s="485"/>
      <c r="H365" s="485"/>
      <c r="I365" s="485"/>
    </row>
    <row r="366" spans="1:9" x14ac:dyDescent="0.2">
      <c r="A366" s="485"/>
      <c r="B366" s="485"/>
      <c r="C366" s="485"/>
      <c r="D366" s="485"/>
      <c r="E366" s="485"/>
      <c r="F366" s="485"/>
      <c r="G366" s="485"/>
      <c r="H366" s="485"/>
      <c r="I366" s="485"/>
    </row>
    <row r="367" spans="1:9" x14ac:dyDescent="0.2">
      <c r="A367" s="485"/>
      <c r="B367" s="485"/>
      <c r="C367" s="485"/>
      <c r="D367" s="485"/>
      <c r="E367" s="485"/>
      <c r="F367" s="485"/>
      <c r="G367" s="485"/>
      <c r="H367" s="485"/>
      <c r="I367" s="485"/>
    </row>
    <row r="368" spans="1:9" x14ac:dyDescent="0.2">
      <c r="A368" s="485"/>
      <c r="B368" s="485"/>
      <c r="C368" s="485"/>
      <c r="D368" s="485"/>
      <c r="E368" s="485"/>
      <c r="F368" s="485"/>
      <c r="G368" s="485"/>
      <c r="H368" s="485"/>
      <c r="I368" s="485"/>
    </row>
    <row r="369" spans="1:9" x14ac:dyDescent="0.2">
      <c r="A369" s="485"/>
      <c r="B369" s="485"/>
      <c r="C369" s="485"/>
      <c r="D369" s="485"/>
      <c r="E369" s="485"/>
      <c r="F369" s="485"/>
      <c r="G369" s="485"/>
      <c r="H369" s="485"/>
      <c r="I369" s="485"/>
    </row>
    <row r="370" spans="1:9" x14ac:dyDescent="0.2">
      <c r="A370" s="485"/>
      <c r="B370" s="485"/>
      <c r="C370" s="485"/>
      <c r="D370" s="485"/>
      <c r="E370" s="485"/>
      <c r="F370" s="485"/>
      <c r="G370" s="485"/>
      <c r="H370" s="485"/>
      <c r="I370" s="485"/>
    </row>
    <row r="371" spans="1:9" x14ac:dyDescent="0.2">
      <c r="A371" s="485"/>
      <c r="B371" s="485"/>
      <c r="C371" s="485"/>
      <c r="D371" s="485"/>
      <c r="E371" s="485"/>
      <c r="F371" s="485"/>
      <c r="G371" s="485"/>
      <c r="H371" s="485"/>
      <c r="I371" s="485"/>
    </row>
    <row r="372" spans="1:9" x14ac:dyDescent="0.2">
      <c r="A372" s="485"/>
      <c r="B372" s="485"/>
      <c r="C372" s="485"/>
      <c r="D372" s="485"/>
      <c r="E372" s="485"/>
      <c r="F372" s="485"/>
      <c r="G372" s="485"/>
      <c r="H372" s="485"/>
      <c r="I372" s="485"/>
    </row>
    <row r="373" spans="1:9" x14ac:dyDescent="0.2">
      <c r="A373" s="485"/>
      <c r="B373" s="485"/>
      <c r="C373" s="485"/>
      <c r="D373" s="485"/>
      <c r="E373" s="485"/>
      <c r="F373" s="485"/>
      <c r="G373" s="485"/>
      <c r="H373" s="485"/>
      <c r="I373" s="485"/>
    </row>
    <row r="374" spans="1:9" x14ac:dyDescent="0.2">
      <c r="A374" s="485"/>
      <c r="B374" s="485"/>
      <c r="C374" s="485"/>
      <c r="D374" s="485"/>
      <c r="E374" s="485"/>
      <c r="F374" s="485"/>
      <c r="G374" s="485"/>
      <c r="H374" s="485"/>
      <c r="I374" s="485"/>
    </row>
    <row r="375" spans="1:9" x14ac:dyDescent="0.2">
      <c r="A375" s="485"/>
      <c r="B375" s="485"/>
      <c r="C375" s="485"/>
      <c r="D375" s="485"/>
      <c r="E375" s="485"/>
      <c r="F375" s="485"/>
      <c r="G375" s="485"/>
      <c r="H375" s="485"/>
      <c r="I375" s="485"/>
    </row>
    <row r="376" spans="1:9" x14ac:dyDescent="0.2">
      <c r="A376" s="485"/>
      <c r="B376" s="485"/>
      <c r="C376" s="485"/>
      <c r="D376" s="485"/>
      <c r="E376" s="485"/>
      <c r="F376" s="485"/>
      <c r="G376" s="485"/>
      <c r="H376" s="485"/>
      <c r="I376" s="485"/>
    </row>
    <row r="377" spans="1:9" x14ac:dyDescent="0.2">
      <c r="A377" s="485"/>
      <c r="B377" s="485"/>
      <c r="C377" s="485"/>
      <c r="D377" s="485"/>
      <c r="E377" s="485"/>
      <c r="F377" s="485"/>
      <c r="G377" s="485"/>
      <c r="H377" s="485"/>
      <c r="I377" s="485"/>
    </row>
    <row r="378" spans="1:9" x14ac:dyDescent="0.2">
      <c r="A378" s="485"/>
      <c r="B378" s="485"/>
      <c r="C378" s="485"/>
      <c r="D378" s="485"/>
      <c r="E378" s="485"/>
      <c r="F378" s="485"/>
      <c r="G378" s="485"/>
      <c r="H378" s="485"/>
      <c r="I378" s="485"/>
    </row>
    <row r="379" spans="1:9" x14ac:dyDescent="0.2">
      <c r="A379" s="485"/>
      <c r="B379" s="485"/>
      <c r="C379" s="485"/>
      <c r="D379" s="485"/>
      <c r="E379" s="485"/>
      <c r="F379" s="485"/>
      <c r="G379" s="485"/>
      <c r="H379" s="485"/>
      <c r="I379" s="485"/>
    </row>
    <row r="380" spans="1:9" x14ac:dyDescent="0.2">
      <c r="A380" s="485"/>
      <c r="B380" s="485"/>
      <c r="C380" s="485"/>
      <c r="D380" s="485"/>
      <c r="E380" s="485"/>
      <c r="F380" s="485"/>
      <c r="G380" s="485"/>
      <c r="H380" s="485"/>
      <c r="I380" s="485"/>
    </row>
    <row r="381" spans="1:9" x14ac:dyDescent="0.2">
      <c r="A381" s="485"/>
      <c r="B381" s="485"/>
      <c r="C381" s="485"/>
      <c r="D381" s="485"/>
      <c r="E381" s="485"/>
      <c r="F381" s="485"/>
      <c r="G381" s="485"/>
      <c r="H381" s="485"/>
      <c r="I381" s="485"/>
    </row>
    <row r="382" spans="1:9" x14ac:dyDescent="0.2">
      <c r="A382" s="485"/>
      <c r="B382" s="485"/>
      <c r="C382" s="485"/>
      <c r="D382" s="485"/>
      <c r="E382" s="485"/>
      <c r="F382" s="485"/>
      <c r="G382" s="485"/>
      <c r="H382" s="485"/>
      <c r="I382" s="485"/>
    </row>
    <row r="383" spans="1:9" x14ac:dyDescent="0.2">
      <c r="A383" s="485"/>
      <c r="B383" s="485"/>
      <c r="C383" s="485"/>
      <c r="D383" s="485"/>
      <c r="E383" s="485"/>
      <c r="F383" s="485"/>
      <c r="G383" s="485"/>
      <c r="H383" s="485"/>
      <c r="I383" s="485"/>
    </row>
    <row r="384" spans="1:9" x14ac:dyDescent="0.2">
      <c r="A384" s="485"/>
      <c r="B384" s="485"/>
      <c r="C384" s="485"/>
      <c r="D384" s="485"/>
      <c r="E384" s="485"/>
      <c r="F384" s="485"/>
      <c r="G384" s="485"/>
      <c r="H384" s="485"/>
      <c r="I384" s="485"/>
    </row>
    <row r="385" spans="1:9" x14ac:dyDescent="0.2">
      <c r="A385" s="485"/>
      <c r="B385" s="485"/>
      <c r="C385" s="485"/>
      <c r="D385" s="485"/>
      <c r="E385" s="485"/>
      <c r="F385" s="485"/>
      <c r="G385" s="485"/>
      <c r="H385" s="485"/>
      <c r="I385" s="485"/>
    </row>
    <row r="386" spans="1:9" x14ac:dyDescent="0.2">
      <c r="A386" s="485"/>
      <c r="B386" s="485"/>
      <c r="C386" s="485"/>
      <c r="D386" s="485"/>
      <c r="E386" s="485"/>
      <c r="F386" s="485"/>
      <c r="G386" s="485"/>
      <c r="H386" s="485"/>
      <c r="I386" s="485"/>
    </row>
    <row r="387" spans="1:9" x14ac:dyDescent="0.2">
      <c r="A387" s="485"/>
      <c r="B387" s="485"/>
      <c r="C387" s="485"/>
      <c r="D387" s="485"/>
      <c r="E387" s="485"/>
      <c r="F387" s="485"/>
      <c r="G387" s="485"/>
      <c r="H387" s="485"/>
      <c r="I387" s="485"/>
    </row>
    <row r="388" spans="1:9" x14ac:dyDescent="0.2">
      <c r="A388" s="485"/>
      <c r="B388" s="485"/>
      <c r="C388" s="485"/>
      <c r="D388" s="485"/>
      <c r="E388" s="485"/>
      <c r="F388" s="485"/>
      <c r="G388" s="485"/>
      <c r="H388" s="485"/>
      <c r="I388" s="485"/>
    </row>
    <row r="389" spans="1:9" x14ac:dyDescent="0.2">
      <c r="A389" s="485"/>
      <c r="B389" s="485"/>
      <c r="C389" s="485"/>
      <c r="D389" s="485"/>
      <c r="E389" s="485"/>
      <c r="F389" s="485"/>
      <c r="G389" s="485"/>
      <c r="H389" s="485"/>
      <c r="I389" s="485"/>
    </row>
    <row r="390" spans="1:9" x14ac:dyDescent="0.2">
      <c r="A390" s="485"/>
      <c r="B390" s="485"/>
      <c r="C390" s="485"/>
      <c r="D390" s="485"/>
      <c r="E390" s="485"/>
      <c r="F390" s="485"/>
      <c r="G390" s="485"/>
      <c r="H390" s="485"/>
      <c r="I390" s="485"/>
    </row>
    <row r="391" spans="1:9" x14ac:dyDescent="0.2">
      <c r="A391" s="485"/>
      <c r="B391" s="485"/>
      <c r="C391" s="485"/>
      <c r="D391" s="485"/>
      <c r="E391" s="485"/>
      <c r="F391" s="485"/>
      <c r="G391" s="485"/>
      <c r="H391" s="485"/>
      <c r="I391" s="485"/>
    </row>
    <row r="392" spans="1:9" x14ac:dyDescent="0.2">
      <c r="A392" s="485"/>
      <c r="B392" s="485"/>
      <c r="C392" s="485"/>
      <c r="D392" s="485"/>
      <c r="E392" s="485"/>
      <c r="F392" s="485"/>
      <c r="G392" s="485"/>
      <c r="H392" s="485"/>
      <c r="I392" s="485"/>
    </row>
    <row r="393" spans="1:9" x14ac:dyDescent="0.2">
      <c r="A393" s="485"/>
      <c r="B393" s="485"/>
      <c r="C393" s="485"/>
      <c r="D393" s="485"/>
      <c r="E393" s="485"/>
      <c r="F393" s="485"/>
      <c r="G393" s="485"/>
      <c r="H393" s="485"/>
      <c r="I393" s="485"/>
    </row>
    <row r="394" spans="1:9" x14ac:dyDescent="0.2">
      <c r="A394" s="485"/>
      <c r="B394" s="485"/>
      <c r="C394" s="485"/>
      <c r="D394" s="485"/>
      <c r="E394" s="485"/>
      <c r="F394" s="485"/>
      <c r="G394" s="485"/>
      <c r="H394" s="485"/>
      <c r="I394" s="485"/>
    </row>
    <row r="395" spans="1:9" x14ac:dyDescent="0.2">
      <c r="A395" s="485"/>
      <c r="B395" s="485"/>
      <c r="C395" s="485"/>
      <c r="D395" s="485"/>
      <c r="E395" s="485"/>
      <c r="F395" s="485"/>
      <c r="G395" s="485"/>
      <c r="H395" s="485"/>
      <c r="I395" s="485"/>
    </row>
    <row r="396" spans="1:9" x14ac:dyDescent="0.2">
      <c r="A396" s="485"/>
      <c r="B396" s="485"/>
      <c r="C396" s="485"/>
      <c r="D396" s="485"/>
      <c r="E396" s="485"/>
      <c r="F396" s="485"/>
      <c r="G396" s="485"/>
      <c r="H396" s="485"/>
      <c r="I396" s="485"/>
    </row>
    <row r="397" spans="1:9" x14ac:dyDescent="0.2">
      <c r="A397" s="485"/>
      <c r="B397" s="485"/>
      <c r="C397" s="485"/>
      <c r="D397" s="485"/>
      <c r="E397" s="485"/>
      <c r="F397" s="485"/>
      <c r="G397" s="485"/>
      <c r="H397" s="485"/>
      <c r="I397" s="485"/>
    </row>
    <row r="398" spans="1:9" x14ac:dyDescent="0.2">
      <c r="A398" s="485"/>
      <c r="B398" s="485"/>
      <c r="C398" s="485"/>
      <c r="D398" s="485"/>
      <c r="E398" s="485"/>
      <c r="F398" s="485"/>
      <c r="G398" s="485"/>
      <c r="H398" s="485"/>
      <c r="I398" s="485"/>
    </row>
    <row r="399" spans="1:9" x14ac:dyDescent="0.2">
      <c r="A399" s="485"/>
      <c r="B399" s="485"/>
      <c r="C399" s="485"/>
      <c r="D399" s="485"/>
      <c r="E399" s="485"/>
      <c r="F399" s="485"/>
      <c r="G399" s="485"/>
      <c r="H399" s="485"/>
      <c r="I399" s="485"/>
    </row>
    <row r="400" spans="1:9" x14ac:dyDescent="0.2">
      <c r="A400" s="485"/>
      <c r="B400" s="485"/>
      <c r="C400" s="485"/>
      <c r="D400" s="485"/>
      <c r="E400" s="485"/>
      <c r="F400" s="485"/>
      <c r="G400" s="485"/>
      <c r="H400" s="485"/>
      <c r="I400" s="485"/>
    </row>
    <row r="401" spans="1:9" x14ac:dyDescent="0.2">
      <c r="A401" s="485"/>
      <c r="B401" s="485"/>
      <c r="C401" s="485"/>
      <c r="D401" s="485"/>
      <c r="E401" s="485"/>
      <c r="F401" s="485"/>
      <c r="G401" s="485"/>
      <c r="H401" s="485"/>
      <c r="I401" s="485"/>
    </row>
    <row r="402" spans="1:9" x14ac:dyDescent="0.2">
      <c r="A402" s="485"/>
      <c r="B402" s="485"/>
      <c r="C402" s="485"/>
      <c r="D402" s="485"/>
      <c r="E402" s="485"/>
      <c r="F402" s="485"/>
      <c r="G402" s="485"/>
      <c r="H402" s="485"/>
      <c r="I402" s="485"/>
    </row>
    <row r="403" spans="1:9" x14ac:dyDescent="0.2">
      <c r="A403" s="485"/>
      <c r="B403" s="485"/>
      <c r="C403" s="485"/>
      <c r="D403" s="485"/>
      <c r="E403" s="485"/>
      <c r="F403" s="485"/>
      <c r="G403" s="485"/>
      <c r="H403" s="485"/>
      <c r="I403" s="485"/>
    </row>
    <row r="404" spans="1:9" x14ac:dyDescent="0.2">
      <c r="A404" s="485"/>
      <c r="B404" s="485"/>
      <c r="C404" s="485"/>
      <c r="D404" s="485"/>
      <c r="E404" s="485"/>
      <c r="F404" s="485"/>
      <c r="G404" s="485"/>
      <c r="H404" s="485"/>
      <c r="I404" s="485"/>
    </row>
    <row r="405" spans="1:9" x14ac:dyDescent="0.2">
      <c r="A405" s="485"/>
      <c r="B405" s="485"/>
      <c r="C405" s="485"/>
      <c r="D405" s="485"/>
      <c r="E405" s="485"/>
      <c r="F405" s="485"/>
      <c r="G405" s="485"/>
      <c r="H405" s="485"/>
      <c r="I405" s="485"/>
    </row>
    <row r="406" spans="1:9" x14ac:dyDescent="0.2">
      <c r="A406" s="485"/>
      <c r="B406" s="485"/>
      <c r="C406" s="485"/>
      <c r="D406" s="485"/>
      <c r="E406" s="485"/>
      <c r="F406" s="485"/>
      <c r="G406" s="485"/>
      <c r="H406" s="485"/>
      <c r="I406" s="485"/>
    </row>
    <row r="407" spans="1:9" x14ac:dyDescent="0.2">
      <c r="A407" s="485"/>
      <c r="B407" s="485"/>
      <c r="C407" s="485"/>
      <c r="D407" s="485"/>
      <c r="E407" s="485"/>
      <c r="F407" s="485"/>
      <c r="G407" s="485"/>
      <c r="H407" s="485"/>
      <c r="I407" s="485"/>
    </row>
    <row r="408" spans="1:9" x14ac:dyDescent="0.2">
      <c r="A408" s="485"/>
      <c r="B408" s="485"/>
      <c r="C408" s="485"/>
      <c r="D408" s="485"/>
      <c r="E408" s="485"/>
      <c r="F408" s="485"/>
      <c r="G408" s="485"/>
      <c r="H408" s="485"/>
      <c r="I408" s="485"/>
    </row>
    <row r="409" spans="1:9" x14ac:dyDescent="0.2">
      <c r="A409" s="485"/>
      <c r="B409" s="485"/>
      <c r="C409" s="485"/>
      <c r="D409" s="485"/>
      <c r="E409" s="485"/>
      <c r="F409" s="485"/>
      <c r="G409" s="485"/>
      <c r="H409" s="485"/>
      <c r="I409" s="485"/>
    </row>
    <row r="410" spans="1:9" x14ac:dyDescent="0.2">
      <c r="A410" s="485"/>
      <c r="B410" s="485"/>
      <c r="C410" s="485"/>
      <c r="D410" s="485"/>
      <c r="E410" s="485"/>
      <c r="F410" s="485"/>
      <c r="G410" s="485"/>
      <c r="H410" s="485"/>
      <c r="I410" s="485"/>
    </row>
    <row r="411" spans="1:9" x14ac:dyDescent="0.2">
      <c r="A411" s="485"/>
      <c r="B411" s="485"/>
      <c r="C411" s="485"/>
      <c r="D411" s="485"/>
      <c r="E411" s="485"/>
      <c r="F411" s="485"/>
      <c r="G411" s="485"/>
      <c r="H411" s="485"/>
      <c r="I411" s="485"/>
    </row>
    <row r="412" spans="1:9" x14ac:dyDescent="0.2">
      <c r="A412" s="485"/>
      <c r="B412" s="485"/>
      <c r="C412" s="485"/>
      <c r="D412" s="485"/>
      <c r="E412" s="485"/>
      <c r="F412" s="485"/>
      <c r="G412" s="485"/>
      <c r="H412" s="485"/>
      <c r="I412" s="485"/>
    </row>
    <row r="413" spans="1:9" x14ac:dyDescent="0.2">
      <c r="A413" s="485"/>
      <c r="B413" s="485"/>
      <c r="C413" s="485"/>
      <c r="D413" s="485"/>
      <c r="E413" s="485"/>
      <c r="F413" s="485"/>
      <c r="G413" s="485"/>
      <c r="H413" s="485"/>
      <c r="I413" s="485"/>
    </row>
    <row r="414" spans="1:9" x14ac:dyDescent="0.2">
      <c r="A414" s="485"/>
      <c r="B414" s="485"/>
      <c r="C414" s="485"/>
      <c r="D414" s="485"/>
      <c r="E414" s="485"/>
      <c r="F414" s="485"/>
      <c r="G414" s="485"/>
      <c r="H414" s="485"/>
      <c r="I414" s="485"/>
    </row>
    <row r="415" spans="1:9" x14ac:dyDescent="0.2">
      <c r="A415" s="485"/>
      <c r="B415" s="485"/>
      <c r="C415" s="485"/>
      <c r="D415" s="485"/>
      <c r="E415" s="485"/>
      <c r="F415" s="485"/>
      <c r="G415" s="485"/>
      <c r="H415" s="485"/>
      <c r="I415" s="485"/>
    </row>
    <row r="416" spans="1:9" x14ac:dyDescent="0.2">
      <c r="A416" s="485"/>
      <c r="B416" s="485"/>
      <c r="C416" s="485"/>
      <c r="D416" s="485"/>
      <c r="E416" s="485"/>
      <c r="F416" s="485"/>
      <c r="G416" s="485"/>
      <c r="H416" s="485"/>
      <c r="I416" s="485"/>
    </row>
    <row r="417" spans="1:9" x14ac:dyDescent="0.2">
      <c r="A417" s="485"/>
      <c r="B417" s="485"/>
      <c r="C417" s="485"/>
      <c r="D417" s="485"/>
      <c r="E417" s="485"/>
      <c r="F417" s="485"/>
      <c r="G417" s="485"/>
      <c r="H417" s="485"/>
      <c r="I417" s="485"/>
    </row>
    <row r="418" spans="1:9" x14ac:dyDescent="0.2">
      <c r="A418" s="485"/>
      <c r="B418" s="485"/>
      <c r="C418" s="485"/>
      <c r="D418" s="485"/>
      <c r="E418" s="485"/>
      <c r="F418" s="485"/>
      <c r="G418" s="485"/>
      <c r="H418" s="485"/>
      <c r="I418" s="485"/>
    </row>
    <row r="419" spans="1:9" x14ac:dyDescent="0.2">
      <c r="A419" s="485"/>
      <c r="B419" s="485"/>
      <c r="C419" s="485"/>
      <c r="D419" s="485"/>
      <c r="E419" s="485"/>
      <c r="F419" s="485"/>
      <c r="G419" s="485"/>
      <c r="H419" s="485"/>
      <c r="I419" s="485"/>
    </row>
    <row r="420" spans="1:9" x14ac:dyDescent="0.2">
      <c r="A420" s="485"/>
      <c r="B420" s="485"/>
      <c r="C420" s="485"/>
      <c r="D420" s="485"/>
      <c r="E420" s="485"/>
      <c r="F420" s="485"/>
      <c r="G420" s="485"/>
      <c r="H420" s="485"/>
      <c r="I420" s="485"/>
    </row>
    <row r="421" spans="1:9" x14ac:dyDescent="0.2">
      <c r="A421" s="485"/>
      <c r="B421" s="485"/>
      <c r="C421" s="485"/>
      <c r="D421" s="485"/>
      <c r="E421" s="485"/>
      <c r="F421" s="485"/>
      <c r="G421" s="485"/>
      <c r="H421" s="485"/>
      <c r="I421" s="485"/>
    </row>
    <row r="422" spans="1:9" x14ac:dyDescent="0.2">
      <c r="A422" s="485"/>
      <c r="B422" s="485"/>
      <c r="C422" s="485"/>
      <c r="D422" s="485"/>
      <c r="E422" s="485"/>
      <c r="F422" s="485"/>
      <c r="G422" s="485"/>
      <c r="H422" s="485"/>
      <c r="I422" s="485"/>
    </row>
    <row r="423" spans="1:9" x14ac:dyDescent="0.2">
      <c r="A423" s="485"/>
      <c r="B423" s="485"/>
      <c r="C423" s="485"/>
      <c r="D423" s="485"/>
      <c r="E423" s="485"/>
      <c r="F423" s="485"/>
      <c r="G423" s="485"/>
      <c r="H423" s="485"/>
      <c r="I423" s="485"/>
    </row>
    <row r="424" spans="1:9" x14ac:dyDescent="0.2">
      <c r="A424" s="485"/>
      <c r="B424" s="485"/>
      <c r="C424" s="485"/>
      <c r="D424" s="485"/>
      <c r="E424" s="485"/>
      <c r="F424" s="485"/>
      <c r="G424" s="485"/>
      <c r="H424" s="485"/>
      <c r="I424" s="485"/>
    </row>
    <row r="425" spans="1:9" x14ac:dyDescent="0.2">
      <c r="A425" s="485"/>
      <c r="B425" s="485"/>
      <c r="C425" s="485"/>
      <c r="D425" s="485"/>
      <c r="E425" s="485"/>
      <c r="F425" s="485"/>
      <c r="G425" s="485"/>
      <c r="H425" s="485"/>
      <c r="I425" s="485"/>
    </row>
    <row r="426" spans="1:9" x14ac:dyDescent="0.2">
      <c r="A426" s="485"/>
      <c r="B426" s="485"/>
      <c r="C426" s="485"/>
      <c r="D426" s="485"/>
      <c r="E426" s="485"/>
      <c r="F426" s="485"/>
      <c r="G426" s="485"/>
      <c r="H426" s="485"/>
      <c r="I426" s="485"/>
    </row>
    <row r="427" spans="1:9" x14ac:dyDescent="0.2">
      <c r="A427" s="485"/>
      <c r="B427" s="485"/>
      <c r="C427" s="485"/>
      <c r="D427" s="485"/>
      <c r="E427" s="485"/>
      <c r="F427" s="485"/>
      <c r="G427" s="485"/>
      <c r="H427" s="485"/>
      <c r="I427" s="485"/>
    </row>
    <row r="428" spans="1:9" x14ac:dyDescent="0.2">
      <c r="A428" s="485"/>
      <c r="B428" s="485"/>
      <c r="C428" s="485"/>
      <c r="D428" s="485"/>
      <c r="E428" s="485"/>
      <c r="F428" s="485"/>
      <c r="G428" s="485"/>
      <c r="H428" s="485"/>
      <c r="I428" s="485"/>
    </row>
    <row r="429" spans="1:9" x14ac:dyDescent="0.2">
      <c r="A429" s="485"/>
      <c r="B429" s="485"/>
      <c r="C429" s="485"/>
      <c r="D429" s="485"/>
      <c r="E429" s="485"/>
      <c r="F429" s="485"/>
      <c r="G429" s="485"/>
      <c r="H429" s="485"/>
      <c r="I429" s="485"/>
    </row>
    <row r="430" spans="1:9" x14ac:dyDescent="0.2">
      <c r="A430" s="485"/>
      <c r="B430" s="485"/>
      <c r="C430" s="485"/>
      <c r="D430" s="485"/>
      <c r="E430" s="485"/>
      <c r="F430" s="485"/>
      <c r="G430" s="485"/>
      <c r="H430" s="485"/>
      <c r="I430" s="485"/>
    </row>
    <row r="431" spans="1:9" x14ac:dyDescent="0.2">
      <c r="A431" s="485"/>
      <c r="B431" s="485"/>
      <c r="C431" s="485"/>
      <c r="D431" s="485"/>
      <c r="E431" s="485"/>
      <c r="F431" s="485"/>
      <c r="G431" s="485"/>
      <c r="H431" s="485"/>
      <c r="I431" s="485"/>
    </row>
    <row r="432" spans="1:9" x14ac:dyDescent="0.2">
      <c r="A432" s="485"/>
      <c r="B432" s="485"/>
      <c r="C432" s="485"/>
      <c r="D432" s="485"/>
      <c r="E432" s="485"/>
      <c r="F432" s="485"/>
      <c r="G432" s="485"/>
      <c r="H432" s="485"/>
      <c r="I432" s="485"/>
    </row>
    <row r="433" spans="1:9" x14ac:dyDescent="0.2">
      <c r="A433" s="485"/>
      <c r="B433" s="485"/>
      <c r="C433" s="485"/>
      <c r="D433" s="485"/>
      <c r="E433" s="485"/>
      <c r="F433" s="485"/>
      <c r="G433" s="485"/>
      <c r="H433" s="485"/>
      <c r="I433" s="485"/>
    </row>
    <row r="434" spans="1:9" x14ac:dyDescent="0.2">
      <c r="A434" s="485"/>
      <c r="B434" s="485"/>
      <c r="C434" s="485"/>
      <c r="D434" s="485"/>
      <c r="E434" s="485"/>
      <c r="F434" s="485"/>
      <c r="G434" s="485"/>
      <c r="H434" s="485"/>
      <c r="I434" s="485"/>
    </row>
    <row r="435" spans="1:9" x14ac:dyDescent="0.2">
      <c r="A435" s="485"/>
      <c r="B435" s="485"/>
      <c r="C435" s="485"/>
      <c r="D435" s="485"/>
      <c r="E435" s="485"/>
      <c r="F435" s="485"/>
      <c r="G435" s="485"/>
      <c r="H435" s="485"/>
      <c r="I435" s="485"/>
    </row>
    <row r="436" spans="1:9" x14ac:dyDescent="0.2">
      <c r="A436" s="485"/>
      <c r="B436" s="485"/>
      <c r="C436" s="485"/>
      <c r="D436" s="485"/>
      <c r="E436" s="485"/>
      <c r="F436" s="485"/>
      <c r="G436" s="485"/>
      <c r="H436" s="485"/>
      <c r="I436" s="485"/>
    </row>
    <row r="437" spans="1:9" x14ac:dyDescent="0.2">
      <c r="A437" s="485"/>
      <c r="B437" s="485"/>
      <c r="C437" s="485"/>
      <c r="D437" s="485"/>
      <c r="E437" s="485"/>
      <c r="F437" s="485"/>
      <c r="G437" s="485"/>
      <c r="H437" s="485"/>
      <c r="I437" s="485"/>
    </row>
    <row r="438" spans="1:9" x14ac:dyDescent="0.2">
      <c r="A438" s="485"/>
      <c r="B438" s="485"/>
      <c r="C438" s="485"/>
      <c r="D438" s="485"/>
      <c r="E438" s="485"/>
      <c r="F438" s="485"/>
      <c r="G438" s="485"/>
      <c r="H438" s="485"/>
      <c r="I438" s="485"/>
    </row>
    <row r="439" spans="1:9" x14ac:dyDescent="0.2">
      <c r="A439" s="485"/>
      <c r="B439" s="485"/>
      <c r="C439" s="485"/>
      <c r="D439" s="485"/>
      <c r="E439" s="485"/>
      <c r="F439" s="485"/>
      <c r="G439" s="485"/>
      <c r="H439" s="485"/>
      <c r="I439" s="485"/>
    </row>
    <row r="440" spans="1:9" x14ac:dyDescent="0.2">
      <c r="A440" s="485"/>
      <c r="B440" s="485"/>
      <c r="C440" s="485"/>
      <c r="D440" s="485"/>
      <c r="E440" s="485"/>
      <c r="F440" s="485"/>
      <c r="G440" s="485"/>
      <c r="H440" s="485"/>
      <c r="I440" s="485"/>
    </row>
    <row r="441" spans="1:9" x14ac:dyDescent="0.2">
      <c r="A441" s="485"/>
      <c r="B441" s="485"/>
      <c r="C441" s="485"/>
      <c r="D441" s="485"/>
      <c r="E441" s="485"/>
      <c r="F441" s="485"/>
      <c r="G441" s="485"/>
      <c r="H441" s="485"/>
      <c r="I441" s="485"/>
    </row>
    <row r="442" spans="1:9" x14ac:dyDescent="0.2">
      <c r="A442" s="485"/>
      <c r="B442" s="485"/>
      <c r="C442" s="485"/>
      <c r="D442" s="485"/>
      <c r="E442" s="485"/>
      <c r="F442" s="485"/>
      <c r="G442" s="485"/>
      <c r="H442" s="485"/>
      <c r="I442" s="485"/>
    </row>
    <row r="443" spans="1:9" x14ac:dyDescent="0.2">
      <c r="A443" s="485"/>
      <c r="B443" s="485"/>
      <c r="C443" s="485"/>
      <c r="D443" s="485"/>
      <c r="E443" s="485"/>
      <c r="F443" s="485"/>
      <c r="G443" s="485"/>
      <c r="H443" s="485"/>
      <c r="I443" s="485"/>
    </row>
    <row r="444" spans="1:9" x14ac:dyDescent="0.2">
      <c r="A444" s="485"/>
      <c r="B444" s="485"/>
      <c r="C444" s="485"/>
      <c r="D444" s="485"/>
      <c r="E444" s="485"/>
      <c r="F444" s="485"/>
      <c r="G444" s="485"/>
      <c r="H444" s="485"/>
      <c r="I444" s="485"/>
    </row>
    <row r="445" spans="1:9" x14ac:dyDescent="0.2">
      <c r="A445" s="485"/>
      <c r="B445" s="485"/>
      <c r="C445" s="485"/>
      <c r="D445" s="485"/>
      <c r="E445" s="485"/>
      <c r="F445" s="485"/>
      <c r="G445" s="485"/>
      <c r="H445" s="485"/>
      <c r="I445" s="485"/>
    </row>
    <row r="446" spans="1:9" x14ac:dyDescent="0.2">
      <c r="A446" s="485"/>
      <c r="B446" s="485"/>
      <c r="C446" s="485"/>
      <c r="D446" s="485"/>
      <c r="E446" s="485"/>
      <c r="F446" s="485"/>
      <c r="G446" s="485"/>
      <c r="H446" s="485"/>
      <c r="I446" s="485"/>
    </row>
    <row r="447" spans="1:9" x14ac:dyDescent="0.2">
      <c r="A447" s="485"/>
      <c r="B447" s="485"/>
      <c r="C447" s="485"/>
      <c r="D447" s="485"/>
      <c r="E447" s="485"/>
      <c r="F447" s="485"/>
      <c r="G447" s="485"/>
      <c r="H447" s="485"/>
      <c r="I447" s="485"/>
    </row>
    <row r="448" spans="1:9" x14ac:dyDescent="0.2">
      <c r="A448" s="485"/>
      <c r="B448" s="485"/>
      <c r="C448" s="485"/>
      <c r="D448" s="485"/>
      <c r="E448" s="485"/>
      <c r="F448" s="485"/>
      <c r="G448" s="485"/>
      <c r="H448" s="485"/>
      <c r="I448" s="485"/>
    </row>
    <row r="449" spans="1:9" x14ac:dyDescent="0.2">
      <c r="A449" s="485"/>
      <c r="B449" s="485"/>
      <c r="C449" s="485"/>
      <c r="D449" s="485"/>
      <c r="E449" s="485"/>
      <c r="F449" s="485"/>
      <c r="G449" s="485"/>
      <c r="H449" s="485"/>
      <c r="I449" s="485"/>
    </row>
    <row r="450" spans="1:9" x14ac:dyDescent="0.2">
      <c r="A450" s="485"/>
      <c r="B450" s="485"/>
      <c r="C450" s="485"/>
      <c r="D450" s="485"/>
      <c r="E450" s="485"/>
      <c r="F450" s="485"/>
      <c r="G450" s="485"/>
      <c r="H450" s="485"/>
      <c r="I450" s="485"/>
    </row>
    <row r="451" spans="1:9" x14ac:dyDescent="0.2">
      <c r="A451" s="485"/>
      <c r="B451" s="485"/>
      <c r="C451" s="485"/>
      <c r="D451" s="485"/>
      <c r="E451" s="485"/>
      <c r="F451" s="485"/>
      <c r="G451" s="485"/>
      <c r="H451" s="485"/>
      <c r="I451" s="485"/>
    </row>
    <row r="452" spans="1:9" x14ac:dyDescent="0.2">
      <c r="A452" s="485"/>
      <c r="B452" s="485"/>
      <c r="C452" s="485"/>
      <c r="D452" s="485"/>
      <c r="E452" s="485"/>
      <c r="F452" s="485"/>
      <c r="G452" s="485"/>
      <c r="H452" s="485"/>
      <c r="I452" s="485"/>
    </row>
    <row r="453" spans="1:9" x14ac:dyDescent="0.2">
      <c r="A453" s="485"/>
      <c r="B453" s="485"/>
      <c r="C453" s="485"/>
      <c r="D453" s="485"/>
      <c r="E453" s="485"/>
      <c r="F453" s="485"/>
      <c r="G453" s="485"/>
      <c r="H453" s="485"/>
      <c r="I453" s="485"/>
    </row>
    <row r="454" spans="1:9" x14ac:dyDescent="0.2">
      <c r="A454" s="485"/>
      <c r="B454" s="485"/>
      <c r="C454" s="485"/>
      <c r="D454" s="485"/>
      <c r="E454" s="485"/>
      <c r="F454" s="485"/>
      <c r="G454" s="485"/>
      <c r="H454" s="485"/>
      <c r="I454" s="485"/>
    </row>
    <row r="455" spans="1:9" x14ac:dyDescent="0.2">
      <c r="A455" s="485"/>
      <c r="B455" s="485"/>
      <c r="C455" s="485"/>
      <c r="D455" s="485"/>
      <c r="E455" s="485"/>
      <c r="F455" s="485"/>
      <c r="G455" s="485"/>
      <c r="H455" s="485"/>
      <c r="I455" s="485"/>
    </row>
    <row r="456" spans="1:9" x14ac:dyDescent="0.2">
      <c r="A456" s="485"/>
      <c r="B456" s="485"/>
      <c r="C456" s="485"/>
      <c r="D456" s="485"/>
      <c r="E456" s="485"/>
      <c r="F456" s="485"/>
      <c r="G456" s="485"/>
      <c r="H456" s="485"/>
      <c r="I456" s="485"/>
    </row>
    <row r="457" spans="1:9" x14ac:dyDescent="0.2">
      <c r="A457" s="485"/>
      <c r="B457" s="485"/>
      <c r="C457" s="485"/>
      <c r="D457" s="485"/>
      <c r="E457" s="485"/>
      <c r="F457" s="485"/>
      <c r="G457" s="485"/>
      <c r="H457" s="485"/>
      <c r="I457" s="485"/>
    </row>
    <row r="458" spans="1:9" x14ac:dyDescent="0.2">
      <c r="A458" s="485"/>
      <c r="B458" s="485"/>
      <c r="C458" s="485"/>
      <c r="D458" s="485"/>
      <c r="E458" s="485"/>
      <c r="F458" s="485"/>
      <c r="G458" s="485"/>
      <c r="H458" s="485"/>
      <c r="I458" s="485"/>
    </row>
    <row r="459" spans="1:9" x14ac:dyDescent="0.2">
      <c r="A459" s="485"/>
      <c r="B459" s="485"/>
      <c r="C459" s="485"/>
      <c r="D459" s="485"/>
      <c r="E459" s="485"/>
      <c r="F459" s="485"/>
      <c r="G459" s="485"/>
      <c r="H459" s="485"/>
      <c r="I459" s="485"/>
    </row>
    <row r="460" spans="1:9" x14ac:dyDescent="0.2">
      <c r="A460" s="485"/>
      <c r="B460" s="485"/>
      <c r="C460" s="485"/>
      <c r="D460" s="485"/>
      <c r="E460" s="485"/>
      <c r="F460" s="485"/>
      <c r="G460" s="485"/>
      <c r="H460" s="485"/>
      <c r="I460" s="485"/>
    </row>
    <row r="461" spans="1:9" x14ac:dyDescent="0.2">
      <c r="A461" s="485"/>
      <c r="B461" s="485"/>
      <c r="C461" s="485"/>
      <c r="D461" s="485"/>
      <c r="E461" s="485"/>
      <c r="F461" s="485"/>
      <c r="G461" s="485"/>
      <c r="H461" s="485"/>
      <c r="I461" s="485"/>
    </row>
    <row r="462" spans="1:9" x14ac:dyDescent="0.2">
      <c r="A462" s="485"/>
      <c r="B462" s="485"/>
      <c r="C462" s="485"/>
      <c r="D462" s="485"/>
      <c r="E462" s="485"/>
      <c r="F462" s="485"/>
      <c r="G462" s="485"/>
      <c r="H462" s="485"/>
      <c r="I462" s="485"/>
    </row>
    <row r="463" spans="1:9" x14ac:dyDescent="0.2">
      <c r="A463" s="485"/>
      <c r="B463" s="485"/>
      <c r="C463" s="485"/>
      <c r="D463" s="485"/>
      <c r="E463" s="485"/>
      <c r="F463" s="485"/>
      <c r="G463" s="485"/>
      <c r="H463" s="485"/>
      <c r="I463" s="485"/>
    </row>
    <row r="464" spans="1:9" x14ac:dyDescent="0.2">
      <c r="A464" s="485"/>
      <c r="B464" s="485"/>
      <c r="C464" s="485"/>
      <c r="D464" s="485"/>
      <c r="E464" s="485"/>
      <c r="F464" s="485"/>
      <c r="G464" s="485"/>
      <c r="H464" s="485"/>
      <c r="I464" s="485"/>
    </row>
    <row r="465" spans="1:9" x14ac:dyDescent="0.2">
      <c r="A465" s="485"/>
      <c r="B465" s="485"/>
      <c r="C465" s="485"/>
      <c r="D465" s="485"/>
      <c r="E465" s="485"/>
      <c r="F465" s="485"/>
      <c r="G465" s="485"/>
      <c r="H465" s="485"/>
      <c r="I465" s="485"/>
    </row>
    <row r="466" spans="1:9" x14ac:dyDescent="0.2">
      <c r="A466" s="485"/>
      <c r="B466" s="485"/>
      <c r="C466" s="485"/>
      <c r="D466" s="485"/>
      <c r="E466" s="485"/>
      <c r="F466" s="485"/>
      <c r="G466" s="485"/>
      <c r="H466" s="485"/>
      <c r="I466" s="485"/>
    </row>
    <row r="467" spans="1:9" x14ac:dyDescent="0.2">
      <c r="A467" s="485"/>
      <c r="B467" s="485"/>
      <c r="C467" s="485"/>
      <c r="D467" s="485"/>
      <c r="E467" s="485"/>
      <c r="F467" s="485"/>
      <c r="G467" s="485"/>
      <c r="H467" s="485"/>
      <c r="I467" s="485"/>
    </row>
    <row r="468" spans="1:9" x14ac:dyDescent="0.2">
      <c r="A468" s="485"/>
      <c r="B468" s="485"/>
      <c r="C468" s="485"/>
      <c r="D468" s="485"/>
      <c r="E468" s="485"/>
      <c r="F468" s="485"/>
      <c r="G468" s="485"/>
      <c r="H468" s="485"/>
      <c r="I468" s="485"/>
    </row>
    <row r="469" spans="1:9" x14ac:dyDescent="0.2">
      <c r="A469" s="485"/>
      <c r="B469" s="485"/>
      <c r="C469" s="485"/>
      <c r="D469" s="485"/>
      <c r="E469" s="485"/>
      <c r="F469" s="485"/>
      <c r="G469" s="485"/>
      <c r="H469" s="485"/>
      <c r="I469" s="485"/>
    </row>
    <row r="470" spans="1:9" x14ac:dyDescent="0.2">
      <c r="A470" s="485"/>
      <c r="B470" s="485"/>
      <c r="C470" s="485"/>
      <c r="D470" s="485"/>
      <c r="E470" s="485"/>
      <c r="F470" s="485"/>
      <c r="G470" s="485"/>
      <c r="H470" s="485"/>
      <c r="I470" s="485"/>
    </row>
    <row r="471" spans="1:9" x14ac:dyDescent="0.2">
      <c r="A471" s="485"/>
      <c r="B471" s="485"/>
      <c r="C471" s="485"/>
      <c r="D471" s="485"/>
      <c r="E471" s="485"/>
      <c r="F471" s="485"/>
      <c r="G471" s="485"/>
      <c r="H471" s="485"/>
      <c r="I471" s="485"/>
    </row>
    <row r="472" spans="1:9" x14ac:dyDescent="0.2">
      <c r="A472" s="485"/>
      <c r="B472" s="485"/>
      <c r="C472" s="485"/>
      <c r="D472" s="485"/>
      <c r="E472" s="485"/>
      <c r="F472" s="485"/>
      <c r="G472" s="485"/>
      <c r="H472" s="485"/>
      <c r="I472" s="485"/>
    </row>
    <row r="473" spans="1:9" x14ac:dyDescent="0.2">
      <c r="A473" s="485"/>
      <c r="B473" s="485"/>
      <c r="C473" s="485"/>
      <c r="D473" s="485"/>
      <c r="E473" s="485"/>
      <c r="F473" s="485"/>
      <c r="G473" s="485"/>
      <c r="H473" s="485"/>
      <c r="I473" s="485"/>
    </row>
    <row r="474" spans="1:9" x14ac:dyDescent="0.2">
      <c r="A474" s="485"/>
      <c r="B474" s="485"/>
      <c r="C474" s="485"/>
      <c r="D474" s="485"/>
      <c r="E474" s="485"/>
      <c r="F474" s="485"/>
      <c r="G474" s="485"/>
      <c r="H474" s="485"/>
      <c r="I474" s="485"/>
    </row>
    <row r="475" spans="1:9" x14ac:dyDescent="0.2">
      <c r="A475" s="485"/>
      <c r="B475" s="485"/>
      <c r="C475" s="485"/>
      <c r="D475" s="485"/>
      <c r="E475" s="485"/>
      <c r="F475" s="485"/>
      <c r="G475" s="485"/>
      <c r="H475" s="485"/>
      <c r="I475" s="485"/>
    </row>
    <row r="476" spans="1:9" x14ac:dyDescent="0.2">
      <c r="A476" s="485"/>
      <c r="B476" s="485"/>
      <c r="C476" s="485"/>
      <c r="D476" s="485"/>
      <c r="E476" s="485"/>
      <c r="F476" s="485"/>
      <c r="G476" s="485"/>
      <c r="H476" s="485"/>
      <c r="I476" s="485"/>
    </row>
    <row r="477" spans="1:9" x14ac:dyDescent="0.2">
      <c r="A477" s="485"/>
      <c r="B477" s="485"/>
      <c r="C477" s="485"/>
      <c r="D477" s="485"/>
      <c r="E477" s="485"/>
      <c r="F477" s="485"/>
      <c r="G477" s="485"/>
      <c r="H477" s="485"/>
      <c r="I477" s="485"/>
    </row>
    <row r="478" spans="1:9" x14ac:dyDescent="0.2">
      <c r="A478" s="485"/>
      <c r="B478" s="485"/>
      <c r="C478" s="485"/>
      <c r="D478" s="485"/>
      <c r="E478" s="485"/>
      <c r="F478" s="485"/>
      <c r="G478" s="485"/>
      <c r="H478" s="485"/>
      <c r="I478" s="485"/>
    </row>
    <row r="479" spans="1:9" x14ac:dyDescent="0.2">
      <c r="A479" s="485"/>
      <c r="B479" s="485"/>
      <c r="C479" s="485"/>
      <c r="D479" s="485"/>
      <c r="E479" s="485"/>
      <c r="F479" s="485"/>
      <c r="G479" s="485"/>
      <c r="H479" s="485"/>
      <c r="I479" s="485"/>
    </row>
    <row r="480" spans="1:9" x14ac:dyDescent="0.2">
      <c r="A480" s="485"/>
      <c r="B480" s="485"/>
      <c r="C480" s="485"/>
      <c r="D480" s="485"/>
      <c r="E480" s="485"/>
      <c r="F480" s="485"/>
      <c r="G480" s="485"/>
      <c r="H480" s="485"/>
      <c r="I480" s="485"/>
    </row>
    <row r="481" spans="1:9" x14ac:dyDescent="0.2">
      <c r="A481" s="485"/>
      <c r="B481" s="485"/>
      <c r="C481" s="485"/>
      <c r="D481" s="485"/>
      <c r="E481" s="485"/>
      <c r="F481" s="485"/>
      <c r="G481" s="485"/>
      <c r="H481" s="485"/>
      <c r="I481" s="485"/>
    </row>
    <row r="482" spans="1:9" x14ac:dyDescent="0.2">
      <c r="A482" s="485"/>
      <c r="B482" s="485"/>
      <c r="C482" s="485"/>
      <c r="D482" s="485"/>
      <c r="E482" s="485"/>
      <c r="F482" s="485"/>
      <c r="G482" s="485"/>
      <c r="H482" s="485"/>
      <c r="I482" s="485"/>
    </row>
    <row r="483" spans="1:9" x14ac:dyDescent="0.2">
      <c r="A483" s="485"/>
      <c r="B483" s="485"/>
      <c r="C483" s="485"/>
      <c r="D483" s="485"/>
      <c r="E483" s="485"/>
      <c r="F483" s="485"/>
      <c r="G483" s="485"/>
      <c r="H483" s="485"/>
      <c r="I483" s="485"/>
    </row>
    <row r="484" spans="1:9" x14ac:dyDescent="0.2">
      <c r="A484" s="485"/>
      <c r="B484" s="485"/>
      <c r="C484" s="485"/>
      <c r="D484" s="485"/>
      <c r="E484" s="485"/>
      <c r="F484" s="485"/>
      <c r="G484" s="485"/>
      <c r="H484" s="485"/>
      <c r="I484" s="485"/>
    </row>
    <row r="485" spans="1:9" x14ac:dyDescent="0.2">
      <c r="A485" s="485"/>
      <c r="B485" s="485"/>
      <c r="C485" s="485"/>
      <c r="D485" s="485"/>
      <c r="E485" s="485"/>
      <c r="F485" s="485"/>
      <c r="G485" s="485"/>
      <c r="H485" s="485"/>
      <c r="I485" s="485"/>
    </row>
    <row r="486" spans="1:9" x14ac:dyDescent="0.2">
      <c r="A486" s="485"/>
      <c r="B486" s="485"/>
      <c r="C486" s="485"/>
      <c r="D486" s="485"/>
      <c r="E486" s="485"/>
      <c r="F486" s="485"/>
      <c r="G486" s="485"/>
      <c r="H486" s="485"/>
      <c r="I486" s="485"/>
    </row>
    <row r="487" spans="1:9" x14ac:dyDescent="0.2">
      <c r="A487" s="485"/>
      <c r="B487" s="485"/>
      <c r="C487" s="485"/>
      <c r="D487" s="485"/>
      <c r="E487" s="485"/>
      <c r="F487" s="485"/>
      <c r="G487" s="485"/>
      <c r="H487" s="485"/>
      <c r="I487" s="485"/>
    </row>
    <row r="488" spans="1:9" x14ac:dyDescent="0.2">
      <c r="A488" s="485"/>
      <c r="B488" s="485"/>
      <c r="C488" s="485"/>
      <c r="D488" s="485"/>
      <c r="E488" s="485"/>
      <c r="F488" s="485"/>
      <c r="G488" s="485"/>
      <c r="H488" s="485"/>
      <c r="I488" s="485"/>
    </row>
    <row r="489" spans="1:9" x14ac:dyDescent="0.2">
      <c r="A489" s="485"/>
      <c r="B489" s="485"/>
      <c r="C489" s="485"/>
      <c r="D489" s="485"/>
      <c r="E489" s="485"/>
      <c r="F489" s="485"/>
      <c r="G489" s="485"/>
      <c r="H489" s="485"/>
      <c r="I489" s="485"/>
    </row>
    <row r="490" spans="1:9" x14ac:dyDescent="0.2">
      <c r="A490" s="485"/>
      <c r="B490" s="485"/>
      <c r="C490" s="485"/>
      <c r="D490" s="485"/>
      <c r="E490" s="485"/>
      <c r="F490" s="485"/>
      <c r="G490" s="485"/>
      <c r="H490" s="485"/>
      <c r="I490" s="485"/>
    </row>
    <row r="491" spans="1:9" x14ac:dyDescent="0.2">
      <c r="A491" s="485"/>
      <c r="B491" s="485"/>
      <c r="C491" s="485"/>
      <c r="D491" s="485"/>
      <c r="E491" s="485"/>
      <c r="F491" s="485"/>
      <c r="G491" s="485"/>
      <c r="H491" s="485"/>
      <c r="I491" s="485"/>
    </row>
    <row r="492" spans="1:9" x14ac:dyDescent="0.2">
      <c r="A492" s="485"/>
      <c r="B492" s="485"/>
      <c r="C492" s="485"/>
      <c r="D492" s="485"/>
      <c r="E492" s="485"/>
      <c r="F492" s="485"/>
      <c r="G492" s="485"/>
      <c r="H492" s="485"/>
      <c r="I492" s="485"/>
    </row>
    <row r="493" spans="1:9" x14ac:dyDescent="0.2">
      <c r="A493" s="485"/>
      <c r="B493" s="485"/>
      <c r="C493" s="485"/>
      <c r="D493" s="485"/>
      <c r="E493" s="485"/>
      <c r="F493" s="485"/>
      <c r="G493" s="485"/>
      <c r="H493" s="485"/>
      <c r="I493" s="485"/>
    </row>
    <row r="494" spans="1:9" x14ac:dyDescent="0.2">
      <c r="A494" s="485"/>
      <c r="B494" s="485"/>
      <c r="C494" s="485"/>
      <c r="D494" s="485"/>
      <c r="E494" s="485"/>
      <c r="F494" s="485"/>
      <c r="G494" s="485"/>
      <c r="H494" s="485"/>
      <c r="I494" s="485"/>
    </row>
    <row r="495" spans="1:9" x14ac:dyDescent="0.2">
      <c r="A495" s="485"/>
      <c r="B495" s="485"/>
      <c r="C495" s="485"/>
      <c r="D495" s="485"/>
      <c r="E495" s="485"/>
      <c r="F495" s="485"/>
      <c r="G495" s="485"/>
      <c r="H495" s="485"/>
      <c r="I495" s="485"/>
    </row>
    <row r="496" spans="1:9" x14ac:dyDescent="0.2">
      <c r="A496" s="485"/>
      <c r="B496" s="485"/>
      <c r="C496" s="485"/>
      <c r="D496" s="485"/>
      <c r="E496" s="485"/>
      <c r="F496" s="485"/>
      <c r="G496" s="485"/>
      <c r="H496" s="485"/>
      <c r="I496" s="485"/>
    </row>
    <row r="497" spans="1:9" x14ac:dyDescent="0.2">
      <c r="A497" s="485"/>
      <c r="B497" s="485"/>
      <c r="C497" s="485"/>
      <c r="D497" s="485"/>
      <c r="E497" s="485"/>
      <c r="F497" s="485"/>
      <c r="G497" s="485"/>
      <c r="H497" s="485"/>
      <c r="I497" s="485"/>
    </row>
    <row r="498" spans="1:9" x14ac:dyDescent="0.2">
      <c r="A498" s="485"/>
      <c r="B498" s="485"/>
      <c r="C498" s="485"/>
      <c r="D498" s="485"/>
      <c r="E498" s="485"/>
      <c r="F498" s="485"/>
      <c r="G498" s="485"/>
      <c r="H498" s="485"/>
      <c r="I498" s="485"/>
    </row>
    <row r="499" spans="1:9" x14ac:dyDescent="0.2">
      <c r="A499" s="485"/>
      <c r="B499" s="485"/>
      <c r="C499" s="485"/>
      <c r="D499" s="485"/>
      <c r="E499" s="485"/>
      <c r="F499" s="485"/>
      <c r="G499" s="485"/>
      <c r="H499" s="485"/>
      <c r="I499" s="485"/>
    </row>
    <row r="500" spans="1:9" x14ac:dyDescent="0.2">
      <c r="A500" s="485"/>
      <c r="B500" s="485"/>
      <c r="C500" s="485"/>
      <c r="D500" s="485"/>
      <c r="E500" s="485"/>
      <c r="F500" s="485"/>
      <c r="G500" s="485"/>
      <c r="H500" s="485"/>
      <c r="I500" s="485"/>
    </row>
    <row r="501" spans="1:9" x14ac:dyDescent="0.2">
      <c r="A501" s="485"/>
      <c r="B501" s="485"/>
      <c r="C501" s="485"/>
      <c r="D501" s="485"/>
      <c r="E501" s="485"/>
      <c r="F501" s="485"/>
      <c r="G501" s="485"/>
      <c r="H501" s="485"/>
      <c r="I501" s="485"/>
    </row>
    <row r="502" spans="1:9" x14ac:dyDescent="0.2">
      <c r="A502" s="485"/>
      <c r="B502" s="485"/>
      <c r="C502" s="485"/>
      <c r="D502" s="485"/>
      <c r="E502" s="485"/>
      <c r="F502" s="485"/>
      <c r="G502" s="485"/>
      <c r="H502" s="485"/>
      <c r="I502" s="485"/>
    </row>
    <row r="503" spans="1:9" x14ac:dyDescent="0.2">
      <c r="A503" s="485"/>
      <c r="B503" s="485"/>
      <c r="C503" s="485"/>
      <c r="D503" s="485"/>
      <c r="E503" s="485"/>
      <c r="F503" s="485"/>
      <c r="G503" s="485"/>
      <c r="H503" s="485"/>
      <c r="I503" s="485"/>
    </row>
    <row r="504" spans="1:9" x14ac:dyDescent="0.2">
      <c r="A504" s="485"/>
      <c r="B504" s="485"/>
      <c r="C504" s="485"/>
      <c r="D504" s="485"/>
      <c r="E504" s="485"/>
      <c r="F504" s="485"/>
      <c r="G504" s="485"/>
      <c r="H504" s="485"/>
      <c r="I504" s="485"/>
    </row>
    <row r="505" spans="1:9" x14ac:dyDescent="0.2">
      <c r="A505" s="485"/>
      <c r="B505" s="485"/>
      <c r="C505" s="485"/>
      <c r="D505" s="485"/>
      <c r="E505" s="485"/>
      <c r="F505" s="485"/>
      <c r="G505" s="485"/>
      <c r="H505" s="485"/>
      <c r="I505" s="485"/>
    </row>
    <row r="506" spans="1:9" x14ac:dyDescent="0.2">
      <c r="A506" s="485"/>
      <c r="B506" s="485"/>
      <c r="C506" s="485"/>
      <c r="D506" s="485"/>
      <c r="E506" s="485"/>
      <c r="F506" s="485"/>
      <c r="G506" s="485"/>
      <c r="H506" s="485"/>
      <c r="I506" s="485"/>
    </row>
    <row r="507" spans="1:9" x14ac:dyDescent="0.2">
      <c r="A507" s="485"/>
      <c r="B507" s="485"/>
      <c r="C507" s="485"/>
      <c r="D507" s="485"/>
      <c r="E507" s="485"/>
      <c r="F507" s="485"/>
      <c r="G507" s="485"/>
      <c r="H507" s="485"/>
      <c r="I507" s="485"/>
    </row>
    <row r="508" spans="1:9" x14ac:dyDescent="0.2">
      <c r="A508" s="485"/>
      <c r="B508" s="485"/>
      <c r="C508" s="485"/>
      <c r="D508" s="485"/>
      <c r="E508" s="485"/>
      <c r="F508" s="485"/>
      <c r="G508" s="485"/>
      <c r="H508" s="485"/>
      <c r="I508" s="485"/>
    </row>
    <row r="509" spans="1:9" x14ac:dyDescent="0.2">
      <c r="A509" s="485"/>
      <c r="B509" s="485"/>
      <c r="C509" s="485"/>
      <c r="D509" s="485"/>
      <c r="E509" s="485"/>
      <c r="F509" s="485"/>
      <c r="G509" s="485"/>
      <c r="H509" s="485"/>
      <c r="I509" s="485"/>
    </row>
    <row r="510" spans="1:9" x14ac:dyDescent="0.2">
      <c r="A510" s="485"/>
      <c r="B510" s="485"/>
      <c r="C510" s="485"/>
      <c r="D510" s="485"/>
      <c r="E510" s="485"/>
      <c r="F510" s="485"/>
      <c r="G510" s="485"/>
      <c r="H510" s="485"/>
      <c r="I510" s="485"/>
    </row>
    <row r="511" spans="1:9" x14ac:dyDescent="0.2">
      <c r="A511" s="485"/>
      <c r="B511" s="485"/>
      <c r="C511" s="485"/>
      <c r="D511" s="485"/>
      <c r="E511" s="485"/>
      <c r="F511" s="485"/>
      <c r="G511" s="485"/>
      <c r="H511" s="485"/>
      <c r="I511" s="485"/>
    </row>
    <row r="512" spans="1:9" x14ac:dyDescent="0.2">
      <c r="A512" s="485"/>
      <c r="B512" s="485"/>
      <c r="C512" s="485"/>
      <c r="D512" s="485"/>
      <c r="E512" s="485"/>
      <c r="F512" s="485"/>
      <c r="G512" s="485"/>
      <c r="H512" s="485"/>
      <c r="I512" s="485"/>
    </row>
    <row r="513" spans="1:9" x14ac:dyDescent="0.2">
      <c r="A513" s="485"/>
      <c r="B513" s="485"/>
      <c r="C513" s="485"/>
      <c r="D513" s="485"/>
      <c r="E513" s="485"/>
      <c r="F513" s="485"/>
      <c r="G513" s="485"/>
      <c r="H513" s="485"/>
      <c r="I513" s="485"/>
    </row>
    <row r="514" spans="1:9" x14ac:dyDescent="0.2">
      <c r="A514" s="485"/>
      <c r="B514" s="485"/>
      <c r="C514" s="485"/>
      <c r="D514" s="485"/>
      <c r="E514" s="485"/>
      <c r="F514" s="485"/>
      <c r="G514" s="485"/>
      <c r="H514" s="485"/>
      <c r="I514" s="485"/>
    </row>
    <row r="515" spans="1:9" x14ac:dyDescent="0.2">
      <c r="A515" s="485"/>
      <c r="B515" s="485"/>
      <c r="C515" s="485"/>
      <c r="D515" s="485"/>
      <c r="E515" s="485"/>
      <c r="F515" s="485"/>
      <c r="G515" s="485"/>
      <c r="H515" s="485"/>
      <c r="I515" s="485"/>
    </row>
    <row r="516" spans="1:9" x14ac:dyDescent="0.2">
      <c r="A516" s="485"/>
      <c r="B516" s="485"/>
      <c r="C516" s="485"/>
      <c r="D516" s="485"/>
      <c r="E516" s="485"/>
      <c r="F516" s="485"/>
      <c r="G516" s="485"/>
      <c r="H516" s="485"/>
      <c r="I516" s="485"/>
    </row>
    <row r="517" spans="1:9" x14ac:dyDescent="0.2">
      <c r="A517" s="485"/>
      <c r="B517" s="485"/>
      <c r="C517" s="485"/>
      <c r="D517" s="485"/>
      <c r="E517" s="485"/>
      <c r="F517" s="485"/>
      <c r="G517" s="485"/>
      <c r="H517" s="485"/>
      <c r="I517" s="485"/>
    </row>
    <row r="518" spans="1:9" x14ac:dyDescent="0.2">
      <c r="A518" s="485"/>
      <c r="B518" s="485"/>
      <c r="C518" s="485"/>
      <c r="D518" s="485"/>
      <c r="E518" s="485"/>
      <c r="F518" s="485"/>
      <c r="G518" s="485"/>
      <c r="H518" s="485"/>
      <c r="I518" s="485"/>
    </row>
    <row r="519" spans="1:9" x14ac:dyDescent="0.2">
      <c r="A519" s="485"/>
      <c r="B519" s="485"/>
      <c r="C519" s="485"/>
      <c r="D519" s="485"/>
      <c r="E519" s="485"/>
      <c r="F519" s="485"/>
      <c r="G519" s="485"/>
      <c r="H519" s="485"/>
      <c r="I519" s="485"/>
    </row>
    <row r="520" spans="1:9" x14ac:dyDescent="0.2">
      <c r="A520" s="485"/>
      <c r="B520" s="485"/>
      <c r="C520" s="485"/>
      <c r="D520" s="485"/>
      <c r="E520" s="485"/>
      <c r="F520" s="485"/>
      <c r="G520" s="485"/>
      <c r="H520" s="485"/>
      <c r="I520" s="485"/>
    </row>
    <row r="521" spans="1:9" x14ac:dyDescent="0.2">
      <c r="A521" s="485"/>
      <c r="B521" s="485"/>
      <c r="C521" s="485"/>
      <c r="D521" s="485"/>
      <c r="E521" s="485"/>
      <c r="F521" s="485"/>
      <c r="G521" s="485"/>
      <c r="H521" s="485"/>
      <c r="I521" s="485"/>
    </row>
    <row r="522" spans="1:9" x14ac:dyDescent="0.2">
      <c r="A522" s="485"/>
      <c r="B522" s="485"/>
      <c r="C522" s="485"/>
      <c r="D522" s="485"/>
      <c r="E522" s="485"/>
      <c r="F522" s="485"/>
      <c r="G522" s="485"/>
      <c r="H522" s="485"/>
      <c r="I522" s="485"/>
    </row>
    <row r="523" spans="1:9" x14ac:dyDescent="0.2">
      <c r="A523" s="485"/>
      <c r="B523" s="485"/>
      <c r="C523" s="485"/>
      <c r="D523" s="485"/>
      <c r="E523" s="485"/>
      <c r="F523" s="485"/>
      <c r="G523" s="485"/>
      <c r="H523" s="485"/>
      <c r="I523" s="485"/>
    </row>
    <row r="524" spans="1:9" x14ac:dyDescent="0.2">
      <c r="A524" s="485"/>
      <c r="B524" s="485"/>
      <c r="C524" s="485"/>
      <c r="D524" s="485"/>
      <c r="E524" s="485"/>
      <c r="F524" s="485"/>
      <c r="G524" s="485"/>
      <c r="H524" s="485"/>
      <c r="I524" s="485"/>
    </row>
    <row r="525" spans="1:9" x14ac:dyDescent="0.2">
      <c r="A525" s="485"/>
      <c r="B525" s="485"/>
      <c r="C525" s="485"/>
      <c r="D525" s="485"/>
      <c r="E525" s="485"/>
      <c r="F525" s="485"/>
      <c r="G525" s="485"/>
      <c r="H525" s="485"/>
      <c r="I525" s="485"/>
    </row>
    <row r="526" spans="1:9" x14ac:dyDescent="0.2">
      <c r="A526" s="485"/>
      <c r="B526" s="485"/>
      <c r="C526" s="485"/>
      <c r="D526" s="485"/>
      <c r="E526" s="485"/>
      <c r="F526" s="485"/>
      <c r="G526" s="485"/>
      <c r="H526" s="485"/>
      <c r="I526" s="485"/>
    </row>
    <row r="527" spans="1:9" x14ac:dyDescent="0.2">
      <c r="A527" s="485"/>
      <c r="B527" s="485"/>
      <c r="C527" s="485"/>
      <c r="D527" s="485"/>
      <c r="E527" s="485"/>
      <c r="F527" s="485"/>
      <c r="G527" s="485"/>
      <c r="H527" s="485"/>
      <c r="I527" s="485"/>
    </row>
    <row r="528" spans="1:9" x14ac:dyDescent="0.2">
      <c r="A528" s="485"/>
      <c r="B528" s="485"/>
      <c r="C528" s="485"/>
      <c r="D528" s="485"/>
      <c r="E528" s="485"/>
      <c r="F528" s="485"/>
      <c r="G528" s="485"/>
      <c r="H528" s="485"/>
      <c r="I528" s="485"/>
    </row>
    <row r="529" spans="1:9" x14ac:dyDescent="0.2">
      <c r="A529" s="485"/>
      <c r="B529" s="485"/>
      <c r="C529" s="485"/>
      <c r="D529" s="485"/>
      <c r="E529" s="485"/>
      <c r="F529" s="485"/>
      <c r="G529" s="485"/>
      <c r="H529" s="485"/>
      <c r="I529" s="485"/>
    </row>
    <row r="530" spans="1:9" x14ac:dyDescent="0.2">
      <c r="A530" s="485"/>
      <c r="B530" s="485"/>
      <c r="C530" s="485"/>
      <c r="D530" s="485"/>
      <c r="E530" s="485"/>
      <c r="F530" s="485"/>
      <c r="G530" s="485"/>
      <c r="H530" s="485"/>
      <c r="I530" s="485"/>
    </row>
    <row r="531" spans="1:9" x14ac:dyDescent="0.2">
      <c r="A531" s="485"/>
      <c r="B531" s="485"/>
      <c r="C531" s="485"/>
      <c r="D531" s="485"/>
      <c r="E531" s="485"/>
      <c r="F531" s="485"/>
      <c r="G531" s="485"/>
      <c r="H531" s="485"/>
      <c r="I531" s="485"/>
    </row>
    <row r="532" spans="1:9" x14ac:dyDescent="0.2">
      <c r="A532" s="485"/>
      <c r="B532" s="485"/>
      <c r="C532" s="485"/>
      <c r="D532" s="485"/>
      <c r="E532" s="485"/>
      <c r="F532" s="485"/>
      <c r="G532" s="485"/>
      <c r="H532" s="485"/>
      <c r="I532" s="485"/>
    </row>
    <row r="533" spans="1:9" x14ac:dyDescent="0.2">
      <c r="A533" s="485"/>
      <c r="B533" s="485"/>
      <c r="C533" s="485"/>
      <c r="D533" s="485"/>
      <c r="E533" s="485"/>
      <c r="F533" s="485"/>
      <c r="G533" s="485"/>
      <c r="H533" s="485"/>
      <c r="I533" s="485"/>
    </row>
    <row r="534" spans="1:9" x14ac:dyDescent="0.2">
      <c r="A534" s="485"/>
      <c r="B534" s="485"/>
      <c r="C534" s="485"/>
      <c r="D534" s="485"/>
      <c r="E534" s="485"/>
      <c r="F534" s="485"/>
      <c r="G534" s="485"/>
      <c r="H534" s="485"/>
      <c r="I534" s="485"/>
    </row>
    <row r="535" spans="1:9" x14ac:dyDescent="0.2">
      <c r="A535" s="485"/>
      <c r="B535" s="485"/>
      <c r="C535" s="485"/>
      <c r="D535" s="485"/>
      <c r="E535" s="485"/>
      <c r="F535" s="485"/>
      <c r="G535" s="485"/>
      <c r="H535" s="485"/>
      <c r="I535" s="485"/>
    </row>
    <row r="536" spans="1:9" x14ac:dyDescent="0.2">
      <c r="A536" s="485"/>
      <c r="B536" s="485"/>
      <c r="C536" s="485"/>
      <c r="D536" s="485"/>
      <c r="E536" s="485"/>
      <c r="F536" s="485"/>
      <c r="G536" s="485"/>
      <c r="H536" s="485"/>
      <c r="I536" s="485"/>
    </row>
    <row r="537" spans="1:9" x14ac:dyDescent="0.2">
      <c r="A537" s="485"/>
      <c r="B537" s="485"/>
      <c r="C537" s="485"/>
      <c r="D537" s="485"/>
      <c r="E537" s="485"/>
      <c r="F537" s="485"/>
      <c r="G537" s="485"/>
      <c r="H537" s="485"/>
      <c r="I537" s="485"/>
    </row>
    <row r="538" spans="1:9" x14ac:dyDescent="0.2">
      <c r="A538" s="485"/>
      <c r="B538" s="485"/>
      <c r="C538" s="485"/>
      <c r="D538" s="485"/>
      <c r="E538" s="485"/>
      <c r="F538" s="485"/>
      <c r="G538" s="485"/>
      <c r="H538" s="485"/>
      <c r="I538" s="485"/>
    </row>
    <row r="539" spans="1:9" x14ac:dyDescent="0.2">
      <c r="A539" s="485"/>
      <c r="B539" s="485"/>
      <c r="C539" s="485"/>
      <c r="D539" s="485"/>
      <c r="E539" s="485"/>
      <c r="F539" s="485"/>
      <c r="G539" s="485"/>
      <c r="H539" s="485"/>
      <c r="I539" s="485"/>
    </row>
    <row r="540" spans="1:9" x14ac:dyDescent="0.2">
      <c r="A540" s="485"/>
      <c r="B540" s="485"/>
      <c r="C540" s="485"/>
      <c r="D540" s="485"/>
      <c r="E540" s="485"/>
      <c r="F540" s="485"/>
      <c r="G540" s="485"/>
      <c r="H540" s="485"/>
      <c r="I540" s="485"/>
    </row>
    <row r="541" spans="1:9" x14ac:dyDescent="0.2">
      <c r="A541" s="485"/>
      <c r="B541" s="485"/>
      <c r="C541" s="485"/>
      <c r="D541" s="485"/>
      <c r="E541" s="485"/>
      <c r="F541" s="485"/>
      <c r="G541" s="485"/>
      <c r="H541" s="485"/>
      <c r="I541" s="485"/>
    </row>
    <row r="542" spans="1:9" x14ac:dyDescent="0.2">
      <c r="A542" s="485"/>
      <c r="B542" s="485"/>
      <c r="C542" s="485"/>
      <c r="D542" s="485"/>
      <c r="E542" s="485"/>
      <c r="F542" s="485"/>
      <c r="G542" s="485"/>
      <c r="H542" s="485"/>
      <c r="I542" s="485"/>
    </row>
    <row r="543" spans="1:9" x14ac:dyDescent="0.2">
      <c r="A543" s="485"/>
      <c r="B543" s="485"/>
      <c r="C543" s="485"/>
      <c r="D543" s="485"/>
      <c r="E543" s="485"/>
      <c r="F543" s="485"/>
      <c r="G543" s="485"/>
      <c r="H543" s="485"/>
      <c r="I543" s="485"/>
    </row>
    <row r="544" spans="1:9" x14ac:dyDescent="0.2">
      <c r="A544" s="485"/>
      <c r="B544" s="485"/>
      <c r="C544" s="485"/>
      <c r="D544" s="485"/>
      <c r="E544" s="485"/>
      <c r="F544" s="485"/>
      <c r="G544" s="485"/>
      <c r="H544" s="485"/>
      <c r="I544" s="485"/>
    </row>
    <row r="545" spans="1:9" x14ac:dyDescent="0.2">
      <c r="A545" s="485"/>
      <c r="B545" s="485"/>
      <c r="C545" s="485"/>
      <c r="D545" s="485"/>
      <c r="E545" s="485"/>
      <c r="F545" s="485"/>
      <c r="G545" s="485"/>
      <c r="H545" s="485"/>
      <c r="I545" s="485"/>
    </row>
    <row r="546" spans="1:9" x14ac:dyDescent="0.2">
      <c r="A546" s="485"/>
      <c r="B546" s="485"/>
      <c r="C546" s="485"/>
      <c r="D546" s="485"/>
      <c r="E546" s="485"/>
      <c r="F546" s="485"/>
      <c r="G546" s="485"/>
      <c r="H546" s="485"/>
      <c r="I546" s="485"/>
    </row>
    <row r="547" spans="1:9" x14ac:dyDescent="0.2">
      <c r="A547" s="485"/>
      <c r="B547" s="485"/>
      <c r="C547" s="485"/>
      <c r="D547" s="485"/>
      <c r="E547" s="485"/>
      <c r="F547" s="485"/>
      <c r="G547" s="485"/>
      <c r="H547" s="485"/>
      <c r="I547" s="485"/>
    </row>
    <row r="548" spans="1:9" x14ac:dyDescent="0.2">
      <c r="A548" s="485"/>
      <c r="B548" s="485"/>
      <c r="C548" s="485"/>
      <c r="D548" s="485"/>
      <c r="E548" s="485"/>
      <c r="F548" s="485"/>
      <c r="G548" s="485"/>
      <c r="H548" s="485"/>
      <c r="I548" s="485"/>
    </row>
    <row r="549" spans="1:9" x14ac:dyDescent="0.2">
      <c r="A549" s="485"/>
      <c r="B549" s="485"/>
      <c r="C549" s="485"/>
      <c r="D549" s="485"/>
      <c r="E549" s="485"/>
      <c r="F549" s="485"/>
      <c r="G549" s="485"/>
      <c r="H549" s="485"/>
      <c r="I549" s="485"/>
    </row>
    <row r="550" spans="1:9" x14ac:dyDescent="0.2">
      <c r="A550" s="485"/>
      <c r="B550" s="485"/>
      <c r="C550" s="485"/>
      <c r="D550" s="485"/>
      <c r="E550" s="485"/>
      <c r="F550" s="485"/>
      <c r="G550" s="485"/>
      <c r="H550" s="485"/>
      <c r="I550" s="485"/>
    </row>
    <row r="551" spans="1:9" x14ac:dyDescent="0.2">
      <c r="A551" s="485"/>
      <c r="B551" s="485"/>
      <c r="C551" s="485"/>
      <c r="D551" s="485"/>
      <c r="E551" s="485"/>
      <c r="F551" s="485"/>
      <c r="G551" s="485"/>
      <c r="H551" s="485"/>
      <c r="I551" s="485"/>
    </row>
    <row r="552" spans="1:9" x14ac:dyDescent="0.2">
      <c r="A552" s="485"/>
      <c r="B552" s="485"/>
      <c r="C552" s="485"/>
      <c r="D552" s="485"/>
      <c r="E552" s="485"/>
      <c r="F552" s="485"/>
      <c r="G552" s="485"/>
      <c r="H552" s="485"/>
      <c r="I552" s="485"/>
    </row>
    <row r="553" spans="1:9" x14ac:dyDescent="0.2">
      <c r="A553" s="485"/>
      <c r="B553" s="485"/>
      <c r="C553" s="485"/>
      <c r="D553" s="485"/>
      <c r="E553" s="485"/>
      <c r="F553" s="485"/>
      <c r="G553" s="485"/>
      <c r="H553" s="485"/>
      <c r="I553" s="485"/>
    </row>
    <row r="554" spans="1:9" x14ac:dyDescent="0.2">
      <c r="A554" s="485"/>
      <c r="B554" s="485"/>
      <c r="C554" s="485"/>
      <c r="D554" s="485"/>
      <c r="E554" s="485"/>
      <c r="F554" s="485"/>
      <c r="G554" s="485"/>
      <c r="H554" s="485"/>
      <c r="I554" s="485"/>
    </row>
    <row r="555" spans="1:9" x14ac:dyDescent="0.2">
      <c r="A555" s="485"/>
      <c r="B555" s="485"/>
      <c r="C555" s="485"/>
      <c r="D555" s="485"/>
      <c r="E555" s="485"/>
      <c r="F555" s="485"/>
      <c r="G555" s="485"/>
      <c r="H555" s="485"/>
      <c r="I555" s="485"/>
    </row>
    <row r="556" spans="1:9" x14ac:dyDescent="0.2">
      <c r="A556" s="485"/>
      <c r="B556" s="485"/>
      <c r="C556" s="485"/>
      <c r="D556" s="485"/>
      <c r="E556" s="485"/>
      <c r="F556" s="485"/>
      <c r="G556" s="485"/>
      <c r="H556" s="485"/>
      <c r="I556" s="485"/>
    </row>
    <row r="557" spans="1:9" x14ac:dyDescent="0.2">
      <c r="A557" s="485"/>
      <c r="B557" s="485"/>
      <c r="C557" s="485"/>
      <c r="D557" s="485"/>
      <c r="E557" s="485"/>
      <c r="F557" s="485"/>
      <c r="G557" s="485"/>
      <c r="H557" s="485"/>
      <c r="I557" s="485"/>
    </row>
    <row r="558" spans="1:9" x14ac:dyDescent="0.2">
      <c r="A558" s="485"/>
      <c r="B558" s="485"/>
      <c r="C558" s="485"/>
      <c r="D558" s="485"/>
      <c r="E558" s="485"/>
      <c r="F558" s="485"/>
      <c r="G558" s="485"/>
      <c r="H558" s="485"/>
      <c r="I558" s="485"/>
    </row>
    <row r="559" spans="1:9" x14ac:dyDescent="0.2">
      <c r="A559" s="485"/>
      <c r="B559" s="485"/>
      <c r="C559" s="485"/>
      <c r="D559" s="485"/>
      <c r="E559" s="485"/>
      <c r="F559" s="485"/>
      <c r="G559" s="485"/>
      <c r="H559" s="485"/>
      <c r="I559" s="485"/>
    </row>
    <row r="560" spans="1:9" x14ac:dyDescent="0.2">
      <c r="A560" s="485"/>
      <c r="B560" s="485"/>
      <c r="C560" s="485"/>
      <c r="D560" s="485"/>
      <c r="E560" s="485"/>
      <c r="F560" s="485"/>
      <c r="G560" s="485"/>
      <c r="H560" s="485"/>
      <c r="I560" s="485"/>
    </row>
    <row r="561" spans="1:9" x14ac:dyDescent="0.2">
      <c r="A561" s="485"/>
      <c r="B561" s="485"/>
      <c r="C561" s="485"/>
      <c r="D561" s="485"/>
      <c r="E561" s="485"/>
      <c r="F561" s="485"/>
      <c r="G561" s="485"/>
      <c r="H561" s="485"/>
      <c r="I561" s="485"/>
    </row>
    <row r="562" spans="1:9" x14ac:dyDescent="0.2">
      <c r="A562" s="485"/>
      <c r="B562" s="485"/>
      <c r="C562" s="485"/>
      <c r="D562" s="485"/>
      <c r="E562" s="485"/>
      <c r="F562" s="485"/>
      <c r="G562" s="485"/>
      <c r="H562" s="485"/>
      <c r="I562" s="485"/>
    </row>
    <row r="563" spans="1:9" x14ac:dyDescent="0.2">
      <c r="A563" s="485"/>
      <c r="B563" s="485"/>
      <c r="C563" s="485"/>
      <c r="D563" s="485"/>
      <c r="E563" s="485"/>
      <c r="F563" s="485"/>
      <c r="G563" s="485"/>
      <c r="H563" s="485"/>
      <c r="I563" s="485"/>
    </row>
    <row r="564" spans="1:9" x14ac:dyDescent="0.2">
      <c r="A564" s="485"/>
      <c r="B564" s="485"/>
      <c r="C564" s="485"/>
      <c r="D564" s="485"/>
      <c r="E564" s="485"/>
      <c r="F564" s="485"/>
      <c r="G564" s="485"/>
      <c r="H564" s="485"/>
      <c r="I564" s="485"/>
    </row>
    <row r="565" spans="1:9" x14ac:dyDescent="0.2">
      <c r="A565" s="485"/>
      <c r="B565" s="485"/>
      <c r="C565" s="485"/>
      <c r="D565" s="485"/>
      <c r="E565" s="485"/>
      <c r="F565" s="485"/>
      <c r="G565" s="485"/>
      <c r="H565" s="485"/>
      <c r="I565" s="485"/>
    </row>
    <row r="566" spans="1:9" x14ac:dyDescent="0.2">
      <c r="A566" s="485"/>
      <c r="B566" s="485"/>
      <c r="C566" s="485"/>
      <c r="D566" s="485"/>
      <c r="E566" s="485"/>
      <c r="F566" s="485"/>
      <c r="G566" s="485"/>
      <c r="H566" s="485"/>
      <c r="I566" s="485"/>
    </row>
    <row r="567" spans="1:9" x14ac:dyDescent="0.2">
      <c r="A567" s="485"/>
      <c r="B567" s="485"/>
      <c r="C567" s="485"/>
      <c r="D567" s="485"/>
      <c r="E567" s="485"/>
      <c r="F567" s="485"/>
      <c r="G567" s="485"/>
      <c r="H567" s="485"/>
      <c r="I567" s="485"/>
    </row>
    <row r="568" spans="1:9" x14ac:dyDescent="0.2">
      <c r="A568" s="485"/>
      <c r="B568" s="485"/>
      <c r="C568" s="485"/>
      <c r="D568" s="485"/>
      <c r="E568" s="485"/>
      <c r="F568" s="485"/>
      <c r="G568" s="485"/>
      <c r="H568" s="485"/>
      <c r="I568" s="485"/>
    </row>
    <row r="569" spans="1:9" x14ac:dyDescent="0.2">
      <c r="A569" s="485"/>
      <c r="B569" s="485"/>
      <c r="C569" s="485"/>
      <c r="D569" s="485"/>
      <c r="E569" s="485"/>
      <c r="F569" s="485"/>
      <c r="G569" s="485"/>
      <c r="H569" s="485"/>
      <c r="I569" s="485"/>
    </row>
    <row r="570" spans="1:9" x14ac:dyDescent="0.2">
      <c r="A570" s="485"/>
      <c r="B570" s="485"/>
      <c r="C570" s="485"/>
      <c r="D570" s="485"/>
      <c r="E570" s="485"/>
      <c r="F570" s="485"/>
      <c r="G570" s="485"/>
      <c r="H570" s="485"/>
      <c r="I570" s="485"/>
    </row>
    <row r="571" spans="1:9" x14ac:dyDescent="0.2">
      <c r="A571" s="485"/>
      <c r="B571" s="485"/>
      <c r="C571" s="485"/>
      <c r="D571" s="485"/>
      <c r="E571" s="485"/>
      <c r="F571" s="485"/>
      <c r="G571" s="485"/>
      <c r="H571" s="485"/>
      <c r="I571" s="485"/>
    </row>
    <row r="572" spans="1:9" x14ac:dyDescent="0.2">
      <c r="A572" s="485"/>
      <c r="B572" s="485"/>
      <c r="C572" s="485"/>
      <c r="D572" s="485"/>
      <c r="E572" s="485"/>
      <c r="F572" s="485"/>
      <c r="G572" s="485"/>
      <c r="H572" s="485"/>
      <c r="I572" s="485"/>
    </row>
    <row r="573" spans="1:9" x14ac:dyDescent="0.2">
      <c r="A573" s="485"/>
      <c r="B573" s="485"/>
      <c r="C573" s="485"/>
      <c r="D573" s="485"/>
      <c r="E573" s="485"/>
      <c r="F573" s="485"/>
      <c r="G573" s="485"/>
      <c r="H573" s="485"/>
      <c r="I573" s="485"/>
    </row>
    <row r="574" spans="1:9" x14ac:dyDescent="0.2">
      <c r="A574" s="485"/>
      <c r="B574" s="485"/>
      <c r="C574" s="485"/>
      <c r="D574" s="485"/>
      <c r="E574" s="485"/>
      <c r="F574" s="485"/>
      <c r="G574" s="485"/>
      <c r="H574" s="485"/>
      <c r="I574" s="485"/>
    </row>
    <row r="575" spans="1:9" x14ac:dyDescent="0.2">
      <c r="A575" s="485"/>
      <c r="B575" s="485"/>
      <c r="C575" s="485"/>
      <c r="D575" s="485"/>
      <c r="E575" s="485"/>
      <c r="F575" s="485"/>
      <c r="G575" s="485"/>
      <c r="H575" s="485"/>
      <c r="I575" s="485"/>
    </row>
    <row r="576" spans="1:9" x14ac:dyDescent="0.2">
      <c r="A576" s="485"/>
      <c r="B576" s="485"/>
      <c r="C576" s="485"/>
      <c r="D576" s="485"/>
      <c r="E576" s="485"/>
      <c r="F576" s="485"/>
      <c r="G576" s="485"/>
      <c r="H576" s="485"/>
      <c r="I576" s="485"/>
    </row>
    <row r="577" spans="1:9" x14ac:dyDescent="0.2">
      <c r="A577" s="485"/>
      <c r="B577" s="485"/>
      <c r="C577" s="485"/>
      <c r="D577" s="485"/>
      <c r="E577" s="485"/>
      <c r="F577" s="485"/>
      <c r="G577" s="485"/>
      <c r="H577" s="485"/>
      <c r="I577" s="485"/>
    </row>
    <row r="578" spans="1:9" x14ac:dyDescent="0.2">
      <c r="A578" s="485"/>
      <c r="B578" s="485"/>
      <c r="C578" s="485"/>
      <c r="D578" s="485"/>
      <c r="E578" s="485"/>
      <c r="F578" s="485"/>
      <c r="G578" s="485"/>
      <c r="H578" s="485"/>
      <c r="I578" s="485"/>
    </row>
    <row r="579" spans="1:9" x14ac:dyDescent="0.2">
      <c r="A579" s="485"/>
      <c r="B579" s="485"/>
      <c r="C579" s="485"/>
      <c r="D579" s="485"/>
      <c r="E579" s="485"/>
      <c r="F579" s="485"/>
      <c r="G579" s="485"/>
      <c r="H579" s="485"/>
      <c r="I579" s="485"/>
    </row>
    <row r="580" spans="1:9" x14ac:dyDescent="0.2">
      <c r="A580" s="485"/>
      <c r="B580" s="485"/>
      <c r="C580" s="485"/>
      <c r="D580" s="485"/>
      <c r="E580" s="485"/>
      <c r="F580" s="485"/>
      <c r="G580" s="485"/>
      <c r="H580" s="485"/>
      <c r="I580" s="485"/>
    </row>
    <row r="581" spans="1:9" x14ac:dyDescent="0.2">
      <c r="A581" s="485"/>
      <c r="B581" s="485"/>
      <c r="C581" s="485"/>
      <c r="D581" s="485"/>
      <c r="E581" s="485"/>
      <c r="F581" s="485"/>
      <c r="G581" s="485"/>
      <c r="H581" s="485"/>
      <c r="I581" s="485"/>
    </row>
    <row r="582" spans="1:9" x14ac:dyDescent="0.2">
      <c r="A582" s="485"/>
      <c r="B582" s="485"/>
      <c r="C582" s="485"/>
      <c r="D582" s="485"/>
      <c r="E582" s="485"/>
      <c r="F582" s="485"/>
      <c r="G582" s="485"/>
      <c r="H582" s="485"/>
      <c r="I582" s="485"/>
    </row>
    <row r="583" spans="1:9" x14ac:dyDescent="0.2">
      <c r="A583" s="485"/>
      <c r="B583" s="485"/>
      <c r="C583" s="485"/>
      <c r="D583" s="485"/>
      <c r="E583" s="485"/>
      <c r="F583" s="485"/>
      <c r="G583" s="485"/>
      <c r="H583" s="485"/>
      <c r="I583" s="485"/>
    </row>
    <row r="584" spans="1:9" x14ac:dyDescent="0.2">
      <c r="A584" s="485"/>
      <c r="B584" s="485"/>
      <c r="C584" s="485"/>
      <c r="D584" s="485"/>
      <c r="E584" s="485"/>
      <c r="F584" s="485"/>
      <c r="G584" s="485"/>
      <c r="H584" s="485"/>
      <c r="I584" s="485"/>
    </row>
    <row r="585" spans="1:9" x14ac:dyDescent="0.2">
      <c r="A585" s="485"/>
      <c r="B585" s="485"/>
      <c r="C585" s="485"/>
      <c r="D585" s="485"/>
      <c r="E585" s="485"/>
      <c r="F585" s="485"/>
      <c r="G585" s="485"/>
      <c r="H585" s="485"/>
      <c r="I585" s="485"/>
    </row>
    <row r="586" spans="1:9" x14ac:dyDescent="0.2">
      <c r="A586" s="485"/>
      <c r="B586" s="485"/>
      <c r="C586" s="485"/>
      <c r="D586" s="485"/>
      <c r="E586" s="485"/>
      <c r="F586" s="485"/>
      <c r="G586" s="485"/>
      <c r="H586" s="485"/>
      <c r="I586" s="485"/>
    </row>
    <row r="587" spans="1:9" x14ac:dyDescent="0.2">
      <c r="A587" s="485"/>
      <c r="B587" s="485"/>
      <c r="C587" s="485"/>
      <c r="D587" s="485"/>
      <c r="E587" s="485"/>
      <c r="F587" s="485"/>
      <c r="G587" s="485"/>
      <c r="H587" s="485"/>
      <c r="I587" s="485"/>
    </row>
    <row r="588" spans="1:9" x14ac:dyDescent="0.2">
      <c r="A588" s="485"/>
      <c r="B588" s="485"/>
      <c r="C588" s="485"/>
      <c r="D588" s="485"/>
      <c r="E588" s="485"/>
      <c r="F588" s="485"/>
      <c r="G588" s="485"/>
      <c r="H588" s="485"/>
      <c r="I588" s="485"/>
    </row>
    <row r="589" spans="1:9" x14ac:dyDescent="0.2">
      <c r="A589" s="485"/>
      <c r="B589" s="485"/>
      <c r="C589" s="485"/>
      <c r="D589" s="485"/>
      <c r="E589" s="485"/>
      <c r="F589" s="485"/>
      <c r="G589" s="485"/>
      <c r="H589" s="485"/>
      <c r="I589" s="485"/>
    </row>
    <row r="590" spans="1:9" x14ac:dyDescent="0.2">
      <c r="A590" s="485"/>
      <c r="B590" s="485"/>
      <c r="C590" s="485"/>
      <c r="D590" s="485"/>
      <c r="E590" s="485"/>
      <c r="F590" s="485"/>
      <c r="G590" s="485"/>
      <c r="H590" s="485"/>
      <c r="I590" s="485"/>
    </row>
    <row r="591" spans="1:9" x14ac:dyDescent="0.2">
      <c r="A591" s="485"/>
      <c r="B591" s="485"/>
      <c r="C591" s="485"/>
      <c r="D591" s="485"/>
      <c r="E591" s="485"/>
      <c r="F591" s="485"/>
      <c r="G591" s="485"/>
      <c r="H591" s="485"/>
      <c r="I591" s="485"/>
    </row>
    <row r="592" spans="1:9" x14ac:dyDescent="0.2">
      <c r="A592" s="485"/>
      <c r="B592" s="485"/>
      <c r="C592" s="485"/>
      <c r="D592" s="485"/>
      <c r="E592" s="485"/>
      <c r="F592" s="485"/>
      <c r="G592" s="485"/>
      <c r="H592" s="485"/>
      <c r="I592" s="485"/>
    </row>
    <row r="593" spans="1:9" x14ac:dyDescent="0.2">
      <c r="A593" s="485"/>
      <c r="B593" s="485"/>
      <c r="C593" s="485"/>
      <c r="D593" s="485"/>
      <c r="E593" s="485"/>
      <c r="F593" s="485"/>
      <c r="G593" s="485"/>
      <c r="H593" s="485"/>
      <c r="I593" s="485"/>
    </row>
    <row r="594" spans="1:9" x14ac:dyDescent="0.2">
      <c r="A594" s="485"/>
      <c r="B594" s="485"/>
      <c r="C594" s="485"/>
      <c r="D594" s="485"/>
      <c r="E594" s="485"/>
      <c r="F594" s="485"/>
      <c r="G594" s="485"/>
      <c r="H594" s="485"/>
      <c r="I594" s="485"/>
    </row>
    <row r="595" spans="1:9" x14ac:dyDescent="0.2">
      <c r="A595" s="485"/>
      <c r="B595" s="485"/>
      <c r="C595" s="485"/>
      <c r="D595" s="485"/>
      <c r="E595" s="485"/>
      <c r="F595" s="485"/>
      <c r="G595" s="485"/>
      <c r="H595" s="485"/>
      <c r="I595" s="485"/>
    </row>
    <row r="596" spans="1:9" x14ac:dyDescent="0.2">
      <c r="A596" s="485"/>
      <c r="B596" s="485"/>
      <c r="C596" s="485"/>
      <c r="D596" s="485"/>
      <c r="E596" s="485"/>
      <c r="F596" s="485"/>
      <c r="G596" s="485"/>
      <c r="H596" s="485"/>
      <c r="I596" s="485"/>
    </row>
    <row r="597" spans="1:9" x14ac:dyDescent="0.2">
      <c r="A597" s="485"/>
      <c r="B597" s="485"/>
      <c r="C597" s="485"/>
      <c r="D597" s="485"/>
      <c r="E597" s="485"/>
      <c r="F597" s="485"/>
      <c r="G597" s="485"/>
      <c r="H597" s="485"/>
      <c r="I597" s="485"/>
    </row>
    <row r="598" spans="1:9" x14ac:dyDescent="0.2">
      <c r="A598" s="485"/>
      <c r="B598" s="485"/>
      <c r="C598" s="485"/>
      <c r="D598" s="485"/>
      <c r="E598" s="485"/>
      <c r="F598" s="485"/>
      <c r="G598" s="485"/>
      <c r="H598" s="485"/>
      <c r="I598" s="485"/>
    </row>
    <row r="599" spans="1:9" x14ac:dyDescent="0.2">
      <c r="A599" s="485"/>
      <c r="B599" s="485"/>
      <c r="C599" s="485"/>
      <c r="D599" s="485"/>
      <c r="E599" s="485"/>
      <c r="F599" s="485"/>
      <c r="G599" s="485"/>
      <c r="H599" s="485"/>
      <c r="I599" s="485"/>
    </row>
    <row r="600" spans="1:9" x14ac:dyDescent="0.2">
      <c r="A600" s="485"/>
      <c r="B600" s="485"/>
      <c r="C600" s="485"/>
      <c r="D600" s="485"/>
      <c r="E600" s="485"/>
      <c r="F600" s="485"/>
      <c r="G600" s="485"/>
      <c r="H600" s="485"/>
      <c r="I600" s="485"/>
    </row>
    <row r="601" spans="1:9" x14ac:dyDescent="0.2">
      <c r="A601" s="485"/>
      <c r="B601" s="485"/>
      <c r="C601" s="485"/>
      <c r="D601" s="485"/>
      <c r="E601" s="485"/>
      <c r="F601" s="485"/>
      <c r="G601" s="485"/>
      <c r="H601" s="485"/>
      <c r="I601" s="485"/>
    </row>
    <row r="602" spans="1:9" x14ac:dyDescent="0.2">
      <c r="A602" s="485"/>
      <c r="B602" s="485"/>
      <c r="C602" s="485"/>
      <c r="D602" s="485"/>
      <c r="E602" s="485"/>
      <c r="F602" s="485"/>
      <c r="G602" s="485"/>
      <c r="H602" s="485"/>
      <c r="I602" s="485"/>
    </row>
    <row r="603" spans="1:9" x14ac:dyDescent="0.2">
      <c r="A603" s="485"/>
      <c r="B603" s="485"/>
      <c r="C603" s="485"/>
      <c r="D603" s="485"/>
      <c r="E603" s="485"/>
      <c r="F603" s="485"/>
      <c r="G603" s="485"/>
      <c r="H603" s="485"/>
      <c r="I603" s="485"/>
    </row>
    <row r="604" spans="1:9" x14ac:dyDescent="0.2">
      <c r="A604" s="485"/>
      <c r="B604" s="485"/>
      <c r="C604" s="485"/>
      <c r="D604" s="485"/>
      <c r="E604" s="485"/>
      <c r="F604" s="485"/>
      <c r="G604" s="485"/>
      <c r="H604" s="485"/>
      <c r="I604" s="485"/>
    </row>
    <row r="605" spans="1:9" x14ac:dyDescent="0.2">
      <c r="A605" s="485"/>
      <c r="B605" s="485"/>
      <c r="C605" s="485"/>
      <c r="D605" s="485"/>
      <c r="E605" s="485"/>
      <c r="F605" s="485"/>
      <c r="G605" s="485"/>
      <c r="H605" s="485"/>
      <c r="I605" s="485"/>
    </row>
    <row r="606" spans="1:9" x14ac:dyDescent="0.2">
      <c r="A606" s="485"/>
      <c r="B606" s="485"/>
      <c r="C606" s="485"/>
      <c r="D606" s="485"/>
      <c r="E606" s="485"/>
      <c r="F606" s="485"/>
      <c r="G606" s="485"/>
      <c r="H606" s="485"/>
      <c r="I606" s="485"/>
    </row>
    <row r="607" spans="1:9" x14ac:dyDescent="0.2">
      <c r="A607" s="485"/>
      <c r="B607" s="485"/>
      <c r="C607" s="485"/>
      <c r="D607" s="485"/>
      <c r="E607" s="485"/>
      <c r="F607" s="485"/>
      <c r="G607" s="485"/>
      <c r="H607" s="485"/>
      <c r="I607" s="485"/>
    </row>
    <row r="608" spans="1:9" x14ac:dyDescent="0.2">
      <c r="A608" s="485"/>
      <c r="B608" s="485"/>
      <c r="C608" s="485"/>
      <c r="D608" s="485"/>
      <c r="E608" s="485"/>
      <c r="F608" s="485"/>
      <c r="G608" s="485"/>
      <c r="H608" s="485"/>
      <c r="I608" s="485"/>
    </row>
    <row r="609" spans="1:9" x14ac:dyDescent="0.2">
      <c r="A609" s="485"/>
      <c r="B609" s="485"/>
      <c r="C609" s="485"/>
      <c r="D609" s="485"/>
      <c r="E609" s="485"/>
      <c r="F609" s="485"/>
      <c r="G609" s="485"/>
      <c r="H609" s="485"/>
      <c r="I609" s="485"/>
    </row>
    <row r="610" spans="1:9" x14ac:dyDescent="0.2">
      <c r="A610" s="485"/>
      <c r="B610" s="485"/>
      <c r="C610" s="485"/>
      <c r="D610" s="485"/>
      <c r="E610" s="485"/>
      <c r="F610" s="485"/>
      <c r="G610" s="485"/>
      <c r="H610" s="485"/>
      <c r="I610" s="485"/>
    </row>
    <row r="611" spans="1:9" x14ac:dyDescent="0.2">
      <c r="A611" s="485"/>
      <c r="B611" s="485"/>
      <c r="C611" s="485"/>
      <c r="D611" s="485"/>
      <c r="E611" s="485"/>
      <c r="F611" s="485"/>
      <c r="G611" s="485"/>
      <c r="H611" s="485"/>
      <c r="I611" s="485"/>
    </row>
    <row r="612" spans="1:9" x14ac:dyDescent="0.2">
      <c r="A612" s="485"/>
      <c r="B612" s="485"/>
      <c r="C612" s="485"/>
      <c r="D612" s="485"/>
      <c r="E612" s="485"/>
      <c r="F612" s="485"/>
      <c r="G612" s="485"/>
      <c r="H612" s="485"/>
      <c r="I612" s="485"/>
    </row>
    <row r="613" spans="1:9" x14ac:dyDescent="0.2">
      <c r="A613" s="485"/>
      <c r="B613" s="485"/>
      <c r="C613" s="485"/>
      <c r="D613" s="485"/>
      <c r="E613" s="485"/>
      <c r="F613" s="485"/>
      <c r="G613" s="485"/>
      <c r="H613" s="485"/>
      <c r="I613" s="485"/>
    </row>
    <row r="614" spans="1:9" x14ac:dyDescent="0.2">
      <c r="A614" s="485"/>
      <c r="B614" s="485"/>
      <c r="C614" s="485"/>
      <c r="D614" s="485"/>
      <c r="E614" s="485"/>
      <c r="F614" s="485"/>
      <c r="G614" s="485"/>
      <c r="H614" s="485"/>
      <c r="I614" s="485"/>
    </row>
    <row r="615" spans="1:9" x14ac:dyDescent="0.2">
      <c r="A615" s="485"/>
      <c r="B615" s="485"/>
      <c r="C615" s="485"/>
      <c r="D615" s="485"/>
      <c r="E615" s="485"/>
      <c r="F615" s="485"/>
      <c r="G615" s="485"/>
      <c r="H615" s="485"/>
      <c r="I615" s="485"/>
    </row>
    <row r="616" spans="1:9" x14ac:dyDescent="0.2">
      <c r="A616" s="485"/>
      <c r="B616" s="485"/>
      <c r="C616" s="485"/>
      <c r="D616" s="485"/>
      <c r="E616" s="485"/>
      <c r="F616" s="485"/>
      <c r="G616" s="485"/>
      <c r="H616" s="485"/>
      <c r="I616" s="485"/>
    </row>
    <row r="617" spans="1:9" x14ac:dyDescent="0.2">
      <c r="A617" s="485"/>
      <c r="B617" s="485"/>
      <c r="C617" s="485"/>
      <c r="D617" s="485"/>
      <c r="E617" s="485"/>
      <c r="F617" s="485"/>
      <c r="G617" s="485"/>
      <c r="H617" s="485"/>
      <c r="I617" s="485"/>
    </row>
    <row r="618" spans="1:9" x14ac:dyDescent="0.2">
      <c r="A618" s="485"/>
      <c r="B618" s="485"/>
      <c r="C618" s="485"/>
      <c r="D618" s="485"/>
      <c r="E618" s="485"/>
      <c r="F618" s="485"/>
      <c r="G618" s="485"/>
      <c r="H618" s="485"/>
      <c r="I618" s="485"/>
    </row>
    <row r="619" spans="1:9" x14ac:dyDescent="0.2">
      <c r="A619" s="485"/>
      <c r="B619" s="485"/>
      <c r="C619" s="485"/>
      <c r="D619" s="485"/>
      <c r="E619" s="485"/>
      <c r="F619" s="485"/>
      <c r="G619" s="485"/>
      <c r="H619" s="485"/>
      <c r="I619" s="485"/>
    </row>
    <row r="620" spans="1:9" x14ac:dyDescent="0.2">
      <c r="A620" s="485"/>
      <c r="B620" s="485"/>
      <c r="C620" s="485"/>
      <c r="D620" s="485"/>
      <c r="E620" s="485"/>
      <c r="F620" s="485"/>
      <c r="G620" s="485"/>
      <c r="H620" s="485"/>
      <c r="I620" s="485"/>
    </row>
    <row r="621" spans="1:9" x14ac:dyDescent="0.2">
      <c r="A621" s="485"/>
      <c r="B621" s="485"/>
      <c r="C621" s="485"/>
      <c r="D621" s="485"/>
      <c r="E621" s="485"/>
      <c r="F621" s="485"/>
      <c r="G621" s="485"/>
      <c r="H621" s="485"/>
      <c r="I621" s="485"/>
    </row>
    <row r="622" spans="1:9" x14ac:dyDescent="0.2">
      <c r="A622" s="485"/>
      <c r="B622" s="485"/>
      <c r="C622" s="485"/>
      <c r="D622" s="485"/>
      <c r="E622" s="485"/>
      <c r="F622" s="485"/>
      <c r="G622" s="485"/>
      <c r="H622" s="485"/>
      <c r="I622" s="485"/>
    </row>
    <row r="623" spans="1:9" x14ac:dyDescent="0.2">
      <c r="A623" s="485"/>
      <c r="B623" s="485"/>
      <c r="C623" s="485"/>
      <c r="D623" s="485"/>
      <c r="E623" s="485"/>
      <c r="F623" s="485"/>
      <c r="G623" s="485"/>
      <c r="H623" s="485"/>
      <c r="I623" s="485"/>
    </row>
    <row r="624" spans="1:9" x14ac:dyDescent="0.2">
      <c r="A624" s="485"/>
      <c r="B624" s="485"/>
      <c r="C624" s="485"/>
      <c r="D624" s="485"/>
      <c r="E624" s="485"/>
      <c r="F624" s="485"/>
      <c r="G624" s="485"/>
      <c r="H624" s="485"/>
      <c r="I624" s="485"/>
    </row>
    <row r="625" spans="1:9" x14ac:dyDescent="0.2">
      <c r="A625" s="485"/>
      <c r="B625" s="485"/>
      <c r="C625" s="485"/>
      <c r="D625" s="485"/>
      <c r="E625" s="485"/>
      <c r="F625" s="485"/>
      <c r="G625" s="485"/>
      <c r="H625" s="485"/>
      <c r="I625" s="485"/>
    </row>
    <row r="626" spans="1:9" x14ac:dyDescent="0.2">
      <c r="A626" s="485"/>
      <c r="B626" s="485"/>
      <c r="C626" s="485"/>
      <c r="D626" s="485"/>
      <c r="E626" s="485"/>
      <c r="F626" s="485"/>
      <c r="G626" s="485"/>
      <c r="H626" s="485"/>
      <c r="I626" s="485"/>
    </row>
    <row r="627" spans="1:9" x14ac:dyDescent="0.2">
      <c r="A627" s="485"/>
      <c r="B627" s="485"/>
      <c r="C627" s="485"/>
      <c r="D627" s="485"/>
      <c r="E627" s="485"/>
      <c r="F627" s="485"/>
      <c r="G627" s="485"/>
      <c r="H627" s="485"/>
      <c r="I627" s="485"/>
    </row>
    <row r="628" spans="1:9" x14ac:dyDescent="0.2">
      <c r="A628" s="485"/>
      <c r="B628" s="485"/>
      <c r="C628" s="485"/>
      <c r="D628" s="485"/>
      <c r="E628" s="485"/>
      <c r="F628" s="485"/>
      <c r="G628" s="485"/>
      <c r="H628" s="485"/>
      <c r="I628" s="485"/>
    </row>
    <row r="629" spans="1:9" x14ac:dyDescent="0.2">
      <c r="A629" s="485"/>
      <c r="B629" s="485"/>
      <c r="C629" s="485"/>
      <c r="D629" s="485"/>
      <c r="E629" s="485"/>
      <c r="F629" s="485"/>
      <c r="G629" s="485"/>
      <c r="H629" s="485"/>
      <c r="I629" s="485"/>
    </row>
    <row r="630" spans="1:9" x14ac:dyDescent="0.2">
      <c r="A630" s="485"/>
      <c r="B630" s="485"/>
      <c r="C630" s="485"/>
      <c r="D630" s="485"/>
      <c r="E630" s="485"/>
      <c r="F630" s="485"/>
      <c r="G630" s="485"/>
      <c r="H630" s="485"/>
      <c r="I630" s="485"/>
    </row>
    <row r="631" spans="1:9" x14ac:dyDescent="0.2">
      <c r="A631" s="485"/>
      <c r="B631" s="485"/>
      <c r="C631" s="485"/>
      <c r="D631" s="485"/>
      <c r="E631" s="485"/>
      <c r="F631" s="485"/>
      <c r="G631" s="485"/>
      <c r="H631" s="485"/>
      <c r="I631" s="485"/>
    </row>
    <row r="632" spans="1:9" x14ac:dyDescent="0.2">
      <c r="A632" s="485"/>
      <c r="B632" s="485"/>
      <c r="C632" s="485"/>
      <c r="D632" s="485"/>
      <c r="E632" s="485"/>
      <c r="F632" s="485"/>
      <c r="G632" s="485"/>
      <c r="H632" s="485"/>
      <c r="I632" s="485"/>
    </row>
    <row r="633" spans="1:9" x14ac:dyDescent="0.2">
      <c r="A633" s="485"/>
      <c r="B633" s="485"/>
      <c r="C633" s="485"/>
      <c r="D633" s="485"/>
      <c r="E633" s="485"/>
      <c r="F633" s="485"/>
      <c r="G633" s="485"/>
      <c r="H633" s="485"/>
      <c r="I633" s="485"/>
    </row>
    <row r="634" spans="1:9" x14ac:dyDescent="0.2">
      <c r="A634" s="485"/>
      <c r="B634" s="485"/>
      <c r="C634" s="485"/>
      <c r="D634" s="485"/>
      <c r="E634" s="485"/>
      <c r="F634" s="485"/>
      <c r="G634" s="485"/>
      <c r="H634" s="485"/>
      <c r="I634" s="485"/>
    </row>
    <row r="635" spans="1:9" x14ac:dyDescent="0.2">
      <c r="A635" s="485"/>
      <c r="B635" s="485"/>
      <c r="C635" s="485"/>
      <c r="D635" s="485"/>
      <c r="E635" s="485"/>
      <c r="F635" s="485"/>
      <c r="G635" s="485"/>
      <c r="H635" s="485"/>
      <c r="I635" s="485"/>
    </row>
    <row r="636" spans="1:9" x14ac:dyDescent="0.2">
      <c r="A636" s="485"/>
      <c r="B636" s="485"/>
      <c r="C636" s="485"/>
      <c r="D636" s="485"/>
      <c r="E636" s="485"/>
      <c r="F636" s="485"/>
      <c r="G636" s="485"/>
      <c r="H636" s="485"/>
      <c r="I636" s="485"/>
    </row>
    <row r="637" spans="1:9" x14ac:dyDescent="0.2">
      <c r="A637" s="485"/>
      <c r="B637" s="485"/>
      <c r="C637" s="485"/>
      <c r="D637" s="485"/>
      <c r="E637" s="485"/>
      <c r="F637" s="485"/>
      <c r="G637" s="485"/>
      <c r="H637" s="485"/>
      <c r="I637" s="485"/>
    </row>
    <row r="638" spans="1:9" x14ac:dyDescent="0.2">
      <c r="A638" s="485"/>
      <c r="B638" s="485"/>
      <c r="C638" s="485"/>
      <c r="D638" s="485"/>
      <c r="E638" s="485"/>
      <c r="F638" s="485"/>
      <c r="G638" s="485"/>
      <c r="H638" s="485"/>
      <c r="I638" s="485"/>
    </row>
    <row r="639" spans="1:9" x14ac:dyDescent="0.2">
      <c r="A639" s="485"/>
      <c r="B639" s="485"/>
      <c r="C639" s="485"/>
      <c r="D639" s="485"/>
      <c r="E639" s="485"/>
      <c r="F639" s="485"/>
      <c r="G639" s="485"/>
      <c r="H639" s="485"/>
      <c r="I639" s="485"/>
    </row>
    <row r="640" spans="1:9" x14ac:dyDescent="0.2">
      <c r="A640" s="485"/>
      <c r="B640" s="485"/>
      <c r="C640" s="485"/>
      <c r="D640" s="485"/>
      <c r="E640" s="485"/>
      <c r="F640" s="485"/>
      <c r="G640" s="485"/>
      <c r="H640" s="485"/>
      <c r="I640" s="485"/>
    </row>
    <row r="641" spans="1:9" x14ac:dyDescent="0.2">
      <c r="A641" s="485"/>
      <c r="B641" s="485"/>
      <c r="C641" s="485"/>
      <c r="D641" s="485"/>
      <c r="E641" s="485"/>
      <c r="F641" s="485"/>
      <c r="G641" s="485"/>
      <c r="H641" s="485"/>
      <c r="I641" s="485"/>
    </row>
    <row r="642" spans="1:9" x14ac:dyDescent="0.2">
      <c r="A642" s="485"/>
      <c r="B642" s="485"/>
      <c r="C642" s="485"/>
      <c r="D642" s="485"/>
      <c r="E642" s="485"/>
      <c r="F642" s="485"/>
      <c r="G642" s="485"/>
      <c r="H642" s="485"/>
      <c r="I642" s="485"/>
    </row>
    <row r="643" spans="1:9" x14ac:dyDescent="0.2">
      <c r="A643" s="485"/>
      <c r="B643" s="485"/>
      <c r="C643" s="485"/>
      <c r="D643" s="485"/>
      <c r="E643" s="485"/>
      <c r="F643" s="485"/>
      <c r="G643" s="485"/>
      <c r="H643" s="485"/>
      <c r="I643" s="485"/>
    </row>
    <row r="644" spans="1:9" x14ac:dyDescent="0.2">
      <c r="A644" s="485"/>
      <c r="B644" s="485"/>
      <c r="C644" s="485"/>
      <c r="D644" s="485"/>
      <c r="E644" s="485"/>
      <c r="F644" s="485"/>
      <c r="G644" s="485"/>
      <c r="H644" s="485"/>
      <c r="I644" s="485"/>
    </row>
    <row r="645" spans="1:9" x14ac:dyDescent="0.2">
      <c r="A645" s="485"/>
      <c r="B645" s="485"/>
      <c r="C645" s="485"/>
      <c r="D645" s="485"/>
      <c r="E645" s="485"/>
      <c r="F645" s="485"/>
      <c r="G645" s="485"/>
      <c r="H645" s="485"/>
      <c r="I645" s="485"/>
    </row>
    <row r="646" spans="1:9" x14ac:dyDescent="0.2">
      <c r="A646" s="485"/>
      <c r="B646" s="485"/>
      <c r="C646" s="485"/>
      <c r="D646" s="485"/>
      <c r="E646" s="485"/>
      <c r="F646" s="485"/>
      <c r="G646" s="485"/>
      <c r="H646" s="485"/>
      <c r="I646" s="485"/>
    </row>
    <row r="647" spans="1:9" x14ac:dyDescent="0.2">
      <c r="A647" s="485"/>
      <c r="B647" s="485"/>
      <c r="C647" s="485"/>
      <c r="D647" s="485"/>
      <c r="E647" s="485"/>
      <c r="F647" s="485"/>
      <c r="G647" s="485"/>
      <c r="H647" s="485"/>
      <c r="I647" s="485"/>
    </row>
    <row r="648" spans="1:9" x14ac:dyDescent="0.2">
      <c r="A648" s="485"/>
      <c r="B648" s="485"/>
      <c r="C648" s="485"/>
      <c r="D648" s="485"/>
      <c r="E648" s="485"/>
      <c r="F648" s="485"/>
      <c r="G648" s="485"/>
      <c r="H648" s="485"/>
      <c r="I648" s="485"/>
    </row>
    <row r="649" spans="1:9" x14ac:dyDescent="0.2">
      <c r="A649" s="485"/>
      <c r="B649" s="485"/>
      <c r="C649" s="485"/>
      <c r="D649" s="485"/>
      <c r="E649" s="485"/>
      <c r="F649" s="485"/>
      <c r="G649" s="485"/>
      <c r="H649" s="485"/>
      <c r="I649" s="485"/>
    </row>
    <row r="650" spans="1:9" x14ac:dyDescent="0.2">
      <c r="A650" s="485"/>
      <c r="B650" s="485"/>
      <c r="C650" s="485"/>
      <c r="D650" s="485"/>
      <c r="E650" s="485"/>
      <c r="F650" s="485"/>
      <c r="G650" s="485"/>
      <c r="H650" s="485"/>
      <c r="I650" s="485"/>
    </row>
    <row r="651" spans="1:9" x14ac:dyDescent="0.2">
      <c r="A651" s="485"/>
      <c r="B651" s="485"/>
      <c r="C651" s="485"/>
      <c r="D651" s="485"/>
      <c r="E651" s="485"/>
      <c r="F651" s="485"/>
      <c r="G651" s="485"/>
      <c r="H651" s="485"/>
      <c r="I651" s="485"/>
    </row>
    <row r="652" spans="1:9" x14ac:dyDescent="0.2">
      <c r="A652" s="485"/>
      <c r="B652" s="485"/>
      <c r="C652" s="485"/>
      <c r="D652" s="485"/>
      <c r="E652" s="485"/>
      <c r="F652" s="485"/>
      <c r="G652" s="485"/>
      <c r="H652" s="485"/>
      <c r="I652" s="485"/>
    </row>
    <row r="653" spans="1:9" x14ac:dyDescent="0.2">
      <c r="A653" s="485"/>
      <c r="B653" s="485"/>
      <c r="C653" s="485"/>
      <c r="D653" s="485"/>
      <c r="E653" s="485"/>
      <c r="F653" s="485"/>
      <c r="G653" s="485"/>
      <c r="H653" s="485"/>
      <c r="I653" s="485"/>
    </row>
    <row r="654" spans="1:9" x14ac:dyDescent="0.2">
      <c r="A654" s="485"/>
      <c r="B654" s="485"/>
      <c r="C654" s="485"/>
      <c r="D654" s="485"/>
      <c r="E654" s="485"/>
      <c r="F654" s="485"/>
      <c r="G654" s="485"/>
      <c r="H654" s="485"/>
      <c r="I654" s="485"/>
    </row>
    <row r="655" spans="1:9" x14ac:dyDescent="0.2">
      <c r="A655" s="485"/>
      <c r="B655" s="485"/>
      <c r="C655" s="485"/>
      <c r="D655" s="485"/>
      <c r="E655" s="485"/>
      <c r="F655" s="485"/>
      <c r="G655" s="485"/>
      <c r="H655" s="485"/>
      <c r="I655" s="485"/>
    </row>
    <row r="656" spans="1:9" x14ac:dyDescent="0.2">
      <c r="A656" s="485"/>
      <c r="B656" s="485"/>
      <c r="C656" s="485"/>
      <c r="D656" s="485"/>
      <c r="E656" s="485"/>
      <c r="F656" s="485"/>
      <c r="G656" s="485"/>
      <c r="H656" s="485"/>
      <c r="I656" s="485"/>
    </row>
    <row r="657" spans="1:9" x14ac:dyDescent="0.2">
      <c r="A657" s="485"/>
      <c r="B657" s="485"/>
      <c r="C657" s="485"/>
      <c r="D657" s="485"/>
      <c r="E657" s="485"/>
      <c r="F657" s="485"/>
      <c r="G657" s="485"/>
      <c r="H657" s="485"/>
      <c r="I657" s="485"/>
    </row>
    <row r="658" spans="1:9" x14ac:dyDescent="0.2">
      <c r="A658" s="485"/>
      <c r="B658" s="485"/>
      <c r="C658" s="485"/>
      <c r="D658" s="485"/>
      <c r="E658" s="485"/>
      <c r="F658" s="485"/>
      <c r="G658" s="485"/>
      <c r="H658" s="485"/>
      <c r="I658" s="485"/>
    </row>
    <row r="659" spans="1:9" x14ac:dyDescent="0.2">
      <c r="A659" s="485"/>
      <c r="B659" s="485"/>
      <c r="C659" s="485"/>
      <c r="D659" s="485"/>
      <c r="E659" s="485"/>
      <c r="F659" s="485"/>
      <c r="G659" s="485"/>
      <c r="H659" s="485"/>
      <c r="I659" s="485"/>
    </row>
    <row r="660" spans="1:9" x14ac:dyDescent="0.2">
      <c r="A660" s="485"/>
      <c r="B660" s="485"/>
      <c r="C660" s="485"/>
      <c r="D660" s="485"/>
      <c r="E660" s="485"/>
      <c r="F660" s="485"/>
      <c r="G660" s="485"/>
      <c r="H660" s="485"/>
      <c r="I660" s="485"/>
    </row>
    <row r="661" spans="1:9" x14ac:dyDescent="0.2">
      <c r="A661" s="485"/>
      <c r="B661" s="485"/>
      <c r="C661" s="485"/>
      <c r="D661" s="485"/>
      <c r="E661" s="485"/>
      <c r="F661" s="485"/>
      <c r="G661" s="485"/>
      <c r="H661" s="485"/>
      <c r="I661" s="485"/>
    </row>
    <row r="662" spans="1:9" x14ac:dyDescent="0.2">
      <c r="A662" s="485"/>
      <c r="B662" s="485"/>
      <c r="C662" s="485"/>
      <c r="D662" s="485"/>
      <c r="E662" s="485"/>
      <c r="F662" s="485"/>
      <c r="G662" s="485"/>
      <c r="H662" s="485"/>
      <c r="I662" s="485"/>
    </row>
    <row r="663" spans="1:9" x14ac:dyDescent="0.2">
      <c r="A663" s="485"/>
      <c r="B663" s="485"/>
      <c r="C663" s="485"/>
      <c r="D663" s="485"/>
      <c r="E663" s="485"/>
      <c r="F663" s="485"/>
      <c r="G663" s="485"/>
      <c r="H663" s="485"/>
      <c r="I663" s="485"/>
    </row>
    <row r="664" spans="1:9" x14ac:dyDescent="0.2">
      <c r="A664" s="485"/>
      <c r="B664" s="485"/>
      <c r="C664" s="485"/>
      <c r="D664" s="485"/>
      <c r="E664" s="485"/>
      <c r="F664" s="485"/>
      <c r="G664" s="485"/>
      <c r="H664" s="485"/>
      <c r="I664" s="485"/>
    </row>
    <row r="665" spans="1:9" x14ac:dyDescent="0.2">
      <c r="A665" s="485"/>
      <c r="B665" s="485"/>
      <c r="C665" s="485"/>
      <c r="D665" s="485"/>
      <c r="E665" s="485"/>
      <c r="F665" s="485"/>
      <c r="G665" s="485"/>
      <c r="H665" s="485"/>
      <c r="I665" s="485"/>
    </row>
    <row r="666" spans="1:9" x14ac:dyDescent="0.2">
      <c r="A666" s="485"/>
      <c r="B666" s="485"/>
      <c r="C666" s="485"/>
      <c r="D666" s="485"/>
      <c r="E666" s="485"/>
      <c r="F666" s="485"/>
      <c r="G666" s="485"/>
      <c r="H666" s="485"/>
      <c r="I666" s="485"/>
    </row>
    <row r="667" spans="1:9" x14ac:dyDescent="0.2">
      <c r="A667" s="485"/>
      <c r="B667" s="485"/>
      <c r="C667" s="485"/>
      <c r="D667" s="485"/>
      <c r="E667" s="485"/>
      <c r="F667" s="485"/>
      <c r="G667" s="485"/>
      <c r="H667" s="485"/>
      <c r="I667" s="485"/>
    </row>
    <row r="668" spans="1:9" x14ac:dyDescent="0.2">
      <c r="A668" s="485"/>
      <c r="B668" s="485"/>
      <c r="C668" s="485"/>
      <c r="D668" s="485"/>
      <c r="E668" s="485"/>
      <c r="F668" s="485"/>
      <c r="G668" s="485"/>
      <c r="H668" s="485"/>
      <c r="I668" s="485"/>
    </row>
    <row r="669" spans="1:9" x14ac:dyDescent="0.2">
      <c r="A669" s="485"/>
      <c r="B669" s="485"/>
      <c r="C669" s="485"/>
      <c r="D669" s="485"/>
      <c r="E669" s="485"/>
      <c r="F669" s="485"/>
      <c r="G669" s="485"/>
      <c r="H669" s="485"/>
      <c r="I669" s="485"/>
    </row>
    <row r="670" spans="1:9" x14ac:dyDescent="0.2">
      <c r="A670" s="485"/>
      <c r="B670" s="485"/>
      <c r="C670" s="485"/>
      <c r="D670" s="485"/>
      <c r="E670" s="485"/>
      <c r="F670" s="485"/>
      <c r="G670" s="485"/>
      <c r="H670" s="485"/>
      <c r="I670" s="485"/>
    </row>
    <row r="671" spans="1:9" x14ac:dyDescent="0.2">
      <c r="A671" s="485"/>
      <c r="B671" s="485"/>
      <c r="C671" s="485"/>
      <c r="D671" s="485"/>
      <c r="E671" s="485"/>
      <c r="F671" s="485"/>
      <c r="G671" s="485"/>
      <c r="H671" s="485"/>
      <c r="I671" s="485"/>
    </row>
    <row r="672" spans="1:9" x14ac:dyDescent="0.2">
      <c r="A672" s="485"/>
      <c r="B672" s="485"/>
      <c r="C672" s="485"/>
      <c r="D672" s="485"/>
      <c r="E672" s="485"/>
      <c r="F672" s="485"/>
      <c r="G672" s="485"/>
      <c r="H672" s="485"/>
      <c r="I672" s="485"/>
    </row>
    <row r="673" spans="1:9" x14ac:dyDescent="0.2">
      <c r="A673" s="485"/>
      <c r="B673" s="485"/>
      <c r="C673" s="485"/>
      <c r="D673" s="485"/>
      <c r="E673" s="485"/>
      <c r="F673" s="485"/>
      <c r="G673" s="485"/>
      <c r="H673" s="485"/>
      <c r="I673" s="485"/>
    </row>
    <row r="674" spans="1:9" x14ac:dyDescent="0.2">
      <c r="A674" s="485"/>
      <c r="B674" s="485"/>
      <c r="C674" s="485"/>
      <c r="D674" s="485"/>
      <c r="E674" s="485"/>
      <c r="F674" s="485"/>
      <c r="G674" s="485"/>
      <c r="H674" s="485"/>
      <c r="I674" s="485"/>
    </row>
    <row r="675" spans="1:9" x14ac:dyDescent="0.2">
      <c r="A675" s="485"/>
      <c r="B675" s="485"/>
      <c r="C675" s="485"/>
      <c r="D675" s="485"/>
      <c r="E675" s="485"/>
      <c r="F675" s="485"/>
      <c r="G675" s="485"/>
      <c r="H675" s="485"/>
      <c r="I675" s="485"/>
    </row>
    <row r="676" spans="1:9" x14ac:dyDescent="0.2">
      <c r="A676" s="485"/>
      <c r="B676" s="485"/>
      <c r="C676" s="485"/>
      <c r="D676" s="485"/>
      <c r="E676" s="485"/>
      <c r="F676" s="485"/>
      <c r="G676" s="485"/>
      <c r="H676" s="485"/>
      <c r="I676" s="485"/>
    </row>
    <row r="677" spans="1:9" x14ac:dyDescent="0.2">
      <c r="A677" s="485"/>
      <c r="B677" s="485"/>
      <c r="C677" s="485"/>
      <c r="D677" s="485"/>
      <c r="E677" s="485"/>
      <c r="F677" s="485"/>
      <c r="G677" s="485"/>
      <c r="H677" s="485"/>
      <c r="I677" s="485"/>
    </row>
    <row r="678" spans="1:9" x14ac:dyDescent="0.2">
      <c r="A678" s="485"/>
      <c r="B678" s="485"/>
      <c r="C678" s="485"/>
      <c r="D678" s="485"/>
      <c r="E678" s="485"/>
      <c r="F678" s="485"/>
      <c r="G678" s="485"/>
      <c r="H678" s="485"/>
      <c r="I678" s="485"/>
    </row>
    <row r="679" spans="1:9" x14ac:dyDescent="0.2">
      <c r="A679" s="485"/>
      <c r="B679" s="485"/>
      <c r="C679" s="485"/>
      <c r="D679" s="485"/>
      <c r="E679" s="485"/>
      <c r="F679" s="485"/>
      <c r="G679" s="485"/>
      <c r="H679" s="485"/>
      <c r="I679" s="485"/>
    </row>
    <row r="680" spans="1:9" x14ac:dyDescent="0.2">
      <c r="A680" s="485"/>
      <c r="B680" s="485"/>
      <c r="C680" s="485"/>
      <c r="D680" s="485"/>
      <c r="E680" s="485"/>
      <c r="F680" s="485"/>
      <c r="G680" s="485"/>
      <c r="H680" s="485"/>
      <c r="I680" s="485"/>
    </row>
    <row r="681" spans="1:9" x14ac:dyDescent="0.2">
      <c r="A681" s="485"/>
      <c r="B681" s="485"/>
      <c r="C681" s="485"/>
      <c r="D681" s="485"/>
      <c r="E681" s="485"/>
      <c r="F681" s="485"/>
      <c r="G681" s="485"/>
      <c r="H681" s="485"/>
      <c r="I681" s="485"/>
    </row>
    <row r="682" spans="1:9" x14ac:dyDescent="0.2">
      <c r="A682" s="485"/>
      <c r="B682" s="485"/>
      <c r="C682" s="485"/>
      <c r="D682" s="485"/>
      <c r="E682" s="485"/>
      <c r="F682" s="485"/>
      <c r="G682" s="485"/>
      <c r="H682" s="485"/>
      <c r="I682" s="485"/>
    </row>
    <row r="683" spans="1:9" x14ac:dyDescent="0.2">
      <c r="A683" s="485"/>
      <c r="B683" s="485"/>
      <c r="C683" s="485"/>
      <c r="D683" s="485"/>
      <c r="E683" s="485"/>
      <c r="F683" s="485"/>
      <c r="G683" s="485"/>
      <c r="H683" s="485"/>
      <c r="I683" s="485"/>
    </row>
    <row r="684" spans="1:9" x14ac:dyDescent="0.2">
      <c r="A684" s="485"/>
      <c r="B684" s="485"/>
      <c r="C684" s="485"/>
      <c r="D684" s="485"/>
      <c r="E684" s="485"/>
      <c r="F684" s="485"/>
      <c r="G684" s="485"/>
      <c r="H684" s="485"/>
      <c r="I684" s="485"/>
    </row>
    <row r="685" spans="1:9" x14ac:dyDescent="0.2">
      <c r="A685" s="485"/>
      <c r="B685" s="485"/>
      <c r="C685" s="485"/>
      <c r="D685" s="485"/>
      <c r="E685" s="485"/>
      <c r="F685" s="485"/>
      <c r="G685" s="485"/>
      <c r="H685" s="485"/>
      <c r="I685" s="485"/>
    </row>
    <row r="686" spans="1:9" x14ac:dyDescent="0.2">
      <c r="A686" s="485"/>
      <c r="B686" s="485"/>
      <c r="C686" s="485"/>
      <c r="D686" s="485"/>
      <c r="E686" s="485"/>
      <c r="F686" s="485"/>
      <c r="G686" s="485"/>
      <c r="H686" s="485"/>
      <c r="I686" s="485"/>
    </row>
    <row r="687" spans="1:9" x14ac:dyDescent="0.2">
      <c r="A687" s="485"/>
      <c r="B687" s="485"/>
      <c r="C687" s="485"/>
      <c r="D687" s="485"/>
      <c r="E687" s="485"/>
      <c r="F687" s="485"/>
      <c r="G687" s="485"/>
      <c r="H687" s="485"/>
      <c r="I687" s="485"/>
    </row>
    <row r="688" spans="1:9" x14ac:dyDescent="0.2">
      <c r="A688" s="485"/>
      <c r="B688" s="485"/>
      <c r="C688" s="485"/>
      <c r="D688" s="485"/>
      <c r="E688" s="485"/>
      <c r="F688" s="485"/>
      <c r="G688" s="485"/>
      <c r="H688" s="485"/>
      <c r="I688" s="485"/>
    </row>
    <row r="689" spans="1:9" x14ac:dyDescent="0.2">
      <c r="A689" s="485"/>
      <c r="B689" s="485"/>
      <c r="C689" s="485"/>
      <c r="D689" s="485"/>
      <c r="E689" s="485"/>
      <c r="F689" s="485"/>
      <c r="G689" s="485"/>
      <c r="H689" s="485"/>
      <c r="I689" s="485"/>
    </row>
    <row r="690" spans="1:9" x14ac:dyDescent="0.2">
      <c r="A690" s="485"/>
      <c r="B690" s="485"/>
      <c r="C690" s="485"/>
      <c r="D690" s="485"/>
      <c r="E690" s="485"/>
      <c r="F690" s="485"/>
      <c r="G690" s="485"/>
      <c r="H690" s="485"/>
      <c r="I690" s="485"/>
    </row>
    <row r="691" spans="1:9" x14ac:dyDescent="0.2">
      <c r="A691" s="485"/>
      <c r="B691" s="485"/>
      <c r="C691" s="485"/>
      <c r="D691" s="485"/>
      <c r="E691" s="485"/>
      <c r="F691" s="485"/>
      <c r="G691" s="485"/>
      <c r="H691" s="485"/>
      <c r="I691" s="485"/>
    </row>
    <row r="692" spans="1:9" x14ac:dyDescent="0.2">
      <c r="A692" s="485"/>
      <c r="B692" s="485"/>
      <c r="C692" s="485"/>
      <c r="D692" s="485"/>
      <c r="E692" s="485"/>
      <c r="F692" s="485"/>
      <c r="G692" s="485"/>
      <c r="H692" s="485"/>
      <c r="I692" s="485"/>
    </row>
    <row r="693" spans="1:9" x14ac:dyDescent="0.2">
      <c r="A693" s="485"/>
      <c r="B693" s="485"/>
      <c r="C693" s="485"/>
      <c r="D693" s="485"/>
      <c r="E693" s="485"/>
      <c r="F693" s="485"/>
      <c r="G693" s="485"/>
      <c r="H693" s="485"/>
      <c r="I693" s="485"/>
    </row>
    <row r="694" spans="1:9" x14ac:dyDescent="0.2">
      <c r="A694" s="485"/>
      <c r="B694" s="485"/>
      <c r="C694" s="485"/>
      <c r="D694" s="485"/>
      <c r="E694" s="485"/>
      <c r="F694" s="485"/>
      <c r="G694" s="485"/>
      <c r="H694" s="485"/>
      <c r="I694" s="485"/>
    </row>
    <row r="695" spans="1:9" x14ac:dyDescent="0.2">
      <c r="A695" s="485"/>
      <c r="B695" s="485"/>
      <c r="C695" s="485"/>
      <c r="D695" s="485"/>
      <c r="E695" s="485"/>
      <c r="F695" s="485"/>
      <c r="G695" s="485"/>
      <c r="H695" s="485"/>
      <c r="I695" s="485"/>
    </row>
    <row r="696" spans="1:9" x14ac:dyDescent="0.2">
      <c r="A696" s="485"/>
      <c r="B696" s="485"/>
      <c r="C696" s="485"/>
      <c r="D696" s="485"/>
      <c r="E696" s="485"/>
      <c r="F696" s="485"/>
      <c r="G696" s="485"/>
      <c r="H696" s="485"/>
      <c r="I696" s="485"/>
    </row>
    <row r="697" spans="1:9" x14ac:dyDescent="0.2">
      <c r="A697" s="485"/>
      <c r="B697" s="485"/>
      <c r="C697" s="485"/>
      <c r="D697" s="485"/>
      <c r="E697" s="485"/>
      <c r="F697" s="485"/>
      <c r="G697" s="485"/>
      <c r="H697" s="485"/>
      <c r="I697" s="485"/>
    </row>
    <row r="698" spans="1:9" x14ac:dyDescent="0.2">
      <c r="A698" s="485"/>
      <c r="B698" s="485"/>
      <c r="C698" s="485"/>
      <c r="D698" s="485"/>
      <c r="E698" s="485"/>
      <c r="F698" s="485"/>
      <c r="G698" s="485"/>
      <c r="H698" s="485"/>
      <c r="I698" s="485"/>
    </row>
    <row r="699" spans="1:9" x14ac:dyDescent="0.2">
      <c r="A699" s="485"/>
      <c r="B699" s="485"/>
      <c r="C699" s="485"/>
      <c r="D699" s="485"/>
      <c r="E699" s="485"/>
      <c r="F699" s="485"/>
      <c r="G699" s="485"/>
      <c r="H699" s="485"/>
      <c r="I699" s="485"/>
    </row>
    <row r="700" spans="1:9" x14ac:dyDescent="0.2">
      <c r="A700" s="485"/>
      <c r="B700" s="485"/>
      <c r="C700" s="485"/>
      <c r="D700" s="485"/>
      <c r="E700" s="485"/>
      <c r="F700" s="485"/>
      <c r="G700" s="485"/>
      <c r="H700" s="485"/>
      <c r="I700" s="485"/>
    </row>
    <row r="701" spans="1:9" x14ac:dyDescent="0.2">
      <c r="A701" s="485"/>
      <c r="B701" s="485"/>
      <c r="C701" s="485"/>
      <c r="D701" s="485"/>
      <c r="E701" s="485"/>
      <c r="F701" s="485"/>
      <c r="G701" s="485"/>
      <c r="H701" s="485"/>
      <c r="I701" s="485"/>
    </row>
    <row r="702" spans="1:9" x14ac:dyDescent="0.2">
      <c r="A702" s="485"/>
      <c r="B702" s="485"/>
      <c r="C702" s="485"/>
      <c r="D702" s="485"/>
      <c r="E702" s="485"/>
      <c r="F702" s="485"/>
      <c r="G702" s="485"/>
      <c r="H702" s="485"/>
      <c r="I702" s="485"/>
    </row>
    <row r="703" spans="1:9" x14ac:dyDescent="0.2">
      <c r="A703" s="485"/>
      <c r="B703" s="485"/>
      <c r="C703" s="485"/>
      <c r="D703" s="485"/>
      <c r="E703" s="485"/>
      <c r="F703" s="485"/>
      <c r="G703" s="485"/>
      <c r="H703" s="485"/>
      <c r="I703" s="485"/>
    </row>
    <row r="704" spans="1:9" x14ac:dyDescent="0.2">
      <c r="A704" s="485"/>
      <c r="B704" s="485"/>
      <c r="C704" s="485"/>
      <c r="D704" s="485"/>
      <c r="E704" s="485"/>
      <c r="F704" s="485"/>
      <c r="G704" s="485"/>
      <c r="H704" s="485"/>
      <c r="I704" s="485"/>
    </row>
    <row r="705" spans="1:9" x14ac:dyDescent="0.2">
      <c r="A705" s="485"/>
      <c r="B705" s="485"/>
      <c r="C705" s="485"/>
      <c r="D705" s="485"/>
      <c r="E705" s="485"/>
      <c r="F705" s="485"/>
      <c r="G705" s="485"/>
      <c r="H705" s="485"/>
      <c r="I705" s="485"/>
    </row>
    <row r="706" spans="1:9" x14ac:dyDescent="0.2">
      <c r="A706" s="485"/>
      <c r="B706" s="485"/>
      <c r="C706" s="485"/>
      <c r="D706" s="485"/>
      <c r="E706" s="485"/>
      <c r="F706" s="485"/>
      <c r="G706" s="485"/>
      <c r="H706" s="485"/>
      <c r="I706" s="485"/>
    </row>
    <row r="707" spans="1:9" x14ac:dyDescent="0.2">
      <c r="A707" s="485"/>
      <c r="B707" s="485"/>
      <c r="C707" s="485"/>
      <c r="D707" s="485"/>
      <c r="E707" s="485"/>
      <c r="F707" s="485"/>
      <c r="G707" s="485"/>
      <c r="H707" s="485"/>
      <c r="I707" s="485"/>
    </row>
    <row r="708" spans="1:9" x14ac:dyDescent="0.2">
      <c r="A708" s="485"/>
      <c r="B708" s="485"/>
      <c r="C708" s="485"/>
      <c r="D708" s="485"/>
      <c r="E708" s="485"/>
      <c r="F708" s="485"/>
      <c r="G708" s="485"/>
      <c r="H708" s="485"/>
      <c r="I708" s="485"/>
    </row>
    <row r="709" spans="1:9" x14ac:dyDescent="0.2">
      <c r="A709" s="485"/>
      <c r="B709" s="485"/>
      <c r="C709" s="485"/>
      <c r="D709" s="485"/>
      <c r="E709" s="485"/>
      <c r="F709" s="485"/>
      <c r="G709" s="485"/>
      <c r="H709" s="485"/>
      <c r="I709" s="485"/>
    </row>
    <row r="710" spans="1:9" x14ac:dyDescent="0.2">
      <c r="A710" s="485"/>
      <c r="B710" s="485"/>
      <c r="C710" s="485"/>
      <c r="D710" s="485"/>
      <c r="E710" s="485"/>
      <c r="F710" s="485"/>
      <c r="G710" s="485"/>
      <c r="H710" s="485"/>
      <c r="I710" s="485"/>
    </row>
    <row r="711" spans="1:9" x14ac:dyDescent="0.2">
      <c r="A711" s="485"/>
      <c r="B711" s="485"/>
      <c r="C711" s="485"/>
      <c r="D711" s="485"/>
      <c r="E711" s="485"/>
      <c r="F711" s="485"/>
      <c r="G711" s="485"/>
      <c r="H711" s="485"/>
      <c r="I711" s="485"/>
    </row>
    <row r="712" spans="1:9" x14ac:dyDescent="0.2">
      <c r="A712" s="485"/>
      <c r="B712" s="485"/>
      <c r="C712" s="485"/>
      <c r="D712" s="485"/>
      <c r="E712" s="485"/>
      <c r="F712" s="485"/>
      <c r="G712" s="485"/>
      <c r="H712" s="485"/>
      <c r="I712" s="485"/>
    </row>
    <row r="713" spans="1:9" x14ac:dyDescent="0.2">
      <c r="A713" s="485"/>
      <c r="B713" s="485"/>
      <c r="C713" s="485"/>
      <c r="D713" s="485"/>
      <c r="E713" s="485"/>
      <c r="F713" s="485"/>
      <c r="G713" s="485"/>
      <c r="H713" s="485"/>
      <c r="I713" s="485"/>
    </row>
    <row r="714" spans="1:9" x14ac:dyDescent="0.2">
      <c r="A714" s="485"/>
      <c r="B714" s="485"/>
      <c r="C714" s="485"/>
      <c r="D714" s="485"/>
      <c r="E714" s="485"/>
      <c r="F714" s="485"/>
      <c r="G714" s="485"/>
      <c r="H714" s="485"/>
      <c r="I714" s="485"/>
    </row>
    <row r="715" spans="1:9" x14ac:dyDescent="0.2">
      <c r="A715" s="485"/>
      <c r="B715" s="485"/>
      <c r="C715" s="485"/>
      <c r="D715" s="485"/>
      <c r="E715" s="485"/>
      <c r="F715" s="485"/>
      <c r="G715" s="485"/>
      <c r="H715" s="485"/>
      <c r="I715" s="485"/>
    </row>
    <row r="716" spans="1:9" x14ac:dyDescent="0.2">
      <c r="A716" s="485"/>
      <c r="B716" s="485"/>
      <c r="C716" s="485"/>
      <c r="D716" s="485"/>
      <c r="E716" s="485"/>
      <c r="F716" s="485"/>
      <c r="G716" s="485"/>
      <c r="H716" s="485"/>
      <c r="I716" s="485"/>
    </row>
    <row r="717" spans="1:9" x14ac:dyDescent="0.2">
      <c r="A717" s="485"/>
      <c r="B717" s="485"/>
      <c r="C717" s="485"/>
      <c r="D717" s="485"/>
      <c r="E717" s="485"/>
      <c r="F717" s="485"/>
      <c r="G717" s="485"/>
      <c r="H717" s="485"/>
      <c r="I717" s="485"/>
    </row>
    <row r="718" spans="1:9" x14ac:dyDescent="0.2">
      <c r="A718" s="485"/>
      <c r="B718" s="485"/>
      <c r="C718" s="485"/>
      <c r="D718" s="485"/>
      <c r="E718" s="485"/>
      <c r="F718" s="485"/>
      <c r="G718" s="485"/>
      <c r="H718" s="485"/>
      <c r="I718" s="485"/>
    </row>
    <row r="719" spans="1:9" x14ac:dyDescent="0.2">
      <c r="A719" s="485"/>
      <c r="B719" s="485"/>
      <c r="C719" s="485"/>
      <c r="D719" s="485"/>
      <c r="E719" s="485"/>
      <c r="F719" s="485"/>
      <c r="G719" s="485"/>
      <c r="H719" s="485"/>
      <c r="I719" s="485"/>
    </row>
    <row r="720" spans="1:9" x14ac:dyDescent="0.2">
      <c r="A720" s="485"/>
      <c r="B720" s="485"/>
      <c r="C720" s="485"/>
      <c r="D720" s="485"/>
      <c r="E720" s="485"/>
      <c r="F720" s="485"/>
      <c r="G720" s="485"/>
      <c r="H720" s="485"/>
      <c r="I720" s="485"/>
    </row>
    <row r="721" spans="1:9" x14ac:dyDescent="0.2">
      <c r="A721" s="485"/>
      <c r="B721" s="485"/>
      <c r="C721" s="485"/>
      <c r="D721" s="485"/>
      <c r="E721" s="485"/>
      <c r="F721" s="485"/>
      <c r="G721" s="485"/>
      <c r="H721" s="485"/>
      <c r="I721" s="485"/>
    </row>
    <row r="722" spans="1:9" x14ac:dyDescent="0.2">
      <c r="A722" s="485"/>
      <c r="B722" s="485"/>
      <c r="C722" s="485"/>
      <c r="D722" s="485"/>
      <c r="E722" s="485"/>
      <c r="F722" s="485"/>
      <c r="G722" s="485"/>
      <c r="H722" s="485"/>
      <c r="I722" s="485"/>
    </row>
    <row r="723" spans="1:9" x14ac:dyDescent="0.2">
      <c r="A723" s="485"/>
      <c r="B723" s="485"/>
      <c r="C723" s="485"/>
      <c r="D723" s="485"/>
      <c r="E723" s="485"/>
      <c r="F723" s="485"/>
      <c r="G723" s="485"/>
      <c r="H723" s="485"/>
      <c r="I723" s="485"/>
    </row>
    <row r="724" spans="1:9" x14ac:dyDescent="0.2">
      <c r="A724" s="485"/>
      <c r="B724" s="485"/>
      <c r="C724" s="485"/>
      <c r="D724" s="485"/>
      <c r="E724" s="485"/>
      <c r="F724" s="485"/>
      <c r="G724" s="485"/>
      <c r="H724" s="485"/>
      <c r="I724" s="485"/>
    </row>
    <row r="725" spans="1:9" x14ac:dyDescent="0.2">
      <c r="A725" s="485"/>
      <c r="B725" s="485"/>
      <c r="C725" s="485"/>
      <c r="D725" s="485"/>
      <c r="E725" s="485"/>
      <c r="F725" s="485"/>
      <c r="G725" s="485"/>
      <c r="H725" s="485"/>
      <c r="I725" s="485"/>
    </row>
    <row r="726" spans="1:9" x14ac:dyDescent="0.2">
      <c r="A726" s="485"/>
      <c r="B726" s="485"/>
      <c r="C726" s="485"/>
      <c r="D726" s="485"/>
      <c r="E726" s="485"/>
      <c r="F726" s="485"/>
      <c r="G726" s="485"/>
      <c r="H726" s="485"/>
      <c r="I726" s="485"/>
    </row>
    <row r="727" spans="1:9" x14ac:dyDescent="0.2">
      <c r="A727" s="485"/>
      <c r="B727" s="485"/>
      <c r="C727" s="485"/>
      <c r="D727" s="485"/>
      <c r="E727" s="485"/>
      <c r="F727" s="485"/>
      <c r="G727" s="485"/>
      <c r="H727" s="485"/>
      <c r="I727" s="485"/>
    </row>
    <row r="728" spans="1:9" x14ac:dyDescent="0.2">
      <c r="A728" s="485"/>
      <c r="B728" s="485"/>
      <c r="C728" s="485"/>
      <c r="D728" s="485"/>
      <c r="E728" s="485"/>
      <c r="F728" s="485"/>
      <c r="G728" s="485"/>
      <c r="H728" s="485"/>
      <c r="I728" s="485"/>
    </row>
    <row r="729" spans="1:9" x14ac:dyDescent="0.2">
      <c r="A729" s="485"/>
      <c r="B729" s="485"/>
      <c r="C729" s="485"/>
      <c r="D729" s="485"/>
      <c r="E729" s="485"/>
      <c r="F729" s="485"/>
      <c r="G729" s="485"/>
      <c r="H729" s="485"/>
      <c r="I729" s="485"/>
    </row>
    <row r="730" spans="1:9" x14ac:dyDescent="0.2">
      <c r="A730" s="485"/>
      <c r="B730" s="485"/>
      <c r="C730" s="485"/>
      <c r="D730" s="485"/>
      <c r="E730" s="485"/>
      <c r="F730" s="485"/>
      <c r="G730" s="485"/>
      <c r="H730" s="485"/>
      <c r="I730" s="485"/>
    </row>
    <row r="731" spans="1:9" x14ac:dyDescent="0.2">
      <c r="A731" s="485"/>
      <c r="B731" s="485"/>
      <c r="C731" s="485"/>
      <c r="D731" s="485"/>
      <c r="E731" s="485"/>
      <c r="F731" s="485"/>
      <c r="G731" s="485"/>
      <c r="H731" s="485"/>
      <c r="I731" s="485"/>
    </row>
    <row r="732" spans="1:9" x14ac:dyDescent="0.2">
      <c r="A732" s="485"/>
      <c r="B732" s="485"/>
      <c r="C732" s="485"/>
      <c r="D732" s="485"/>
      <c r="E732" s="485"/>
      <c r="F732" s="485"/>
      <c r="G732" s="485"/>
      <c r="H732" s="485"/>
      <c r="I732" s="485"/>
    </row>
    <row r="733" spans="1:9" x14ac:dyDescent="0.2">
      <c r="A733" s="485"/>
      <c r="B733" s="485"/>
      <c r="C733" s="485"/>
      <c r="D733" s="485"/>
      <c r="E733" s="485"/>
      <c r="F733" s="485"/>
      <c r="G733" s="485"/>
      <c r="H733" s="485"/>
      <c r="I733" s="485"/>
    </row>
    <row r="734" spans="1:9" x14ac:dyDescent="0.2">
      <c r="A734" s="485"/>
      <c r="B734" s="485"/>
      <c r="C734" s="485"/>
      <c r="D734" s="485"/>
      <c r="E734" s="485"/>
      <c r="F734" s="485"/>
      <c r="G734" s="485"/>
      <c r="H734" s="485"/>
      <c r="I734" s="485"/>
    </row>
    <row r="735" spans="1:9" x14ac:dyDescent="0.2">
      <c r="A735" s="485"/>
      <c r="B735" s="485"/>
      <c r="C735" s="485"/>
      <c r="D735" s="485"/>
      <c r="E735" s="485"/>
      <c r="F735" s="485"/>
      <c r="G735" s="485"/>
      <c r="H735" s="485"/>
      <c r="I735" s="485"/>
    </row>
    <row r="736" spans="1:9" x14ac:dyDescent="0.2">
      <c r="A736" s="485"/>
      <c r="B736" s="485"/>
      <c r="C736" s="485"/>
      <c r="D736" s="485"/>
      <c r="E736" s="485"/>
      <c r="F736" s="485"/>
      <c r="G736" s="485"/>
      <c r="H736" s="485"/>
      <c r="I736" s="485"/>
    </row>
    <row r="737" spans="1:9" x14ac:dyDescent="0.2">
      <c r="A737" s="485"/>
      <c r="B737" s="485"/>
      <c r="C737" s="485"/>
      <c r="D737" s="485"/>
      <c r="E737" s="485"/>
      <c r="F737" s="485"/>
      <c r="G737" s="485"/>
      <c r="H737" s="485"/>
      <c r="I737" s="485"/>
    </row>
    <row r="738" spans="1:9" x14ac:dyDescent="0.2">
      <c r="A738" s="485"/>
      <c r="B738" s="485"/>
      <c r="C738" s="485"/>
      <c r="D738" s="485"/>
      <c r="E738" s="485"/>
      <c r="F738" s="485"/>
      <c r="G738" s="485"/>
      <c r="H738" s="485"/>
      <c r="I738" s="485"/>
    </row>
    <row r="739" spans="1:9" x14ac:dyDescent="0.2">
      <c r="A739" s="485"/>
      <c r="B739" s="485"/>
      <c r="C739" s="485"/>
      <c r="D739" s="485"/>
      <c r="E739" s="485"/>
      <c r="F739" s="485"/>
      <c r="G739" s="485"/>
      <c r="H739" s="485"/>
      <c r="I739" s="485"/>
    </row>
    <row r="740" spans="1:9" x14ac:dyDescent="0.2">
      <c r="A740" s="485"/>
      <c r="B740" s="485"/>
      <c r="C740" s="485"/>
      <c r="D740" s="485"/>
      <c r="E740" s="485"/>
      <c r="F740" s="485"/>
      <c r="G740" s="485"/>
      <c r="H740" s="485"/>
      <c r="I740" s="485"/>
    </row>
    <row r="741" spans="1:9" x14ac:dyDescent="0.2">
      <c r="A741" s="485"/>
      <c r="B741" s="485"/>
      <c r="C741" s="485"/>
      <c r="D741" s="485"/>
      <c r="E741" s="485"/>
      <c r="F741" s="485"/>
      <c r="G741" s="485"/>
      <c r="H741" s="485"/>
      <c r="I741" s="485"/>
    </row>
    <row r="742" spans="1:9" x14ac:dyDescent="0.2">
      <c r="A742" s="485"/>
      <c r="B742" s="485"/>
      <c r="C742" s="485"/>
      <c r="D742" s="485"/>
      <c r="E742" s="485"/>
      <c r="F742" s="485"/>
      <c r="G742" s="485"/>
      <c r="H742" s="485"/>
      <c r="I742" s="485"/>
    </row>
    <row r="743" spans="1:9" x14ac:dyDescent="0.2">
      <c r="A743" s="485"/>
      <c r="B743" s="485"/>
      <c r="C743" s="485"/>
      <c r="D743" s="485"/>
      <c r="E743" s="485"/>
      <c r="F743" s="485"/>
      <c r="G743" s="485"/>
      <c r="H743" s="485"/>
      <c r="I743" s="485"/>
    </row>
    <row r="744" spans="1:9" x14ac:dyDescent="0.2">
      <c r="A744" s="485"/>
      <c r="B744" s="485"/>
      <c r="C744" s="485"/>
      <c r="D744" s="485"/>
      <c r="E744" s="485"/>
      <c r="F744" s="485"/>
      <c r="G744" s="485"/>
      <c r="H744" s="485"/>
      <c r="I744" s="485"/>
    </row>
    <row r="745" spans="1:9" x14ac:dyDescent="0.2">
      <c r="A745" s="485"/>
      <c r="B745" s="485"/>
      <c r="C745" s="485"/>
      <c r="D745" s="485"/>
      <c r="E745" s="485"/>
      <c r="F745" s="485"/>
      <c r="G745" s="485"/>
      <c r="H745" s="485"/>
      <c r="I745" s="485"/>
    </row>
    <row r="746" spans="1:9" x14ac:dyDescent="0.2">
      <c r="A746" s="485"/>
      <c r="B746" s="485"/>
      <c r="C746" s="485"/>
      <c r="D746" s="485"/>
      <c r="E746" s="485"/>
      <c r="F746" s="485"/>
      <c r="G746" s="485"/>
      <c r="H746" s="485"/>
      <c r="I746" s="485"/>
    </row>
    <row r="747" spans="1:9" x14ac:dyDescent="0.2">
      <c r="A747" s="485"/>
      <c r="B747" s="485"/>
      <c r="C747" s="485"/>
      <c r="D747" s="485"/>
      <c r="E747" s="485"/>
      <c r="F747" s="485"/>
      <c r="G747" s="485"/>
      <c r="H747" s="485"/>
      <c r="I747" s="485"/>
    </row>
    <row r="748" spans="1:9" x14ac:dyDescent="0.2">
      <c r="A748" s="485"/>
      <c r="B748" s="485"/>
      <c r="C748" s="485"/>
      <c r="D748" s="485"/>
      <c r="E748" s="485"/>
      <c r="F748" s="485"/>
      <c r="G748" s="485"/>
      <c r="H748" s="485"/>
      <c r="I748" s="485"/>
    </row>
    <row r="749" spans="1:9" x14ac:dyDescent="0.2">
      <c r="A749" s="485"/>
      <c r="B749" s="485"/>
      <c r="C749" s="485"/>
      <c r="D749" s="485"/>
      <c r="E749" s="485"/>
      <c r="F749" s="485"/>
      <c r="G749" s="485"/>
      <c r="H749" s="485"/>
      <c r="I749" s="485"/>
    </row>
    <row r="750" spans="1:9" x14ac:dyDescent="0.2">
      <c r="A750" s="485"/>
      <c r="B750" s="485"/>
      <c r="C750" s="485"/>
      <c r="D750" s="485"/>
      <c r="E750" s="485"/>
      <c r="F750" s="485"/>
      <c r="G750" s="485"/>
      <c r="H750" s="485"/>
      <c r="I750" s="485"/>
    </row>
    <row r="751" spans="1:9" x14ac:dyDescent="0.2">
      <c r="A751" s="485"/>
      <c r="B751" s="485"/>
      <c r="C751" s="485"/>
      <c r="D751" s="485"/>
      <c r="E751" s="485"/>
      <c r="F751" s="485"/>
      <c r="G751" s="485"/>
      <c r="H751" s="485"/>
      <c r="I751" s="485"/>
    </row>
    <row r="752" spans="1:9" x14ac:dyDescent="0.2">
      <c r="A752" s="485"/>
      <c r="B752" s="485"/>
      <c r="C752" s="485"/>
      <c r="D752" s="485"/>
      <c r="E752" s="485"/>
      <c r="F752" s="485"/>
      <c r="G752" s="485"/>
      <c r="H752" s="485"/>
      <c r="I752" s="485"/>
    </row>
    <row r="753" spans="1:9" x14ac:dyDescent="0.2">
      <c r="A753" s="485"/>
      <c r="B753" s="485"/>
      <c r="C753" s="485"/>
      <c r="D753" s="485"/>
      <c r="E753" s="485"/>
      <c r="F753" s="485"/>
      <c r="G753" s="485"/>
      <c r="H753" s="485"/>
      <c r="I753" s="485"/>
    </row>
    <row r="754" spans="1:9" x14ac:dyDescent="0.2">
      <c r="A754" s="485"/>
      <c r="B754" s="485"/>
      <c r="C754" s="485"/>
      <c r="D754" s="485"/>
      <c r="E754" s="485"/>
      <c r="F754" s="485"/>
      <c r="G754" s="485"/>
      <c r="H754" s="485"/>
      <c r="I754" s="485"/>
    </row>
    <row r="755" spans="1:9" x14ac:dyDescent="0.2">
      <c r="A755" s="485"/>
      <c r="B755" s="485"/>
      <c r="C755" s="485"/>
      <c r="D755" s="485"/>
      <c r="E755" s="485"/>
      <c r="F755" s="485"/>
      <c r="G755" s="485"/>
      <c r="H755" s="485"/>
      <c r="I755" s="485"/>
    </row>
    <row r="756" spans="1:9" x14ac:dyDescent="0.2">
      <c r="A756" s="485"/>
      <c r="B756" s="485"/>
      <c r="C756" s="485"/>
      <c r="D756" s="485"/>
      <c r="E756" s="485"/>
      <c r="F756" s="485"/>
      <c r="G756" s="485"/>
      <c r="H756" s="485"/>
      <c r="I756" s="485"/>
    </row>
    <row r="757" spans="1:9" x14ac:dyDescent="0.2">
      <c r="A757" s="485"/>
      <c r="B757" s="485"/>
      <c r="C757" s="485"/>
      <c r="D757" s="485"/>
      <c r="E757" s="485"/>
      <c r="F757" s="485"/>
      <c r="G757" s="485"/>
      <c r="H757" s="485"/>
      <c r="I757" s="485"/>
    </row>
    <row r="758" spans="1:9" x14ac:dyDescent="0.2">
      <c r="A758" s="485"/>
      <c r="B758" s="485"/>
      <c r="C758" s="485"/>
      <c r="D758" s="485"/>
      <c r="E758" s="485"/>
      <c r="F758" s="485"/>
      <c r="G758" s="485"/>
      <c r="H758" s="485"/>
      <c r="I758" s="485"/>
    </row>
    <row r="759" spans="1:9" x14ac:dyDescent="0.2">
      <c r="A759" s="485"/>
      <c r="B759" s="485"/>
      <c r="C759" s="485"/>
      <c r="D759" s="485"/>
      <c r="E759" s="485"/>
      <c r="F759" s="485"/>
      <c r="G759" s="485"/>
      <c r="H759" s="485"/>
      <c r="I759" s="485"/>
    </row>
    <row r="760" spans="1:9" x14ac:dyDescent="0.2">
      <c r="A760" s="485"/>
      <c r="B760" s="485"/>
      <c r="C760" s="485"/>
      <c r="D760" s="485"/>
      <c r="E760" s="485"/>
      <c r="F760" s="485"/>
      <c r="G760" s="485"/>
      <c r="H760" s="485"/>
      <c r="I760" s="485"/>
    </row>
    <row r="761" spans="1:9" x14ac:dyDescent="0.2">
      <c r="A761" s="485"/>
      <c r="B761" s="485"/>
      <c r="C761" s="485"/>
      <c r="D761" s="485"/>
      <c r="E761" s="485"/>
      <c r="F761" s="485"/>
      <c r="G761" s="485"/>
      <c r="H761" s="485"/>
      <c r="I761" s="485"/>
    </row>
    <row r="762" spans="1:9" x14ac:dyDescent="0.2">
      <c r="A762" s="485"/>
      <c r="B762" s="485"/>
      <c r="C762" s="485"/>
      <c r="D762" s="485"/>
      <c r="E762" s="485"/>
      <c r="F762" s="485"/>
      <c r="G762" s="485"/>
      <c r="H762" s="485"/>
      <c r="I762" s="485"/>
    </row>
    <row r="763" spans="1:9" x14ac:dyDescent="0.2">
      <c r="A763" s="485"/>
      <c r="B763" s="485"/>
      <c r="C763" s="485"/>
      <c r="D763" s="485"/>
      <c r="E763" s="485"/>
      <c r="F763" s="485"/>
      <c r="G763" s="485"/>
      <c r="H763" s="485"/>
      <c r="I763" s="485"/>
    </row>
    <row r="764" spans="1:9" x14ac:dyDescent="0.2">
      <c r="A764" s="485"/>
      <c r="B764" s="485"/>
      <c r="C764" s="485"/>
      <c r="D764" s="485"/>
      <c r="E764" s="485"/>
      <c r="F764" s="485"/>
      <c r="G764" s="485"/>
      <c r="H764" s="485"/>
      <c r="I764" s="485"/>
    </row>
    <row r="765" spans="1:9" x14ac:dyDescent="0.2">
      <c r="A765" s="485"/>
      <c r="B765" s="485"/>
      <c r="C765" s="485"/>
      <c r="D765" s="485"/>
      <c r="E765" s="485"/>
      <c r="F765" s="485"/>
      <c r="G765" s="485"/>
      <c r="H765" s="485"/>
      <c r="I765" s="485"/>
    </row>
    <row r="766" spans="1:9" x14ac:dyDescent="0.2">
      <c r="A766" s="485"/>
      <c r="B766" s="485"/>
      <c r="C766" s="485"/>
      <c r="D766" s="485"/>
      <c r="E766" s="485"/>
      <c r="F766" s="485"/>
      <c r="G766" s="485"/>
      <c r="H766" s="485"/>
      <c r="I766" s="485"/>
    </row>
    <row r="767" spans="1:9" x14ac:dyDescent="0.2">
      <c r="A767" s="485"/>
      <c r="B767" s="485"/>
      <c r="C767" s="485"/>
      <c r="D767" s="485"/>
      <c r="E767" s="485"/>
      <c r="F767" s="485"/>
      <c r="G767" s="485"/>
      <c r="H767" s="485"/>
      <c r="I767" s="485"/>
    </row>
    <row r="768" spans="1:9" x14ac:dyDescent="0.2">
      <c r="A768" s="485"/>
      <c r="B768" s="485"/>
      <c r="C768" s="485"/>
      <c r="D768" s="485"/>
      <c r="E768" s="485"/>
      <c r="F768" s="485"/>
      <c r="G768" s="485"/>
      <c r="H768" s="485"/>
      <c r="I768" s="485"/>
    </row>
    <row r="769" spans="1:9" x14ac:dyDescent="0.2">
      <c r="A769" s="485"/>
      <c r="B769" s="485"/>
      <c r="C769" s="485"/>
      <c r="D769" s="485"/>
      <c r="E769" s="485"/>
      <c r="F769" s="485"/>
      <c r="G769" s="485"/>
      <c r="H769" s="485"/>
      <c r="I769" s="485"/>
    </row>
    <row r="770" spans="1:9" x14ac:dyDescent="0.2">
      <c r="A770" s="485"/>
      <c r="B770" s="485"/>
      <c r="C770" s="485"/>
      <c r="D770" s="485"/>
      <c r="E770" s="485"/>
      <c r="F770" s="485"/>
      <c r="G770" s="485"/>
      <c r="H770" s="485"/>
      <c r="I770" s="485"/>
    </row>
    <row r="771" spans="1:9" x14ac:dyDescent="0.2">
      <c r="A771" s="485"/>
      <c r="B771" s="485"/>
      <c r="C771" s="485"/>
      <c r="D771" s="485"/>
      <c r="E771" s="485"/>
      <c r="F771" s="485"/>
      <c r="G771" s="485"/>
      <c r="H771" s="485"/>
      <c r="I771" s="485"/>
    </row>
    <row r="772" spans="1:9" x14ac:dyDescent="0.2">
      <c r="A772" s="485"/>
      <c r="B772" s="485"/>
      <c r="C772" s="485"/>
      <c r="D772" s="485"/>
      <c r="E772" s="485"/>
      <c r="F772" s="485"/>
      <c r="G772" s="485"/>
      <c r="H772" s="485"/>
      <c r="I772" s="485"/>
    </row>
    <row r="773" spans="1:9" x14ac:dyDescent="0.2">
      <c r="A773" s="485"/>
      <c r="B773" s="485"/>
      <c r="C773" s="485"/>
      <c r="D773" s="485"/>
      <c r="E773" s="485"/>
      <c r="F773" s="485"/>
      <c r="G773" s="485"/>
      <c r="H773" s="485"/>
      <c r="I773" s="485"/>
    </row>
    <row r="774" spans="1:9" x14ac:dyDescent="0.2">
      <c r="A774" s="485"/>
      <c r="B774" s="485"/>
      <c r="C774" s="485"/>
      <c r="D774" s="485"/>
      <c r="E774" s="485"/>
      <c r="F774" s="485"/>
      <c r="G774" s="485"/>
      <c r="H774" s="485"/>
      <c r="I774" s="485"/>
    </row>
    <row r="775" spans="1:9" x14ac:dyDescent="0.2">
      <c r="A775" s="485"/>
      <c r="B775" s="485"/>
      <c r="C775" s="485"/>
      <c r="D775" s="485"/>
      <c r="E775" s="485"/>
      <c r="F775" s="485"/>
      <c r="G775" s="485"/>
      <c r="H775" s="485"/>
      <c r="I775" s="485"/>
    </row>
    <row r="776" spans="1:9" x14ac:dyDescent="0.2">
      <c r="A776" s="485"/>
      <c r="B776" s="485"/>
      <c r="C776" s="485"/>
      <c r="D776" s="485"/>
      <c r="E776" s="485"/>
      <c r="F776" s="485"/>
      <c r="G776" s="485"/>
      <c r="H776" s="485"/>
      <c r="I776" s="485"/>
    </row>
    <row r="777" spans="1:9" x14ac:dyDescent="0.2">
      <c r="A777" s="485"/>
      <c r="B777" s="485"/>
      <c r="C777" s="485"/>
      <c r="D777" s="485"/>
      <c r="E777" s="485"/>
      <c r="F777" s="485"/>
      <c r="G777" s="485"/>
      <c r="H777" s="485"/>
      <c r="I777" s="485"/>
    </row>
    <row r="778" spans="1:9" x14ac:dyDescent="0.2">
      <c r="A778" s="485"/>
      <c r="B778" s="485"/>
      <c r="C778" s="485"/>
      <c r="D778" s="485"/>
      <c r="E778" s="485"/>
      <c r="F778" s="485"/>
      <c r="G778" s="485"/>
      <c r="H778" s="485"/>
      <c r="I778" s="485"/>
    </row>
    <row r="779" spans="1:9" x14ac:dyDescent="0.2">
      <c r="A779" s="485"/>
      <c r="B779" s="485"/>
      <c r="C779" s="485"/>
      <c r="D779" s="485"/>
      <c r="E779" s="485"/>
      <c r="F779" s="485"/>
      <c r="G779" s="485"/>
      <c r="H779" s="485"/>
      <c r="I779" s="485"/>
    </row>
    <row r="780" spans="1:9" x14ac:dyDescent="0.2">
      <c r="A780" s="485"/>
      <c r="B780" s="485"/>
      <c r="C780" s="485"/>
      <c r="D780" s="485"/>
      <c r="E780" s="485"/>
      <c r="F780" s="485"/>
      <c r="G780" s="485"/>
      <c r="H780" s="485"/>
      <c r="I780" s="485"/>
    </row>
    <row r="781" spans="1:9" x14ac:dyDescent="0.2">
      <c r="A781" s="485"/>
      <c r="B781" s="485"/>
      <c r="C781" s="485"/>
      <c r="D781" s="485"/>
      <c r="E781" s="485"/>
      <c r="F781" s="485"/>
      <c r="G781" s="485"/>
      <c r="H781" s="485"/>
      <c r="I781" s="485"/>
    </row>
    <row r="782" spans="1:9" x14ac:dyDescent="0.2">
      <c r="A782" s="485"/>
      <c r="B782" s="485"/>
      <c r="C782" s="485"/>
      <c r="D782" s="485"/>
      <c r="E782" s="485"/>
      <c r="F782" s="485"/>
      <c r="G782" s="485"/>
      <c r="H782" s="485"/>
      <c r="I782" s="485"/>
    </row>
    <row r="783" spans="1:9" x14ac:dyDescent="0.2">
      <c r="A783" s="485"/>
      <c r="B783" s="485"/>
      <c r="C783" s="485"/>
      <c r="D783" s="485"/>
      <c r="E783" s="485"/>
      <c r="F783" s="485"/>
      <c r="G783" s="485"/>
      <c r="H783" s="485"/>
      <c r="I783" s="485"/>
    </row>
    <row r="784" spans="1:9" x14ac:dyDescent="0.2">
      <c r="A784" s="485"/>
      <c r="B784" s="485"/>
      <c r="C784" s="485"/>
      <c r="D784" s="485"/>
      <c r="E784" s="485"/>
      <c r="F784" s="485"/>
      <c r="G784" s="485"/>
      <c r="H784" s="485"/>
      <c r="I784" s="485"/>
    </row>
    <row r="785" spans="1:9" x14ac:dyDescent="0.2">
      <c r="A785" s="485"/>
      <c r="B785" s="485"/>
      <c r="C785" s="485"/>
      <c r="D785" s="485"/>
      <c r="E785" s="485"/>
      <c r="F785" s="485"/>
      <c r="G785" s="485"/>
      <c r="H785" s="485"/>
      <c r="I785" s="485"/>
    </row>
    <row r="786" spans="1:9" x14ac:dyDescent="0.2">
      <c r="A786" s="485"/>
      <c r="B786" s="485"/>
      <c r="C786" s="485"/>
      <c r="D786" s="485"/>
      <c r="E786" s="485"/>
      <c r="F786" s="485"/>
      <c r="G786" s="485"/>
      <c r="H786" s="485"/>
      <c r="I786" s="485"/>
    </row>
    <row r="787" spans="1:9" x14ac:dyDescent="0.2">
      <c r="A787" s="485"/>
      <c r="B787" s="485"/>
      <c r="C787" s="485"/>
      <c r="D787" s="485"/>
      <c r="E787" s="485"/>
      <c r="F787" s="485"/>
      <c r="G787" s="485"/>
      <c r="H787" s="485"/>
      <c r="I787" s="485"/>
    </row>
    <row r="788" spans="1:9" x14ac:dyDescent="0.2">
      <c r="A788" s="485"/>
      <c r="B788" s="485"/>
      <c r="C788" s="485"/>
      <c r="D788" s="485"/>
      <c r="E788" s="485"/>
      <c r="F788" s="485"/>
      <c r="G788" s="485"/>
      <c r="H788" s="485"/>
      <c r="I788" s="485"/>
    </row>
    <row r="789" spans="1:9" x14ac:dyDescent="0.2">
      <c r="A789" s="485"/>
      <c r="B789" s="485"/>
      <c r="C789" s="485"/>
      <c r="D789" s="485"/>
      <c r="E789" s="485"/>
      <c r="F789" s="485"/>
      <c r="G789" s="485"/>
      <c r="H789" s="485"/>
      <c r="I789" s="485"/>
    </row>
    <row r="790" spans="1:9" x14ac:dyDescent="0.2">
      <c r="A790" s="485"/>
      <c r="B790" s="485"/>
      <c r="C790" s="485"/>
      <c r="D790" s="485"/>
      <c r="E790" s="485"/>
      <c r="F790" s="485"/>
      <c r="G790" s="485"/>
      <c r="H790" s="485"/>
      <c r="I790" s="485"/>
    </row>
    <row r="791" spans="1:9" x14ac:dyDescent="0.2">
      <c r="A791" s="485"/>
      <c r="B791" s="485"/>
      <c r="C791" s="485"/>
      <c r="D791" s="485"/>
      <c r="E791" s="485"/>
      <c r="F791" s="485"/>
      <c r="G791" s="485"/>
      <c r="H791" s="485"/>
      <c r="I791" s="485"/>
    </row>
    <row r="792" spans="1:9" x14ac:dyDescent="0.2">
      <c r="A792" s="485"/>
      <c r="B792" s="485"/>
      <c r="C792" s="485"/>
      <c r="D792" s="485"/>
      <c r="E792" s="485"/>
      <c r="F792" s="485"/>
      <c r="G792" s="485"/>
      <c r="H792" s="485"/>
      <c r="I792" s="485"/>
    </row>
    <row r="793" spans="1:9" x14ac:dyDescent="0.2">
      <c r="A793" s="485"/>
      <c r="B793" s="485"/>
      <c r="C793" s="485"/>
      <c r="D793" s="485"/>
      <c r="E793" s="485"/>
      <c r="F793" s="485"/>
      <c r="G793" s="485"/>
      <c r="H793" s="485"/>
      <c r="I793" s="485"/>
    </row>
    <row r="794" spans="1:9" x14ac:dyDescent="0.2">
      <c r="A794" s="485"/>
      <c r="B794" s="485"/>
      <c r="C794" s="485"/>
      <c r="D794" s="485"/>
      <c r="E794" s="485"/>
      <c r="F794" s="485"/>
      <c r="G794" s="485"/>
      <c r="H794" s="485"/>
      <c r="I794" s="485"/>
    </row>
    <row r="795" spans="1:9" x14ac:dyDescent="0.2">
      <c r="A795" s="485"/>
      <c r="B795" s="485"/>
      <c r="C795" s="485"/>
      <c r="D795" s="485"/>
      <c r="E795" s="485"/>
      <c r="F795" s="485"/>
      <c r="G795" s="485"/>
      <c r="H795" s="485"/>
      <c r="I795" s="485"/>
    </row>
    <row r="796" spans="1:9" x14ac:dyDescent="0.2">
      <c r="A796" s="485"/>
      <c r="B796" s="485"/>
      <c r="C796" s="485"/>
      <c r="D796" s="485"/>
      <c r="E796" s="485"/>
      <c r="F796" s="485"/>
      <c r="G796" s="485"/>
      <c r="H796" s="485"/>
      <c r="I796" s="485"/>
    </row>
    <row r="797" spans="1:9" x14ac:dyDescent="0.2">
      <c r="A797" s="485"/>
      <c r="B797" s="485"/>
      <c r="C797" s="485"/>
      <c r="D797" s="485"/>
      <c r="E797" s="485"/>
      <c r="F797" s="485"/>
      <c r="G797" s="485"/>
      <c r="H797" s="485"/>
      <c r="I797" s="485"/>
    </row>
    <row r="798" spans="1:9" x14ac:dyDescent="0.2">
      <c r="A798" s="485"/>
      <c r="B798" s="485"/>
      <c r="C798" s="485"/>
      <c r="D798" s="485"/>
      <c r="E798" s="485"/>
      <c r="F798" s="485"/>
      <c r="G798" s="485"/>
      <c r="H798" s="485"/>
      <c r="I798" s="485"/>
    </row>
    <row r="799" spans="1:9" x14ac:dyDescent="0.2">
      <c r="A799" s="485"/>
      <c r="B799" s="485"/>
      <c r="C799" s="485"/>
      <c r="D799" s="485"/>
      <c r="E799" s="485"/>
      <c r="F799" s="485"/>
      <c r="G799" s="485"/>
      <c r="H799" s="485"/>
      <c r="I799" s="485"/>
    </row>
    <row r="800" spans="1:9" x14ac:dyDescent="0.2">
      <c r="A800" s="485"/>
      <c r="B800" s="485"/>
      <c r="C800" s="485"/>
      <c r="D800" s="485"/>
      <c r="E800" s="485"/>
      <c r="F800" s="485"/>
      <c r="G800" s="485"/>
      <c r="H800" s="485"/>
      <c r="I800" s="485"/>
    </row>
    <row r="801" spans="1:9" x14ac:dyDescent="0.2">
      <c r="A801" s="485"/>
      <c r="B801" s="485"/>
      <c r="C801" s="485"/>
      <c r="D801" s="485"/>
      <c r="E801" s="485"/>
      <c r="F801" s="485"/>
      <c r="G801" s="485"/>
      <c r="H801" s="485"/>
      <c r="I801" s="485"/>
    </row>
    <row r="802" spans="1:9" x14ac:dyDescent="0.2">
      <c r="A802" s="485"/>
      <c r="B802" s="485"/>
      <c r="C802" s="485"/>
      <c r="D802" s="485"/>
      <c r="E802" s="485"/>
      <c r="F802" s="485"/>
      <c r="G802" s="485"/>
      <c r="H802" s="485"/>
      <c r="I802" s="485"/>
    </row>
    <row r="803" spans="1:9" x14ac:dyDescent="0.2">
      <c r="A803" s="485"/>
      <c r="B803" s="485"/>
      <c r="C803" s="485"/>
      <c r="D803" s="485"/>
      <c r="E803" s="485"/>
      <c r="F803" s="485"/>
      <c r="G803" s="485"/>
      <c r="H803" s="485"/>
      <c r="I803" s="485"/>
    </row>
    <row r="804" spans="1:9" x14ac:dyDescent="0.2">
      <c r="A804" s="485"/>
      <c r="B804" s="485"/>
      <c r="C804" s="485"/>
      <c r="D804" s="485"/>
      <c r="E804" s="485"/>
      <c r="F804" s="485"/>
      <c r="G804" s="485"/>
      <c r="H804" s="485"/>
      <c r="I804" s="485"/>
    </row>
    <row r="805" spans="1:9" x14ac:dyDescent="0.2">
      <c r="A805" s="485"/>
      <c r="B805" s="485"/>
      <c r="C805" s="485"/>
      <c r="D805" s="485"/>
      <c r="E805" s="485"/>
      <c r="F805" s="485"/>
      <c r="G805" s="485"/>
      <c r="H805" s="485"/>
      <c r="I805" s="485"/>
    </row>
    <row r="806" spans="1:9" x14ac:dyDescent="0.2">
      <c r="A806" s="485"/>
      <c r="B806" s="485"/>
      <c r="C806" s="485"/>
      <c r="D806" s="485"/>
      <c r="E806" s="485"/>
      <c r="F806" s="485"/>
      <c r="G806" s="485"/>
      <c r="H806" s="485"/>
      <c r="I806" s="485"/>
    </row>
    <row r="807" spans="1:9" x14ac:dyDescent="0.2">
      <c r="A807" s="485"/>
      <c r="B807" s="485"/>
      <c r="C807" s="485"/>
      <c r="D807" s="485"/>
      <c r="E807" s="485"/>
      <c r="F807" s="485"/>
      <c r="G807" s="485"/>
      <c r="H807" s="485"/>
      <c r="I807" s="485"/>
    </row>
    <row r="808" spans="1:9" x14ac:dyDescent="0.2">
      <c r="A808" s="485"/>
      <c r="B808" s="485"/>
      <c r="C808" s="485"/>
      <c r="D808" s="485"/>
      <c r="E808" s="485"/>
      <c r="F808" s="485"/>
      <c r="G808" s="485"/>
      <c r="H808" s="485"/>
      <c r="I808" s="485"/>
    </row>
    <row r="809" spans="1:9" x14ac:dyDescent="0.2">
      <c r="A809" s="485"/>
      <c r="B809" s="485"/>
      <c r="C809" s="485"/>
      <c r="D809" s="485"/>
      <c r="E809" s="485"/>
      <c r="F809" s="485"/>
      <c r="G809" s="485"/>
      <c r="H809" s="485"/>
      <c r="I809" s="485"/>
    </row>
    <row r="810" spans="1:9" x14ac:dyDescent="0.2">
      <c r="A810" s="485"/>
      <c r="B810" s="485"/>
      <c r="C810" s="485"/>
      <c r="D810" s="485"/>
      <c r="E810" s="485"/>
      <c r="F810" s="485"/>
      <c r="G810" s="485"/>
      <c r="H810" s="485"/>
      <c r="I810" s="485"/>
    </row>
    <row r="811" spans="1:9" x14ac:dyDescent="0.2">
      <c r="A811" s="485"/>
      <c r="B811" s="485"/>
      <c r="C811" s="485"/>
      <c r="D811" s="485"/>
      <c r="E811" s="485"/>
      <c r="F811" s="485"/>
      <c r="G811" s="485"/>
      <c r="H811" s="485"/>
      <c r="I811" s="485"/>
    </row>
    <row r="812" spans="1:9" x14ac:dyDescent="0.2">
      <c r="A812" s="485"/>
      <c r="B812" s="485"/>
      <c r="C812" s="485"/>
      <c r="D812" s="485"/>
      <c r="E812" s="485"/>
      <c r="F812" s="485"/>
      <c r="G812" s="485"/>
      <c r="H812" s="485"/>
      <c r="I812" s="485"/>
    </row>
    <row r="813" spans="1:9" x14ac:dyDescent="0.2">
      <c r="A813" s="485"/>
      <c r="B813" s="485"/>
      <c r="C813" s="485"/>
      <c r="D813" s="485"/>
      <c r="E813" s="485"/>
      <c r="F813" s="485"/>
      <c r="G813" s="485"/>
      <c r="H813" s="485"/>
      <c r="I813" s="485"/>
    </row>
    <row r="814" spans="1:9" x14ac:dyDescent="0.2">
      <c r="A814" s="485"/>
      <c r="B814" s="485"/>
      <c r="C814" s="485"/>
      <c r="D814" s="485"/>
      <c r="E814" s="485"/>
      <c r="F814" s="485"/>
      <c r="G814" s="485"/>
      <c r="H814" s="485"/>
      <c r="I814" s="485"/>
    </row>
    <row r="815" spans="1:9" x14ac:dyDescent="0.2">
      <c r="A815" s="485"/>
      <c r="B815" s="485"/>
      <c r="C815" s="485"/>
      <c r="D815" s="485"/>
      <c r="E815" s="485"/>
      <c r="F815" s="485"/>
      <c r="G815" s="485"/>
      <c r="H815" s="485"/>
      <c r="I815" s="485"/>
    </row>
    <row r="816" spans="1:9" x14ac:dyDescent="0.2">
      <c r="A816" s="485"/>
      <c r="B816" s="485"/>
      <c r="C816" s="485"/>
      <c r="D816" s="485"/>
      <c r="E816" s="485"/>
      <c r="F816" s="485"/>
      <c r="G816" s="485"/>
      <c r="H816" s="485"/>
      <c r="I816" s="485"/>
    </row>
    <row r="817" spans="1:9" x14ac:dyDescent="0.2">
      <c r="A817" s="485"/>
      <c r="B817" s="485"/>
      <c r="C817" s="485"/>
      <c r="D817" s="485"/>
      <c r="E817" s="485"/>
      <c r="F817" s="485"/>
      <c r="G817" s="485"/>
      <c r="H817" s="485"/>
      <c r="I817" s="485"/>
    </row>
    <row r="818" spans="1:9" x14ac:dyDescent="0.2">
      <c r="A818" s="485"/>
      <c r="B818" s="485"/>
      <c r="C818" s="485"/>
      <c r="D818" s="485"/>
      <c r="E818" s="485"/>
      <c r="F818" s="485"/>
      <c r="G818" s="485"/>
      <c r="H818" s="485"/>
      <c r="I818" s="485"/>
    </row>
    <row r="819" spans="1:9" x14ac:dyDescent="0.2">
      <c r="A819" s="485"/>
      <c r="B819" s="485"/>
      <c r="C819" s="485"/>
      <c r="D819" s="485"/>
      <c r="E819" s="485"/>
      <c r="F819" s="485"/>
      <c r="G819" s="485"/>
      <c r="H819" s="485"/>
      <c r="I819" s="485"/>
    </row>
    <row r="820" spans="1:9" x14ac:dyDescent="0.2">
      <c r="A820" s="485"/>
      <c r="B820" s="485"/>
      <c r="C820" s="485"/>
      <c r="D820" s="485"/>
      <c r="E820" s="485"/>
      <c r="F820" s="485"/>
      <c r="G820" s="485"/>
      <c r="H820" s="485"/>
      <c r="I820" s="485"/>
    </row>
    <row r="821" spans="1:9" x14ac:dyDescent="0.2">
      <c r="A821" s="485"/>
      <c r="B821" s="485"/>
      <c r="C821" s="485"/>
      <c r="D821" s="485"/>
      <c r="E821" s="485"/>
      <c r="F821" s="485"/>
      <c r="G821" s="485"/>
      <c r="H821" s="485"/>
      <c r="I821" s="485"/>
    </row>
    <row r="822" spans="1:9" x14ac:dyDescent="0.2">
      <c r="A822" s="485"/>
      <c r="B822" s="485"/>
      <c r="C822" s="485"/>
      <c r="D822" s="485"/>
      <c r="E822" s="485"/>
      <c r="F822" s="485"/>
      <c r="G822" s="485"/>
      <c r="H822" s="485"/>
      <c r="I822" s="485"/>
    </row>
    <row r="823" spans="1:9" x14ac:dyDescent="0.2">
      <c r="A823" s="485"/>
      <c r="B823" s="485"/>
      <c r="C823" s="485"/>
      <c r="D823" s="485"/>
      <c r="E823" s="485"/>
      <c r="F823" s="485"/>
      <c r="G823" s="485"/>
      <c r="H823" s="485"/>
      <c r="I823" s="485"/>
    </row>
    <row r="824" spans="1:9" x14ac:dyDescent="0.2">
      <c r="A824" s="485"/>
      <c r="B824" s="485"/>
      <c r="C824" s="485"/>
      <c r="D824" s="485"/>
      <c r="E824" s="485"/>
      <c r="F824" s="485"/>
      <c r="G824" s="485"/>
      <c r="H824" s="485"/>
      <c r="I824" s="485"/>
    </row>
    <row r="825" spans="1:9" x14ac:dyDescent="0.2">
      <c r="A825" s="485"/>
      <c r="B825" s="485"/>
      <c r="C825" s="485"/>
      <c r="D825" s="485"/>
      <c r="E825" s="485"/>
      <c r="F825" s="485"/>
      <c r="G825" s="485"/>
      <c r="H825" s="485"/>
      <c r="I825" s="485"/>
    </row>
    <row r="826" spans="1:9" x14ac:dyDescent="0.2">
      <c r="A826" s="485"/>
      <c r="B826" s="485"/>
      <c r="C826" s="485"/>
      <c r="D826" s="485"/>
      <c r="E826" s="485"/>
      <c r="F826" s="485"/>
      <c r="G826" s="485"/>
      <c r="H826" s="485"/>
      <c r="I826" s="485"/>
    </row>
    <row r="827" spans="1:9" x14ac:dyDescent="0.2">
      <c r="A827" s="485"/>
      <c r="B827" s="485"/>
      <c r="C827" s="485"/>
      <c r="D827" s="485"/>
      <c r="E827" s="485"/>
      <c r="F827" s="485"/>
      <c r="G827" s="485"/>
      <c r="H827" s="485"/>
      <c r="I827" s="485"/>
    </row>
    <row r="828" spans="1:9" x14ac:dyDescent="0.2">
      <c r="A828" s="485"/>
      <c r="B828" s="485"/>
      <c r="C828" s="485"/>
      <c r="D828" s="485"/>
      <c r="E828" s="485"/>
      <c r="F828" s="485"/>
      <c r="G828" s="485"/>
      <c r="H828" s="485"/>
      <c r="I828" s="485"/>
    </row>
    <row r="829" spans="1:9" x14ac:dyDescent="0.2">
      <c r="A829" s="485"/>
      <c r="B829" s="485"/>
      <c r="C829" s="485"/>
      <c r="D829" s="485"/>
      <c r="E829" s="485"/>
      <c r="F829" s="485"/>
      <c r="G829" s="485"/>
      <c r="H829" s="485"/>
      <c r="I829" s="485"/>
    </row>
    <row r="830" spans="1:9" x14ac:dyDescent="0.2">
      <c r="A830" s="485"/>
      <c r="B830" s="485"/>
      <c r="C830" s="485"/>
      <c r="D830" s="485"/>
      <c r="E830" s="485"/>
      <c r="F830" s="485"/>
      <c r="G830" s="485"/>
      <c r="H830" s="485"/>
      <c r="I830" s="485"/>
    </row>
    <row r="831" spans="1:9" x14ac:dyDescent="0.2">
      <c r="A831" s="485"/>
      <c r="B831" s="485"/>
      <c r="C831" s="485"/>
      <c r="D831" s="485"/>
      <c r="E831" s="485"/>
      <c r="F831" s="485"/>
      <c r="G831" s="485"/>
      <c r="H831" s="485"/>
      <c r="I831" s="485"/>
    </row>
    <row r="832" spans="1:9" x14ac:dyDescent="0.2">
      <c r="A832" s="485"/>
      <c r="B832" s="485"/>
      <c r="C832" s="485"/>
      <c r="D832" s="485"/>
      <c r="E832" s="485"/>
      <c r="F832" s="485"/>
      <c r="G832" s="485"/>
      <c r="H832" s="485"/>
      <c r="I832" s="485"/>
    </row>
    <row r="833" spans="1:9" x14ac:dyDescent="0.2">
      <c r="A833" s="485"/>
      <c r="B833" s="485"/>
      <c r="C833" s="485"/>
      <c r="D833" s="485"/>
      <c r="E833" s="485"/>
      <c r="F833" s="485"/>
      <c r="G833" s="485"/>
      <c r="H833" s="485"/>
      <c r="I833" s="485"/>
    </row>
    <row r="834" spans="1:9" x14ac:dyDescent="0.2">
      <c r="A834" s="485"/>
      <c r="B834" s="485"/>
      <c r="C834" s="485"/>
      <c r="D834" s="485"/>
      <c r="E834" s="485"/>
      <c r="F834" s="485"/>
      <c r="G834" s="485"/>
      <c r="H834" s="485"/>
      <c r="I834" s="485"/>
    </row>
    <row r="835" spans="1:9" x14ac:dyDescent="0.2">
      <c r="A835" s="485"/>
      <c r="B835" s="485"/>
      <c r="C835" s="485"/>
      <c r="D835" s="485"/>
      <c r="E835" s="485"/>
      <c r="F835" s="485"/>
      <c r="G835" s="485"/>
      <c r="H835" s="485"/>
      <c r="I835" s="485"/>
    </row>
    <row r="836" spans="1:9" x14ac:dyDescent="0.2">
      <c r="A836" s="485"/>
      <c r="B836" s="485"/>
      <c r="C836" s="485"/>
      <c r="D836" s="485"/>
      <c r="E836" s="485"/>
      <c r="F836" s="485"/>
      <c r="G836" s="485"/>
      <c r="H836" s="485"/>
      <c r="I836" s="485"/>
    </row>
    <row r="837" spans="1:9" x14ac:dyDescent="0.2">
      <c r="A837" s="485"/>
      <c r="B837" s="485"/>
      <c r="C837" s="485"/>
      <c r="D837" s="485"/>
      <c r="E837" s="485"/>
      <c r="F837" s="485"/>
      <c r="G837" s="485"/>
      <c r="H837" s="485"/>
      <c r="I837" s="485"/>
    </row>
    <row r="838" spans="1:9" x14ac:dyDescent="0.2">
      <c r="A838" s="485"/>
      <c r="B838" s="485"/>
      <c r="C838" s="485"/>
      <c r="D838" s="485"/>
      <c r="E838" s="485"/>
      <c r="F838" s="485"/>
      <c r="G838" s="485"/>
      <c r="H838" s="485"/>
      <c r="I838" s="485"/>
    </row>
    <row r="839" spans="1:9" x14ac:dyDescent="0.2">
      <c r="A839" s="485"/>
      <c r="B839" s="485"/>
      <c r="C839" s="485"/>
      <c r="D839" s="485"/>
      <c r="E839" s="485"/>
      <c r="F839" s="485"/>
      <c r="G839" s="485"/>
      <c r="H839" s="485"/>
      <c r="I839" s="485"/>
    </row>
    <row r="840" spans="1:9" x14ac:dyDescent="0.2">
      <c r="A840" s="485"/>
      <c r="B840" s="485"/>
      <c r="C840" s="485"/>
      <c r="D840" s="485"/>
      <c r="E840" s="485"/>
      <c r="F840" s="485"/>
      <c r="G840" s="485"/>
      <c r="H840" s="485"/>
      <c r="I840" s="485"/>
    </row>
    <row r="841" spans="1:9" x14ac:dyDescent="0.2">
      <c r="A841" s="485"/>
      <c r="B841" s="485"/>
      <c r="C841" s="485"/>
      <c r="D841" s="485"/>
      <c r="E841" s="485"/>
      <c r="F841" s="485"/>
      <c r="G841" s="485"/>
      <c r="H841" s="485"/>
      <c r="I841" s="485"/>
    </row>
    <row r="842" spans="1:9" x14ac:dyDescent="0.2">
      <c r="A842" s="485"/>
      <c r="B842" s="485"/>
      <c r="C842" s="485"/>
      <c r="D842" s="485"/>
      <c r="E842" s="485"/>
      <c r="F842" s="485"/>
      <c r="G842" s="485"/>
      <c r="H842" s="485"/>
      <c r="I842" s="485"/>
    </row>
    <row r="843" spans="1:9" x14ac:dyDescent="0.2">
      <c r="A843" s="485"/>
      <c r="B843" s="485"/>
      <c r="C843" s="485"/>
      <c r="D843" s="485"/>
      <c r="E843" s="485"/>
      <c r="F843" s="485"/>
      <c r="G843" s="485"/>
      <c r="H843" s="485"/>
      <c r="I843" s="485"/>
    </row>
    <row r="844" spans="1:9" x14ac:dyDescent="0.2">
      <c r="A844" s="485"/>
      <c r="B844" s="485"/>
      <c r="C844" s="485"/>
      <c r="D844" s="485"/>
      <c r="E844" s="485"/>
      <c r="F844" s="485"/>
      <c r="G844" s="485"/>
      <c r="H844" s="485"/>
      <c r="I844" s="485"/>
    </row>
    <row r="845" spans="1:9" x14ac:dyDescent="0.2">
      <c r="A845" s="485"/>
      <c r="B845" s="485"/>
      <c r="C845" s="485"/>
      <c r="D845" s="485"/>
      <c r="E845" s="485"/>
      <c r="F845" s="485"/>
      <c r="G845" s="485"/>
      <c r="H845" s="485"/>
      <c r="I845" s="485"/>
    </row>
    <row r="846" spans="1:9" x14ac:dyDescent="0.2">
      <c r="A846" s="485"/>
      <c r="B846" s="485"/>
      <c r="C846" s="485"/>
      <c r="D846" s="485"/>
      <c r="E846" s="485"/>
      <c r="F846" s="485"/>
      <c r="G846" s="485"/>
      <c r="H846" s="485"/>
      <c r="I846" s="485"/>
    </row>
    <row r="847" spans="1:9" x14ac:dyDescent="0.2">
      <c r="A847" s="485"/>
      <c r="B847" s="485"/>
      <c r="C847" s="485"/>
      <c r="D847" s="485"/>
      <c r="E847" s="485"/>
      <c r="F847" s="485"/>
      <c r="G847" s="485"/>
      <c r="H847" s="485"/>
      <c r="I847" s="485"/>
    </row>
    <row r="848" spans="1:9" x14ac:dyDescent="0.2">
      <c r="A848" s="485"/>
      <c r="B848" s="485"/>
      <c r="C848" s="485"/>
      <c r="D848" s="485"/>
      <c r="E848" s="485"/>
      <c r="F848" s="485"/>
      <c r="G848" s="485"/>
      <c r="H848" s="485"/>
      <c r="I848" s="485"/>
    </row>
    <row r="849" spans="1:9" x14ac:dyDescent="0.2">
      <c r="A849" s="485"/>
      <c r="B849" s="485"/>
      <c r="C849" s="485"/>
      <c r="D849" s="485"/>
      <c r="E849" s="485"/>
      <c r="F849" s="485"/>
      <c r="G849" s="485"/>
      <c r="H849" s="485"/>
      <c r="I849" s="485"/>
    </row>
    <row r="850" spans="1:9" x14ac:dyDescent="0.2">
      <c r="A850" s="485"/>
      <c r="B850" s="485"/>
      <c r="C850" s="485"/>
      <c r="D850" s="485"/>
      <c r="E850" s="485"/>
      <c r="F850" s="485"/>
      <c r="G850" s="485"/>
      <c r="H850" s="485"/>
      <c r="I850" s="485"/>
    </row>
    <row r="851" spans="1:9" x14ac:dyDescent="0.2">
      <c r="A851" s="485"/>
      <c r="B851" s="485"/>
      <c r="C851" s="485"/>
      <c r="D851" s="485"/>
      <c r="E851" s="485"/>
      <c r="F851" s="485"/>
      <c r="G851" s="485"/>
      <c r="H851" s="485"/>
      <c r="I851" s="485"/>
    </row>
    <row r="852" spans="1:9" x14ac:dyDescent="0.2">
      <c r="A852" s="485"/>
      <c r="B852" s="485"/>
      <c r="C852" s="485"/>
      <c r="D852" s="485"/>
      <c r="E852" s="485"/>
      <c r="F852" s="485"/>
      <c r="G852" s="485"/>
      <c r="H852" s="485"/>
      <c r="I852" s="485"/>
    </row>
    <row r="853" spans="1:9" x14ac:dyDescent="0.2">
      <c r="A853" s="485"/>
      <c r="B853" s="485"/>
      <c r="C853" s="485"/>
      <c r="D853" s="485"/>
      <c r="E853" s="485"/>
      <c r="F853" s="485"/>
      <c r="G853" s="485"/>
      <c r="H853" s="485"/>
      <c r="I853" s="485"/>
    </row>
    <row r="854" spans="1:9" x14ac:dyDescent="0.2">
      <c r="A854" s="485"/>
      <c r="B854" s="485"/>
      <c r="C854" s="485"/>
      <c r="D854" s="485"/>
      <c r="E854" s="485"/>
      <c r="F854" s="485"/>
      <c r="G854" s="485"/>
      <c r="H854" s="485"/>
      <c r="I854" s="485"/>
    </row>
    <row r="855" spans="1:9" x14ac:dyDescent="0.2">
      <c r="A855" s="485"/>
      <c r="B855" s="485"/>
      <c r="C855" s="485"/>
      <c r="D855" s="485"/>
      <c r="E855" s="485"/>
      <c r="F855" s="485"/>
      <c r="G855" s="485"/>
      <c r="H855" s="485"/>
      <c r="I855" s="485"/>
    </row>
    <row r="856" spans="1:9" x14ac:dyDescent="0.2">
      <c r="A856" s="485"/>
      <c r="B856" s="485"/>
      <c r="C856" s="485"/>
      <c r="D856" s="485"/>
      <c r="E856" s="485"/>
      <c r="F856" s="485"/>
      <c r="G856" s="485"/>
      <c r="H856" s="485"/>
      <c r="I856" s="485"/>
    </row>
    <row r="857" spans="1:9" x14ac:dyDescent="0.2">
      <c r="A857" s="485"/>
      <c r="B857" s="485"/>
      <c r="C857" s="485"/>
      <c r="D857" s="485"/>
      <c r="E857" s="485"/>
      <c r="F857" s="485"/>
      <c r="G857" s="485"/>
      <c r="H857" s="485"/>
      <c r="I857" s="485"/>
    </row>
    <row r="858" spans="1:9" x14ac:dyDescent="0.2">
      <c r="A858" s="485"/>
      <c r="B858" s="485"/>
      <c r="C858" s="485"/>
      <c r="D858" s="485"/>
      <c r="E858" s="485"/>
      <c r="F858" s="485"/>
      <c r="G858" s="485"/>
      <c r="H858" s="485"/>
      <c r="I858" s="485"/>
    </row>
    <row r="859" spans="1:9" x14ac:dyDescent="0.2">
      <c r="A859" s="485"/>
      <c r="B859" s="485"/>
      <c r="C859" s="485"/>
      <c r="D859" s="485"/>
      <c r="E859" s="485"/>
      <c r="F859" s="485"/>
      <c r="G859" s="485"/>
      <c r="H859" s="485"/>
      <c r="I859" s="485"/>
    </row>
    <row r="860" spans="1:9" x14ac:dyDescent="0.2">
      <c r="A860" s="485"/>
      <c r="B860" s="485"/>
      <c r="C860" s="485"/>
      <c r="D860" s="485"/>
      <c r="E860" s="485"/>
      <c r="F860" s="485"/>
      <c r="G860" s="485"/>
      <c r="H860" s="485"/>
      <c r="I860" s="485"/>
    </row>
    <row r="861" spans="1:9" x14ac:dyDescent="0.2">
      <c r="A861" s="485"/>
      <c r="B861" s="485"/>
      <c r="C861" s="485"/>
      <c r="D861" s="485"/>
      <c r="E861" s="485"/>
      <c r="F861" s="485"/>
      <c r="G861" s="485"/>
      <c r="H861" s="485"/>
      <c r="I861" s="485"/>
    </row>
    <row r="862" spans="1:9" x14ac:dyDescent="0.2">
      <c r="A862" s="485"/>
      <c r="B862" s="485"/>
      <c r="C862" s="485"/>
      <c r="D862" s="485"/>
      <c r="E862" s="485"/>
      <c r="F862" s="485"/>
      <c r="G862" s="485"/>
      <c r="H862" s="485"/>
      <c r="I862" s="485"/>
    </row>
    <row r="863" spans="1:9" x14ac:dyDescent="0.2">
      <c r="A863" s="485"/>
      <c r="B863" s="485"/>
      <c r="C863" s="485"/>
      <c r="D863" s="485"/>
      <c r="E863" s="485"/>
      <c r="F863" s="485"/>
      <c r="G863" s="485"/>
      <c r="H863" s="485"/>
      <c r="I863" s="485"/>
    </row>
    <row r="864" spans="1:9" x14ac:dyDescent="0.2">
      <c r="A864" s="485"/>
      <c r="B864" s="485"/>
      <c r="C864" s="485"/>
      <c r="D864" s="485"/>
      <c r="E864" s="485"/>
      <c r="F864" s="485"/>
      <c r="G864" s="485"/>
      <c r="H864" s="485"/>
      <c r="I864" s="485"/>
    </row>
    <row r="865" spans="1:9" x14ac:dyDescent="0.2">
      <c r="A865" s="485"/>
      <c r="B865" s="485"/>
      <c r="C865" s="485"/>
      <c r="D865" s="485"/>
      <c r="E865" s="485"/>
      <c r="F865" s="485"/>
      <c r="G865" s="485"/>
      <c r="H865" s="485"/>
      <c r="I865" s="485"/>
    </row>
    <row r="866" spans="1:9" x14ac:dyDescent="0.2">
      <c r="A866" s="485"/>
      <c r="B866" s="485"/>
      <c r="C866" s="485"/>
      <c r="D866" s="485"/>
      <c r="E866" s="485"/>
      <c r="F866" s="485"/>
      <c r="G866" s="485"/>
      <c r="H866" s="485"/>
      <c r="I866" s="485"/>
    </row>
    <row r="867" spans="1:9" x14ac:dyDescent="0.2">
      <c r="A867" s="485"/>
      <c r="B867" s="485"/>
      <c r="C867" s="485"/>
      <c r="D867" s="485"/>
      <c r="E867" s="485"/>
      <c r="F867" s="485"/>
      <c r="G867" s="485"/>
      <c r="H867" s="485"/>
      <c r="I867" s="485"/>
    </row>
    <row r="868" spans="1:9" x14ac:dyDescent="0.2">
      <c r="A868" s="485"/>
      <c r="B868" s="485"/>
      <c r="C868" s="485"/>
      <c r="D868" s="485"/>
      <c r="E868" s="485"/>
      <c r="F868" s="485"/>
      <c r="G868" s="485"/>
      <c r="H868" s="485"/>
      <c r="I868" s="485"/>
    </row>
    <row r="869" spans="1:9" x14ac:dyDescent="0.2">
      <c r="A869" s="485"/>
      <c r="B869" s="485"/>
      <c r="C869" s="485"/>
      <c r="D869" s="485"/>
      <c r="E869" s="485"/>
      <c r="F869" s="485"/>
      <c r="G869" s="485"/>
      <c r="H869" s="485"/>
      <c r="I869" s="485"/>
    </row>
    <row r="870" spans="1:9" x14ac:dyDescent="0.2">
      <c r="A870" s="485"/>
      <c r="B870" s="485"/>
      <c r="C870" s="485"/>
      <c r="D870" s="485"/>
      <c r="E870" s="485"/>
      <c r="F870" s="485"/>
      <c r="G870" s="485"/>
      <c r="H870" s="485"/>
      <c r="I870" s="485"/>
    </row>
    <row r="871" spans="1:9" x14ac:dyDescent="0.2">
      <c r="A871" s="485"/>
      <c r="B871" s="485"/>
      <c r="C871" s="485"/>
      <c r="D871" s="485"/>
      <c r="E871" s="485"/>
      <c r="F871" s="485"/>
      <c r="G871" s="485"/>
      <c r="H871" s="485"/>
      <c r="I871" s="485"/>
    </row>
    <row r="872" spans="1:9" x14ac:dyDescent="0.2">
      <c r="A872" s="485"/>
      <c r="B872" s="485"/>
      <c r="C872" s="485"/>
      <c r="D872" s="485"/>
      <c r="E872" s="485"/>
      <c r="F872" s="485"/>
      <c r="G872" s="485"/>
      <c r="H872" s="485"/>
      <c r="I872" s="485"/>
    </row>
    <row r="873" spans="1:9" x14ac:dyDescent="0.2">
      <c r="A873" s="485"/>
      <c r="B873" s="485"/>
      <c r="C873" s="485"/>
      <c r="D873" s="485"/>
      <c r="E873" s="485"/>
      <c r="F873" s="485"/>
      <c r="G873" s="485"/>
      <c r="H873" s="485"/>
      <c r="I873" s="485"/>
    </row>
    <row r="874" spans="1:9" x14ac:dyDescent="0.2">
      <c r="A874" s="485"/>
      <c r="B874" s="485"/>
      <c r="C874" s="485"/>
      <c r="D874" s="485"/>
      <c r="E874" s="485"/>
      <c r="F874" s="485"/>
      <c r="G874" s="485"/>
      <c r="H874" s="485"/>
      <c r="I874" s="485"/>
    </row>
    <row r="875" spans="1:9" x14ac:dyDescent="0.2">
      <c r="A875" s="485"/>
      <c r="B875" s="485"/>
      <c r="C875" s="485"/>
      <c r="D875" s="485"/>
      <c r="E875" s="485"/>
      <c r="F875" s="485"/>
      <c r="G875" s="485"/>
      <c r="H875" s="485"/>
      <c r="I875" s="485"/>
    </row>
    <row r="876" spans="1:9" x14ac:dyDescent="0.2">
      <c r="A876" s="485"/>
      <c r="B876" s="485"/>
      <c r="C876" s="485"/>
      <c r="D876" s="485"/>
      <c r="E876" s="485"/>
      <c r="F876" s="485"/>
      <c r="G876" s="485"/>
      <c r="H876" s="485"/>
      <c r="I876" s="485"/>
    </row>
    <row r="877" spans="1:9" x14ac:dyDescent="0.2">
      <c r="A877" s="485"/>
      <c r="B877" s="485"/>
      <c r="C877" s="485"/>
      <c r="D877" s="485"/>
      <c r="E877" s="485"/>
      <c r="F877" s="485"/>
      <c r="G877" s="485"/>
      <c r="H877" s="485"/>
      <c r="I877" s="485"/>
    </row>
    <row r="878" spans="1:9" x14ac:dyDescent="0.2">
      <c r="A878" s="485"/>
      <c r="B878" s="485"/>
      <c r="C878" s="485"/>
      <c r="D878" s="485"/>
      <c r="E878" s="485"/>
      <c r="F878" s="485"/>
      <c r="G878" s="485"/>
      <c r="H878" s="485"/>
      <c r="I878" s="485"/>
    </row>
    <row r="879" spans="1:9" x14ac:dyDescent="0.2">
      <c r="A879" s="485"/>
      <c r="B879" s="485"/>
      <c r="C879" s="485"/>
      <c r="D879" s="485"/>
      <c r="E879" s="485"/>
      <c r="F879" s="485"/>
      <c r="G879" s="485"/>
      <c r="H879" s="485"/>
      <c r="I879" s="485"/>
    </row>
    <row r="880" spans="1:9" x14ac:dyDescent="0.2">
      <c r="A880" s="485"/>
      <c r="B880" s="485"/>
      <c r="C880" s="485"/>
      <c r="D880" s="485"/>
      <c r="E880" s="485"/>
      <c r="F880" s="485"/>
      <c r="G880" s="485"/>
      <c r="H880" s="485"/>
      <c r="I880" s="485"/>
    </row>
    <row r="881" spans="1:9" x14ac:dyDescent="0.2">
      <c r="A881" s="485"/>
      <c r="B881" s="485"/>
      <c r="C881" s="485"/>
      <c r="D881" s="485"/>
      <c r="E881" s="485"/>
      <c r="F881" s="485"/>
      <c r="G881" s="485"/>
      <c r="H881" s="485"/>
      <c r="I881" s="485"/>
    </row>
    <row r="882" spans="1:9" x14ac:dyDescent="0.2">
      <c r="A882" s="485"/>
      <c r="B882" s="485"/>
      <c r="C882" s="485"/>
      <c r="D882" s="485"/>
      <c r="E882" s="485"/>
      <c r="F882" s="485"/>
      <c r="G882" s="485"/>
      <c r="H882" s="485"/>
      <c r="I882" s="485"/>
    </row>
    <row r="883" spans="1:9" x14ac:dyDescent="0.2">
      <c r="A883" s="485"/>
      <c r="B883" s="485"/>
      <c r="C883" s="485"/>
      <c r="D883" s="485"/>
      <c r="E883" s="485"/>
      <c r="F883" s="485"/>
      <c r="G883" s="485"/>
      <c r="H883" s="485"/>
      <c r="I883" s="485"/>
    </row>
    <row r="884" spans="1:9" x14ac:dyDescent="0.2">
      <c r="A884" s="485"/>
      <c r="B884" s="485"/>
      <c r="C884" s="485"/>
      <c r="D884" s="485"/>
      <c r="E884" s="485"/>
      <c r="F884" s="485"/>
      <c r="G884" s="485"/>
      <c r="H884" s="485"/>
      <c r="I884" s="485"/>
    </row>
    <row r="885" spans="1:9" x14ac:dyDescent="0.2">
      <c r="A885" s="485"/>
      <c r="B885" s="485"/>
      <c r="C885" s="485"/>
      <c r="D885" s="485"/>
      <c r="E885" s="485"/>
      <c r="F885" s="485"/>
      <c r="G885" s="485"/>
      <c r="H885" s="485"/>
      <c r="I885" s="485"/>
    </row>
    <row r="886" spans="1:9" x14ac:dyDescent="0.2">
      <c r="A886" s="485"/>
      <c r="B886" s="485"/>
      <c r="C886" s="485"/>
      <c r="D886" s="485"/>
      <c r="E886" s="485"/>
      <c r="F886" s="485"/>
      <c r="G886" s="485"/>
      <c r="H886" s="485"/>
      <c r="I886" s="485"/>
    </row>
    <row r="887" spans="1:9" x14ac:dyDescent="0.2">
      <c r="A887" s="485"/>
      <c r="B887" s="485"/>
      <c r="C887" s="485"/>
      <c r="D887" s="485"/>
      <c r="E887" s="485"/>
      <c r="F887" s="485"/>
      <c r="G887" s="485"/>
      <c r="H887" s="485"/>
      <c r="I887" s="485"/>
    </row>
    <row r="888" spans="1:9" x14ac:dyDescent="0.2">
      <c r="A888" s="485"/>
      <c r="B888" s="485"/>
      <c r="C888" s="485"/>
      <c r="D888" s="485"/>
      <c r="E888" s="485"/>
      <c r="F888" s="485"/>
      <c r="G888" s="485"/>
      <c r="H888" s="485"/>
      <c r="I888" s="485"/>
    </row>
    <row r="889" spans="1:9" x14ac:dyDescent="0.2">
      <c r="A889" s="485"/>
      <c r="B889" s="485"/>
      <c r="C889" s="485"/>
      <c r="D889" s="485"/>
      <c r="E889" s="485"/>
      <c r="F889" s="485"/>
      <c r="G889" s="485"/>
      <c r="H889" s="485"/>
      <c r="I889" s="485"/>
    </row>
    <row r="890" spans="1:9" x14ac:dyDescent="0.2">
      <c r="A890" s="485"/>
      <c r="B890" s="485"/>
      <c r="C890" s="485"/>
      <c r="D890" s="485"/>
      <c r="E890" s="485"/>
      <c r="F890" s="485"/>
      <c r="G890" s="485"/>
      <c r="H890" s="485"/>
      <c r="I890" s="485"/>
    </row>
    <row r="891" spans="1:9" x14ac:dyDescent="0.2">
      <c r="A891" s="485"/>
      <c r="B891" s="485"/>
      <c r="C891" s="485"/>
      <c r="D891" s="485"/>
      <c r="E891" s="485"/>
      <c r="F891" s="485"/>
      <c r="G891" s="485"/>
      <c r="H891" s="485"/>
      <c r="I891" s="485"/>
    </row>
    <row r="892" spans="1:9" x14ac:dyDescent="0.2">
      <c r="A892" s="485"/>
      <c r="B892" s="485"/>
      <c r="C892" s="485"/>
      <c r="D892" s="485"/>
      <c r="E892" s="485"/>
      <c r="F892" s="485"/>
      <c r="G892" s="485"/>
      <c r="H892" s="485"/>
      <c r="I892" s="485"/>
    </row>
    <row r="893" spans="1:9" x14ac:dyDescent="0.2">
      <c r="A893" s="485"/>
      <c r="B893" s="485"/>
      <c r="C893" s="485"/>
      <c r="D893" s="485"/>
      <c r="E893" s="485"/>
      <c r="F893" s="485"/>
      <c r="G893" s="485"/>
      <c r="H893" s="485"/>
      <c r="I893" s="485"/>
    </row>
    <row r="894" spans="1:9" x14ac:dyDescent="0.2">
      <c r="A894" s="485"/>
      <c r="B894" s="485"/>
      <c r="C894" s="485"/>
      <c r="D894" s="485"/>
      <c r="E894" s="485"/>
      <c r="F894" s="485"/>
      <c r="G894" s="485"/>
      <c r="H894" s="485"/>
      <c r="I894" s="485"/>
    </row>
    <row r="895" spans="1:9" x14ac:dyDescent="0.2">
      <c r="A895" s="485"/>
      <c r="B895" s="485"/>
      <c r="C895" s="485"/>
      <c r="D895" s="485"/>
      <c r="E895" s="485"/>
      <c r="F895" s="485"/>
      <c r="G895" s="485"/>
      <c r="H895" s="485"/>
      <c r="I895" s="485"/>
    </row>
    <row r="896" spans="1:9" x14ac:dyDescent="0.2">
      <c r="A896" s="485"/>
      <c r="B896" s="485"/>
      <c r="C896" s="485"/>
      <c r="D896" s="485"/>
      <c r="E896" s="485"/>
      <c r="F896" s="485"/>
      <c r="G896" s="485"/>
      <c r="H896" s="485"/>
      <c r="I896" s="485"/>
    </row>
    <row r="897" spans="1:9" x14ac:dyDescent="0.2">
      <c r="A897" s="485"/>
      <c r="B897" s="485"/>
      <c r="C897" s="485"/>
      <c r="D897" s="485"/>
      <c r="E897" s="485"/>
      <c r="F897" s="485"/>
      <c r="G897" s="485"/>
      <c r="H897" s="485"/>
      <c r="I897" s="485"/>
    </row>
    <row r="898" spans="1:9" x14ac:dyDescent="0.2">
      <c r="A898" s="485"/>
      <c r="B898" s="485"/>
      <c r="C898" s="485"/>
      <c r="D898" s="485"/>
      <c r="E898" s="485"/>
      <c r="F898" s="485"/>
      <c r="G898" s="485"/>
      <c r="H898" s="485"/>
      <c r="I898" s="485"/>
    </row>
    <row r="899" spans="1:9" x14ac:dyDescent="0.2">
      <c r="A899" s="485"/>
      <c r="B899" s="485"/>
      <c r="C899" s="485"/>
      <c r="D899" s="485"/>
      <c r="E899" s="485"/>
      <c r="F899" s="485"/>
      <c r="G899" s="485"/>
      <c r="H899" s="485"/>
      <c r="I899" s="485"/>
    </row>
    <row r="900" spans="1:9" x14ac:dyDescent="0.2">
      <c r="A900" s="485"/>
      <c r="B900" s="485"/>
      <c r="C900" s="485"/>
      <c r="D900" s="485"/>
      <c r="E900" s="485"/>
      <c r="F900" s="485"/>
      <c r="G900" s="485"/>
      <c r="H900" s="485"/>
      <c r="I900" s="485"/>
    </row>
    <row r="901" spans="1:9" x14ac:dyDescent="0.2">
      <c r="A901" s="485"/>
      <c r="B901" s="485"/>
      <c r="C901" s="485"/>
      <c r="D901" s="485"/>
      <c r="E901" s="485"/>
      <c r="F901" s="485"/>
      <c r="G901" s="485"/>
      <c r="H901" s="485"/>
      <c r="I901" s="485"/>
    </row>
    <row r="902" spans="1:9" x14ac:dyDescent="0.2">
      <c r="A902" s="485"/>
      <c r="B902" s="485"/>
      <c r="C902" s="485"/>
      <c r="D902" s="485"/>
      <c r="E902" s="485"/>
      <c r="F902" s="485"/>
      <c r="G902" s="485"/>
      <c r="H902" s="485"/>
      <c r="I902" s="485"/>
    </row>
    <row r="903" spans="1:9" x14ac:dyDescent="0.2">
      <c r="A903" s="485"/>
      <c r="B903" s="485"/>
      <c r="C903" s="485"/>
      <c r="D903" s="485"/>
      <c r="E903" s="485"/>
      <c r="F903" s="485"/>
      <c r="G903" s="485"/>
      <c r="H903" s="485"/>
      <c r="I903" s="485"/>
    </row>
    <row r="904" spans="1:9" x14ac:dyDescent="0.2">
      <c r="A904" s="485"/>
      <c r="B904" s="485"/>
      <c r="C904" s="485"/>
      <c r="D904" s="485"/>
      <c r="E904" s="485"/>
      <c r="F904" s="485"/>
      <c r="G904" s="485"/>
      <c r="H904" s="485"/>
      <c r="I904" s="485"/>
    </row>
    <row r="905" spans="1:9" x14ac:dyDescent="0.2">
      <c r="A905" s="485"/>
      <c r="B905" s="485"/>
      <c r="C905" s="485"/>
      <c r="D905" s="485"/>
      <c r="E905" s="485"/>
      <c r="F905" s="485"/>
      <c r="G905" s="485"/>
      <c r="H905" s="485"/>
      <c r="I905" s="485"/>
    </row>
    <row r="906" spans="1:9" x14ac:dyDescent="0.2">
      <c r="A906" s="485"/>
      <c r="B906" s="485"/>
      <c r="C906" s="485"/>
      <c r="D906" s="485"/>
      <c r="E906" s="485"/>
      <c r="F906" s="485"/>
      <c r="G906" s="485"/>
      <c r="H906" s="485"/>
      <c r="I906" s="485"/>
    </row>
    <row r="907" spans="1:9" x14ac:dyDescent="0.2">
      <c r="A907" s="485"/>
      <c r="B907" s="485"/>
      <c r="C907" s="485"/>
      <c r="D907" s="485"/>
      <c r="E907" s="485"/>
      <c r="F907" s="485"/>
      <c r="G907" s="485"/>
      <c r="H907" s="485"/>
      <c r="I907" s="485"/>
    </row>
    <row r="908" spans="1:9" x14ac:dyDescent="0.2">
      <c r="A908" s="485"/>
      <c r="B908" s="485"/>
      <c r="C908" s="485"/>
      <c r="D908" s="485"/>
      <c r="E908" s="485"/>
      <c r="F908" s="485"/>
      <c r="G908" s="485"/>
      <c r="H908" s="485"/>
      <c r="I908" s="485"/>
    </row>
    <row r="909" spans="1:9" x14ac:dyDescent="0.2">
      <c r="A909" s="485"/>
      <c r="B909" s="485"/>
      <c r="C909" s="485"/>
      <c r="D909" s="485"/>
      <c r="E909" s="485"/>
      <c r="F909" s="485"/>
      <c r="G909" s="485"/>
      <c r="H909" s="485"/>
      <c r="I909" s="485"/>
    </row>
    <row r="910" spans="1:9" x14ac:dyDescent="0.2">
      <c r="A910" s="485"/>
      <c r="B910" s="485"/>
      <c r="C910" s="485"/>
      <c r="D910" s="485"/>
      <c r="E910" s="485"/>
      <c r="F910" s="485"/>
      <c r="G910" s="485"/>
      <c r="H910" s="485"/>
      <c r="I910" s="485"/>
    </row>
    <row r="911" spans="1:9" x14ac:dyDescent="0.2">
      <c r="A911" s="485"/>
      <c r="B911" s="485"/>
      <c r="C911" s="485"/>
      <c r="D911" s="485"/>
      <c r="E911" s="485"/>
      <c r="F911" s="485"/>
      <c r="G911" s="485"/>
      <c r="H911" s="485"/>
      <c r="I911" s="485"/>
    </row>
    <row r="912" spans="1:9" x14ac:dyDescent="0.2">
      <c r="A912" s="485"/>
      <c r="B912" s="485"/>
      <c r="C912" s="485"/>
      <c r="D912" s="485"/>
      <c r="E912" s="485"/>
      <c r="F912" s="485"/>
      <c r="G912" s="485"/>
      <c r="H912" s="485"/>
      <c r="I912" s="485"/>
    </row>
    <row r="913" spans="1:9" x14ac:dyDescent="0.2">
      <c r="A913" s="485"/>
      <c r="B913" s="485"/>
      <c r="C913" s="485"/>
      <c r="D913" s="485"/>
      <c r="E913" s="485"/>
      <c r="F913" s="485"/>
      <c r="G913" s="485"/>
      <c r="H913" s="485"/>
      <c r="I913" s="485"/>
    </row>
    <row r="914" spans="1:9" x14ac:dyDescent="0.2">
      <c r="A914" s="485"/>
      <c r="B914" s="485"/>
      <c r="C914" s="485"/>
      <c r="D914" s="485"/>
      <c r="E914" s="485"/>
      <c r="F914" s="485"/>
      <c r="G914" s="485"/>
      <c r="H914" s="485"/>
      <c r="I914" s="485"/>
    </row>
    <row r="915" spans="1:9" x14ac:dyDescent="0.2">
      <c r="A915" s="485"/>
      <c r="B915" s="485"/>
      <c r="C915" s="485"/>
      <c r="D915" s="485"/>
      <c r="E915" s="485"/>
      <c r="F915" s="485"/>
      <c r="G915" s="485"/>
      <c r="H915" s="485"/>
      <c r="I915" s="485"/>
    </row>
    <row r="916" spans="1:9" x14ac:dyDescent="0.2">
      <c r="A916" s="485"/>
      <c r="B916" s="485"/>
      <c r="C916" s="485"/>
      <c r="D916" s="485"/>
      <c r="E916" s="485"/>
      <c r="F916" s="485"/>
      <c r="G916" s="485"/>
      <c r="H916" s="485"/>
      <c r="I916" s="485"/>
    </row>
    <row r="917" spans="1:9" x14ac:dyDescent="0.2">
      <c r="A917" s="485"/>
      <c r="B917" s="485"/>
      <c r="C917" s="485"/>
      <c r="D917" s="485"/>
      <c r="E917" s="485"/>
      <c r="F917" s="485"/>
      <c r="G917" s="485"/>
      <c r="H917" s="485"/>
      <c r="I917" s="485"/>
    </row>
    <row r="918" spans="1:9" x14ac:dyDescent="0.2">
      <c r="A918" s="485"/>
      <c r="B918" s="485"/>
      <c r="C918" s="485"/>
      <c r="D918" s="485"/>
      <c r="E918" s="485"/>
      <c r="F918" s="485"/>
      <c r="G918" s="485"/>
      <c r="H918" s="485"/>
      <c r="I918" s="485"/>
    </row>
    <row r="919" spans="1:9" x14ac:dyDescent="0.2">
      <c r="A919" s="485"/>
      <c r="B919" s="485"/>
      <c r="C919" s="485"/>
      <c r="D919" s="485"/>
      <c r="E919" s="485"/>
      <c r="F919" s="485"/>
      <c r="G919" s="485"/>
      <c r="H919" s="485"/>
      <c r="I919" s="485"/>
    </row>
    <row r="920" spans="1:9" x14ac:dyDescent="0.2">
      <c r="A920" s="485"/>
      <c r="B920" s="485"/>
      <c r="C920" s="485"/>
      <c r="D920" s="485"/>
      <c r="E920" s="485"/>
      <c r="F920" s="485"/>
      <c r="G920" s="485"/>
      <c r="H920" s="485"/>
      <c r="I920" s="485"/>
    </row>
    <row r="921" spans="1:9" x14ac:dyDescent="0.2">
      <c r="A921" s="485"/>
      <c r="B921" s="485"/>
      <c r="C921" s="485"/>
      <c r="D921" s="485"/>
      <c r="E921" s="485"/>
      <c r="F921" s="485"/>
      <c r="G921" s="485"/>
      <c r="H921" s="485"/>
      <c r="I921" s="485"/>
    </row>
    <row r="922" spans="1:9" x14ac:dyDescent="0.2">
      <c r="A922" s="485"/>
      <c r="B922" s="485"/>
      <c r="C922" s="485"/>
      <c r="D922" s="485"/>
      <c r="E922" s="485"/>
      <c r="F922" s="485"/>
      <c r="G922" s="485"/>
      <c r="H922" s="485"/>
      <c r="I922" s="485"/>
    </row>
    <row r="923" spans="1:9" x14ac:dyDescent="0.2">
      <c r="A923" s="485"/>
      <c r="B923" s="485"/>
      <c r="C923" s="485"/>
      <c r="D923" s="485"/>
      <c r="E923" s="485"/>
      <c r="F923" s="485"/>
      <c r="G923" s="485"/>
      <c r="H923" s="485"/>
      <c r="I923" s="485"/>
    </row>
    <row r="924" spans="1:9" x14ac:dyDescent="0.2">
      <c r="A924" s="485"/>
      <c r="B924" s="485"/>
      <c r="C924" s="485"/>
      <c r="D924" s="485"/>
      <c r="E924" s="485"/>
      <c r="F924" s="485"/>
      <c r="G924" s="485"/>
      <c r="H924" s="485"/>
      <c r="I924" s="485"/>
    </row>
    <row r="925" spans="1:9" x14ac:dyDescent="0.2">
      <c r="A925" s="485"/>
      <c r="B925" s="485"/>
      <c r="C925" s="485"/>
      <c r="D925" s="485"/>
      <c r="E925" s="485"/>
      <c r="F925" s="485"/>
      <c r="G925" s="485"/>
      <c r="H925" s="485"/>
      <c r="I925" s="485"/>
    </row>
    <row r="926" spans="1:9" x14ac:dyDescent="0.2">
      <c r="A926" s="485"/>
      <c r="B926" s="485"/>
      <c r="C926" s="485"/>
      <c r="D926" s="485"/>
      <c r="E926" s="485"/>
      <c r="F926" s="485"/>
      <c r="G926" s="485"/>
      <c r="H926" s="485"/>
      <c r="I926" s="485"/>
    </row>
    <row r="927" spans="1:9" x14ac:dyDescent="0.2">
      <c r="A927" s="485"/>
      <c r="B927" s="485"/>
      <c r="C927" s="485"/>
      <c r="D927" s="485"/>
      <c r="E927" s="485"/>
      <c r="F927" s="485"/>
      <c r="G927" s="485"/>
      <c r="H927" s="485"/>
      <c r="I927" s="485"/>
    </row>
    <row r="928" spans="1:9" x14ac:dyDescent="0.2">
      <c r="A928" s="485"/>
      <c r="B928" s="485"/>
      <c r="C928" s="485"/>
      <c r="D928" s="485"/>
      <c r="E928" s="485"/>
      <c r="F928" s="485"/>
      <c r="G928" s="485"/>
      <c r="H928" s="485"/>
      <c r="I928" s="485"/>
    </row>
    <row r="929" spans="1:9" x14ac:dyDescent="0.2">
      <c r="A929" s="485"/>
      <c r="B929" s="485"/>
      <c r="C929" s="485"/>
      <c r="D929" s="485"/>
      <c r="E929" s="485"/>
      <c r="F929" s="485"/>
      <c r="G929" s="485"/>
      <c r="H929" s="485"/>
      <c r="I929" s="485"/>
    </row>
    <row r="930" spans="1:9" x14ac:dyDescent="0.2">
      <c r="A930" s="485"/>
      <c r="B930" s="485"/>
      <c r="C930" s="485"/>
      <c r="D930" s="485"/>
      <c r="E930" s="485"/>
      <c r="F930" s="485"/>
      <c r="G930" s="485"/>
      <c r="H930" s="485"/>
      <c r="I930" s="485"/>
    </row>
    <row r="931" spans="1:9" x14ac:dyDescent="0.2">
      <c r="A931" s="485"/>
      <c r="B931" s="485"/>
      <c r="C931" s="485"/>
      <c r="D931" s="485"/>
      <c r="E931" s="485"/>
      <c r="F931" s="485"/>
      <c r="G931" s="485"/>
      <c r="H931" s="485"/>
      <c r="I931" s="485"/>
    </row>
    <row r="932" spans="1:9" x14ac:dyDescent="0.2">
      <c r="A932" s="485"/>
      <c r="B932" s="485"/>
      <c r="C932" s="485"/>
      <c r="D932" s="485"/>
      <c r="E932" s="485"/>
      <c r="F932" s="485"/>
      <c r="G932" s="485"/>
      <c r="H932" s="485"/>
      <c r="I932" s="485"/>
    </row>
    <row r="933" spans="1:9" x14ac:dyDescent="0.2">
      <c r="A933" s="485"/>
      <c r="B933" s="485"/>
      <c r="C933" s="485"/>
      <c r="D933" s="485"/>
      <c r="E933" s="485"/>
      <c r="F933" s="485"/>
      <c r="G933" s="485"/>
      <c r="H933" s="485"/>
      <c r="I933" s="485"/>
    </row>
    <row r="934" spans="1:9" x14ac:dyDescent="0.2">
      <c r="A934" s="485"/>
      <c r="B934" s="485"/>
      <c r="C934" s="485"/>
      <c r="D934" s="485"/>
      <c r="E934" s="485"/>
      <c r="F934" s="485"/>
      <c r="G934" s="485"/>
      <c r="H934" s="485"/>
      <c r="I934" s="485"/>
    </row>
    <row r="935" spans="1:9" x14ac:dyDescent="0.2">
      <c r="A935" s="485"/>
      <c r="B935" s="485"/>
      <c r="C935" s="485"/>
      <c r="D935" s="485"/>
      <c r="E935" s="485"/>
      <c r="F935" s="485"/>
      <c r="G935" s="485"/>
      <c r="H935" s="485"/>
      <c r="I935" s="485"/>
    </row>
    <row r="936" spans="1:9" x14ac:dyDescent="0.2">
      <c r="A936" s="485"/>
      <c r="B936" s="485"/>
      <c r="C936" s="485"/>
      <c r="D936" s="485"/>
      <c r="E936" s="485"/>
      <c r="F936" s="485"/>
      <c r="G936" s="485"/>
      <c r="H936" s="485"/>
      <c r="I936" s="485"/>
    </row>
    <row r="937" spans="1:9" x14ac:dyDescent="0.2">
      <c r="A937" s="485"/>
      <c r="B937" s="485"/>
      <c r="C937" s="485"/>
      <c r="D937" s="485"/>
      <c r="E937" s="485"/>
      <c r="F937" s="485"/>
      <c r="G937" s="485"/>
      <c r="H937" s="485"/>
      <c r="I937" s="485"/>
    </row>
    <row r="938" spans="1:9" x14ac:dyDescent="0.2">
      <c r="A938" s="485"/>
      <c r="B938" s="485"/>
      <c r="C938" s="485"/>
      <c r="D938" s="485"/>
      <c r="E938" s="485"/>
      <c r="F938" s="485"/>
      <c r="G938" s="485"/>
      <c r="H938" s="485"/>
      <c r="I938" s="485"/>
    </row>
    <row r="939" spans="1:9" x14ac:dyDescent="0.2">
      <c r="A939" s="485"/>
      <c r="B939" s="485"/>
      <c r="C939" s="485"/>
      <c r="D939" s="485"/>
      <c r="E939" s="485"/>
      <c r="F939" s="485"/>
      <c r="G939" s="485"/>
      <c r="H939" s="485"/>
      <c r="I939" s="485"/>
    </row>
    <row r="940" spans="1:9" x14ac:dyDescent="0.2">
      <c r="A940" s="485"/>
      <c r="B940" s="485"/>
      <c r="C940" s="485"/>
      <c r="D940" s="485"/>
      <c r="E940" s="485"/>
      <c r="F940" s="485"/>
      <c r="G940" s="485"/>
      <c r="H940" s="485"/>
      <c r="I940" s="485"/>
    </row>
    <row r="941" spans="1:9" x14ac:dyDescent="0.2">
      <c r="A941" s="485"/>
      <c r="B941" s="485"/>
      <c r="C941" s="485"/>
      <c r="D941" s="485"/>
      <c r="E941" s="485"/>
      <c r="F941" s="485"/>
      <c r="G941" s="485"/>
      <c r="H941" s="485"/>
      <c r="I941" s="485"/>
    </row>
    <row r="942" spans="1:9" x14ac:dyDescent="0.2">
      <c r="A942" s="485"/>
      <c r="B942" s="485"/>
      <c r="C942" s="485"/>
      <c r="D942" s="485"/>
      <c r="E942" s="485"/>
      <c r="F942" s="485"/>
      <c r="G942" s="485"/>
      <c r="H942" s="485"/>
      <c r="I942" s="485"/>
    </row>
    <row r="943" spans="1:9" x14ac:dyDescent="0.2">
      <c r="A943" s="485"/>
      <c r="B943" s="485"/>
      <c r="C943" s="485"/>
      <c r="D943" s="485"/>
      <c r="E943" s="485"/>
      <c r="F943" s="485"/>
      <c r="G943" s="485"/>
      <c r="H943" s="485"/>
      <c r="I943" s="485"/>
    </row>
    <row r="944" spans="1:9" x14ac:dyDescent="0.2">
      <c r="A944" s="485"/>
      <c r="B944" s="485"/>
      <c r="C944" s="485"/>
      <c r="D944" s="485"/>
      <c r="E944" s="485"/>
      <c r="F944" s="485"/>
      <c r="G944" s="485"/>
      <c r="H944" s="485"/>
      <c r="I944" s="485"/>
    </row>
    <row r="945" spans="1:9" x14ac:dyDescent="0.2">
      <c r="A945" s="485"/>
      <c r="B945" s="485"/>
      <c r="C945" s="485"/>
      <c r="D945" s="485"/>
      <c r="E945" s="485"/>
      <c r="F945" s="485"/>
      <c r="G945" s="485"/>
      <c r="H945" s="485"/>
      <c r="I945" s="485"/>
    </row>
    <row r="946" spans="1:9" x14ac:dyDescent="0.2">
      <c r="A946" s="485"/>
      <c r="B946" s="485"/>
      <c r="C946" s="485"/>
      <c r="D946" s="485"/>
      <c r="E946" s="485"/>
      <c r="F946" s="485"/>
      <c r="G946" s="485"/>
      <c r="H946" s="485"/>
      <c r="I946" s="485"/>
    </row>
    <row r="947" spans="1:9" x14ac:dyDescent="0.2">
      <c r="A947" s="485"/>
      <c r="B947" s="485"/>
      <c r="C947" s="485"/>
      <c r="D947" s="485"/>
      <c r="E947" s="485"/>
      <c r="F947" s="485"/>
      <c r="G947" s="485"/>
      <c r="H947" s="485"/>
      <c r="I947" s="485"/>
    </row>
    <row r="948" spans="1:9" x14ac:dyDescent="0.2">
      <c r="A948" s="485"/>
      <c r="B948" s="485"/>
      <c r="C948" s="485"/>
      <c r="D948" s="485"/>
      <c r="E948" s="485"/>
      <c r="F948" s="485"/>
      <c r="G948" s="485"/>
      <c r="H948" s="485"/>
      <c r="I948" s="485"/>
    </row>
    <row r="949" spans="1:9" x14ac:dyDescent="0.2">
      <c r="A949" s="485"/>
      <c r="B949" s="485"/>
      <c r="C949" s="485"/>
      <c r="D949" s="485"/>
      <c r="E949" s="485"/>
      <c r="F949" s="485"/>
      <c r="G949" s="485"/>
      <c r="H949" s="485"/>
      <c r="I949" s="485"/>
    </row>
    <row r="950" spans="1:9" x14ac:dyDescent="0.2">
      <c r="A950" s="485"/>
      <c r="B950" s="485"/>
      <c r="C950" s="485"/>
      <c r="D950" s="485"/>
      <c r="E950" s="485"/>
      <c r="F950" s="485"/>
      <c r="G950" s="485"/>
      <c r="H950" s="485"/>
      <c r="I950" s="485"/>
    </row>
    <row r="951" spans="1:9" x14ac:dyDescent="0.2">
      <c r="A951" s="485"/>
      <c r="B951" s="485"/>
      <c r="C951" s="485"/>
      <c r="D951" s="485"/>
      <c r="E951" s="485"/>
      <c r="F951" s="485"/>
      <c r="G951" s="485"/>
      <c r="H951" s="485"/>
      <c r="I951" s="485"/>
    </row>
    <row r="952" spans="1:9" x14ac:dyDescent="0.2">
      <c r="A952" s="485"/>
      <c r="B952" s="485"/>
      <c r="C952" s="485"/>
      <c r="D952" s="485"/>
      <c r="E952" s="485"/>
      <c r="F952" s="485"/>
      <c r="G952" s="485"/>
      <c r="H952" s="485"/>
      <c r="I952" s="485"/>
    </row>
    <row r="953" spans="1:9" x14ac:dyDescent="0.2">
      <c r="A953" s="485"/>
      <c r="B953" s="485"/>
      <c r="C953" s="485"/>
      <c r="D953" s="485"/>
      <c r="E953" s="485"/>
      <c r="F953" s="485"/>
      <c r="G953" s="485"/>
      <c r="H953" s="485"/>
      <c r="I953" s="485"/>
    </row>
    <row r="954" spans="1:9" x14ac:dyDescent="0.2">
      <c r="A954" s="485"/>
      <c r="B954" s="485"/>
      <c r="C954" s="485"/>
      <c r="D954" s="485"/>
      <c r="E954" s="485"/>
      <c r="F954" s="485"/>
      <c r="G954" s="485"/>
      <c r="H954" s="485"/>
      <c r="I954" s="485"/>
    </row>
    <row r="955" spans="1:9" x14ac:dyDescent="0.2">
      <c r="A955" s="485"/>
      <c r="B955" s="485"/>
      <c r="C955" s="485"/>
      <c r="D955" s="485"/>
      <c r="E955" s="485"/>
      <c r="F955" s="485"/>
      <c r="G955" s="485"/>
      <c r="H955" s="485"/>
      <c r="I955" s="485"/>
    </row>
    <row r="956" spans="1:9" x14ac:dyDescent="0.2">
      <c r="A956" s="485"/>
      <c r="B956" s="485"/>
      <c r="C956" s="485"/>
      <c r="D956" s="485"/>
      <c r="E956" s="485"/>
      <c r="F956" s="485"/>
      <c r="G956" s="485"/>
      <c r="H956" s="485"/>
      <c r="I956" s="485"/>
    </row>
    <row r="957" spans="1:9" x14ac:dyDescent="0.2">
      <c r="A957" s="485"/>
      <c r="B957" s="485"/>
      <c r="C957" s="485"/>
      <c r="D957" s="485"/>
      <c r="E957" s="485"/>
      <c r="F957" s="485"/>
      <c r="G957" s="485"/>
      <c r="H957" s="485"/>
      <c r="I957" s="485"/>
    </row>
    <row r="958" spans="1:9" x14ac:dyDescent="0.2">
      <c r="A958" s="485"/>
      <c r="B958" s="485"/>
      <c r="C958" s="485"/>
      <c r="D958" s="485"/>
      <c r="E958" s="485"/>
      <c r="F958" s="485"/>
      <c r="G958" s="485"/>
      <c r="H958" s="485"/>
      <c r="I958" s="485"/>
    </row>
    <row r="959" spans="1:9" x14ac:dyDescent="0.2">
      <c r="A959" s="485"/>
      <c r="B959" s="485"/>
      <c r="C959" s="485"/>
      <c r="D959" s="485"/>
      <c r="E959" s="485"/>
      <c r="F959" s="485"/>
      <c r="G959" s="485"/>
      <c r="H959" s="485"/>
      <c r="I959" s="485"/>
    </row>
    <row r="960" spans="1:9" x14ac:dyDescent="0.2">
      <c r="A960" s="485"/>
      <c r="B960" s="485"/>
      <c r="C960" s="485"/>
      <c r="D960" s="485"/>
      <c r="E960" s="485"/>
      <c r="F960" s="485"/>
      <c r="G960" s="485"/>
      <c r="H960" s="485"/>
      <c r="I960" s="485"/>
    </row>
    <row r="961" spans="1:9" x14ac:dyDescent="0.2">
      <c r="A961" s="485"/>
      <c r="B961" s="485"/>
      <c r="C961" s="485"/>
      <c r="D961" s="485"/>
      <c r="E961" s="485"/>
      <c r="F961" s="485"/>
      <c r="G961" s="485"/>
      <c r="H961" s="485"/>
      <c r="I961" s="485"/>
    </row>
    <row r="962" spans="1:9" x14ac:dyDescent="0.2">
      <c r="A962" s="485"/>
      <c r="B962" s="485"/>
      <c r="C962" s="485"/>
      <c r="D962" s="485"/>
      <c r="E962" s="485"/>
      <c r="F962" s="485"/>
      <c r="G962" s="485"/>
      <c r="H962" s="485"/>
      <c r="I962" s="485"/>
    </row>
    <row r="963" spans="1:9" x14ac:dyDescent="0.2">
      <c r="A963" s="485"/>
      <c r="B963" s="485"/>
      <c r="C963" s="485"/>
      <c r="D963" s="485"/>
      <c r="E963" s="485"/>
      <c r="F963" s="485"/>
      <c r="G963" s="485"/>
      <c r="H963" s="485"/>
      <c r="I963" s="485"/>
    </row>
    <row r="964" spans="1:9" x14ac:dyDescent="0.2">
      <c r="A964" s="485"/>
      <c r="B964" s="485"/>
      <c r="C964" s="485"/>
      <c r="D964" s="485"/>
      <c r="E964" s="485"/>
      <c r="F964" s="485"/>
      <c r="G964" s="485"/>
      <c r="H964" s="485"/>
      <c r="I964" s="485"/>
    </row>
    <row r="965" spans="1:9" x14ac:dyDescent="0.2">
      <c r="A965" s="485"/>
      <c r="B965" s="485"/>
      <c r="C965" s="485"/>
      <c r="D965" s="485"/>
      <c r="E965" s="485"/>
      <c r="F965" s="485"/>
      <c r="G965" s="485"/>
      <c r="H965" s="485"/>
      <c r="I965" s="485"/>
    </row>
    <row r="966" spans="1:9" x14ac:dyDescent="0.2">
      <c r="A966" s="485"/>
      <c r="B966" s="485"/>
      <c r="C966" s="485"/>
      <c r="D966" s="485"/>
      <c r="E966" s="485"/>
      <c r="F966" s="485"/>
      <c r="G966" s="485"/>
      <c r="H966" s="485"/>
      <c r="I966" s="485"/>
    </row>
    <row r="967" spans="1:9" x14ac:dyDescent="0.2">
      <c r="A967" s="485"/>
      <c r="B967" s="485"/>
      <c r="C967" s="485"/>
      <c r="D967" s="485"/>
      <c r="E967" s="485"/>
      <c r="F967" s="485"/>
      <c r="G967" s="485"/>
      <c r="H967" s="485"/>
      <c r="I967" s="485"/>
    </row>
    <row r="968" spans="1:9" x14ac:dyDescent="0.2">
      <c r="A968" s="485"/>
      <c r="B968" s="485"/>
      <c r="C968" s="485"/>
      <c r="D968" s="485"/>
      <c r="E968" s="485"/>
      <c r="F968" s="485"/>
      <c r="G968" s="485"/>
      <c r="H968" s="485"/>
      <c r="I968" s="485"/>
    </row>
    <row r="969" spans="1:9" x14ac:dyDescent="0.2">
      <c r="A969" s="485"/>
      <c r="B969" s="485"/>
      <c r="C969" s="485"/>
      <c r="D969" s="485"/>
      <c r="E969" s="485"/>
      <c r="F969" s="485"/>
      <c r="G969" s="485"/>
      <c r="H969" s="485"/>
      <c r="I969" s="485"/>
    </row>
    <row r="970" spans="1:9" x14ac:dyDescent="0.2">
      <c r="A970" s="485"/>
      <c r="B970" s="485"/>
      <c r="C970" s="485"/>
      <c r="D970" s="485"/>
      <c r="E970" s="485"/>
      <c r="F970" s="485"/>
      <c r="G970" s="485"/>
      <c r="H970" s="485"/>
      <c r="I970" s="485"/>
    </row>
    <row r="971" spans="1:9" x14ac:dyDescent="0.2">
      <c r="A971" s="485"/>
      <c r="B971" s="485"/>
      <c r="C971" s="485"/>
      <c r="D971" s="485"/>
      <c r="E971" s="485"/>
      <c r="F971" s="485"/>
      <c r="G971" s="485"/>
      <c r="H971" s="485"/>
      <c r="I971" s="485"/>
    </row>
    <row r="972" spans="1:9" x14ac:dyDescent="0.2">
      <c r="A972" s="485"/>
      <c r="B972" s="485"/>
      <c r="C972" s="485"/>
      <c r="D972" s="485"/>
      <c r="E972" s="485"/>
      <c r="F972" s="485"/>
      <c r="G972" s="485"/>
      <c r="H972" s="485"/>
      <c r="I972" s="485"/>
    </row>
    <row r="973" spans="1:9" x14ac:dyDescent="0.2">
      <c r="A973" s="485"/>
      <c r="B973" s="485"/>
      <c r="C973" s="485"/>
      <c r="D973" s="485"/>
      <c r="E973" s="485"/>
      <c r="F973" s="485"/>
      <c r="G973" s="485"/>
      <c r="H973" s="485"/>
      <c r="I973" s="485"/>
    </row>
    <row r="974" spans="1:9" x14ac:dyDescent="0.2">
      <c r="A974" s="485"/>
      <c r="B974" s="485"/>
      <c r="C974" s="485"/>
      <c r="D974" s="485"/>
      <c r="E974" s="485"/>
      <c r="F974" s="485"/>
      <c r="G974" s="485"/>
      <c r="H974" s="485"/>
      <c r="I974" s="485"/>
    </row>
    <row r="975" spans="1:9" x14ac:dyDescent="0.2">
      <c r="A975" s="485"/>
      <c r="B975" s="485"/>
      <c r="C975" s="485"/>
      <c r="D975" s="485"/>
      <c r="E975" s="485"/>
      <c r="F975" s="485"/>
      <c r="G975" s="485"/>
      <c r="H975" s="485"/>
      <c r="I975" s="485"/>
    </row>
    <row r="976" spans="1:9" x14ac:dyDescent="0.2">
      <c r="A976" s="485"/>
      <c r="B976" s="485"/>
      <c r="C976" s="485"/>
      <c r="D976" s="485"/>
      <c r="E976" s="485"/>
      <c r="F976" s="485"/>
      <c r="G976" s="485"/>
      <c r="H976" s="485"/>
      <c r="I976" s="485"/>
    </row>
    <row r="977" spans="1:9" x14ac:dyDescent="0.2">
      <c r="A977" s="485"/>
      <c r="B977" s="485"/>
      <c r="C977" s="485"/>
      <c r="D977" s="485"/>
      <c r="E977" s="485"/>
      <c r="F977" s="485"/>
      <c r="G977" s="485"/>
      <c r="H977" s="485"/>
      <c r="I977" s="485"/>
    </row>
    <row r="978" spans="1:9" x14ac:dyDescent="0.2">
      <c r="A978" s="485"/>
      <c r="B978" s="485"/>
      <c r="C978" s="485"/>
      <c r="D978" s="485"/>
      <c r="E978" s="485"/>
      <c r="F978" s="485"/>
      <c r="G978" s="485"/>
      <c r="H978" s="485"/>
      <c r="I978" s="485"/>
    </row>
    <row r="979" spans="1:9" x14ac:dyDescent="0.2">
      <c r="A979" s="485"/>
      <c r="B979" s="485"/>
      <c r="C979" s="485"/>
      <c r="D979" s="485"/>
      <c r="E979" s="485"/>
      <c r="F979" s="485"/>
      <c r="G979" s="485"/>
      <c r="H979" s="485"/>
      <c r="I979" s="485"/>
    </row>
    <row r="980" spans="1:9" x14ac:dyDescent="0.2">
      <c r="A980" s="485"/>
      <c r="B980" s="485"/>
      <c r="C980" s="485"/>
      <c r="D980" s="485"/>
      <c r="E980" s="485"/>
      <c r="F980" s="485"/>
      <c r="G980" s="485"/>
      <c r="H980" s="485"/>
      <c r="I980" s="485"/>
    </row>
    <row r="981" spans="1:9" x14ac:dyDescent="0.2">
      <c r="A981" s="485"/>
      <c r="B981" s="485"/>
      <c r="C981" s="485"/>
      <c r="D981" s="485"/>
      <c r="E981" s="485"/>
      <c r="F981" s="485"/>
      <c r="G981" s="485"/>
      <c r="H981" s="485"/>
      <c r="I981" s="485"/>
    </row>
    <row r="982" spans="1:9" x14ac:dyDescent="0.2">
      <c r="A982" s="485"/>
      <c r="B982" s="485"/>
      <c r="C982" s="485"/>
      <c r="D982" s="485"/>
      <c r="E982" s="485"/>
      <c r="F982" s="485"/>
      <c r="G982" s="485"/>
      <c r="H982" s="485"/>
      <c r="I982" s="485"/>
    </row>
    <row r="983" spans="1:9" x14ac:dyDescent="0.2">
      <c r="A983" s="485"/>
      <c r="B983" s="485"/>
      <c r="C983" s="485"/>
      <c r="D983" s="485"/>
      <c r="E983" s="485"/>
      <c r="F983" s="485"/>
      <c r="G983" s="485"/>
      <c r="H983" s="485"/>
      <c r="I983" s="485"/>
    </row>
    <row r="984" spans="1:9" x14ac:dyDescent="0.2">
      <c r="A984" s="485"/>
      <c r="B984" s="485"/>
      <c r="C984" s="485"/>
      <c r="D984" s="485"/>
      <c r="E984" s="485"/>
      <c r="F984" s="485"/>
      <c r="G984" s="485"/>
      <c r="H984" s="485"/>
      <c r="I984" s="485"/>
    </row>
    <row r="985" spans="1:9" x14ac:dyDescent="0.2">
      <c r="A985" s="485"/>
      <c r="B985" s="485"/>
      <c r="C985" s="485"/>
      <c r="D985" s="485"/>
      <c r="E985" s="485"/>
      <c r="F985" s="485"/>
      <c r="G985" s="485"/>
      <c r="H985" s="485"/>
      <c r="I985" s="485"/>
    </row>
    <row r="986" spans="1:9" x14ac:dyDescent="0.2">
      <c r="A986" s="485"/>
      <c r="B986" s="485"/>
      <c r="C986" s="485"/>
      <c r="D986" s="485"/>
      <c r="E986" s="485"/>
      <c r="F986" s="485"/>
      <c r="G986" s="485"/>
      <c r="H986" s="485"/>
      <c r="I986" s="485"/>
    </row>
    <row r="987" spans="1:9" x14ac:dyDescent="0.2">
      <c r="A987" s="485"/>
      <c r="B987" s="485"/>
      <c r="C987" s="485"/>
      <c r="D987" s="485"/>
      <c r="E987" s="485"/>
      <c r="F987" s="485"/>
      <c r="G987" s="485"/>
      <c r="H987" s="485"/>
      <c r="I987" s="485"/>
    </row>
    <row r="988" spans="1:9" x14ac:dyDescent="0.2">
      <c r="A988" s="485"/>
      <c r="B988" s="485"/>
      <c r="C988" s="485"/>
      <c r="D988" s="485"/>
      <c r="E988" s="485"/>
      <c r="F988" s="485"/>
      <c r="G988" s="485"/>
      <c r="H988" s="485"/>
      <c r="I988" s="485"/>
    </row>
    <row r="989" spans="1:9" x14ac:dyDescent="0.2">
      <c r="A989" s="485"/>
      <c r="B989" s="485"/>
      <c r="C989" s="485"/>
      <c r="D989" s="485"/>
      <c r="E989" s="485"/>
      <c r="F989" s="485"/>
      <c r="G989" s="485"/>
      <c r="H989" s="485"/>
      <c r="I989" s="485"/>
    </row>
    <row r="990" spans="1:9" x14ac:dyDescent="0.2">
      <c r="A990" s="485"/>
      <c r="B990" s="485"/>
      <c r="C990" s="485"/>
      <c r="D990" s="485"/>
      <c r="E990" s="485"/>
      <c r="F990" s="485"/>
      <c r="G990" s="485"/>
      <c r="H990" s="485"/>
      <c r="I990" s="485"/>
    </row>
    <row r="991" spans="1:9" x14ac:dyDescent="0.2">
      <c r="A991" s="485"/>
      <c r="B991" s="485"/>
      <c r="C991" s="485"/>
      <c r="D991" s="485"/>
      <c r="E991" s="485"/>
      <c r="F991" s="485"/>
      <c r="G991" s="485"/>
      <c r="H991" s="485"/>
      <c r="I991" s="485"/>
    </row>
    <row r="992" spans="1:9" x14ac:dyDescent="0.2">
      <c r="A992" s="485"/>
      <c r="B992" s="485"/>
      <c r="C992" s="485"/>
      <c r="D992" s="485"/>
      <c r="E992" s="485"/>
      <c r="F992" s="485"/>
      <c r="G992" s="485"/>
      <c r="H992" s="485"/>
      <c r="I992" s="485"/>
    </row>
    <row r="993" spans="1:9" x14ac:dyDescent="0.2">
      <c r="A993" s="485"/>
      <c r="B993" s="485"/>
      <c r="C993" s="485"/>
      <c r="D993" s="485"/>
      <c r="E993" s="485"/>
      <c r="F993" s="485"/>
      <c r="G993" s="485"/>
      <c r="H993" s="485"/>
      <c r="I993" s="485"/>
    </row>
    <row r="994" spans="1:9" x14ac:dyDescent="0.2">
      <c r="A994" s="485"/>
      <c r="B994" s="485"/>
      <c r="C994" s="485"/>
      <c r="D994" s="485"/>
      <c r="E994" s="485"/>
      <c r="F994" s="485"/>
      <c r="G994" s="485"/>
      <c r="H994" s="485"/>
      <c r="I994" s="485"/>
    </row>
    <row r="995" spans="1:9" x14ac:dyDescent="0.2">
      <c r="A995" s="485"/>
      <c r="B995" s="485"/>
      <c r="C995" s="485"/>
      <c r="D995" s="485"/>
      <c r="E995" s="485"/>
      <c r="F995" s="485"/>
      <c r="G995" s="485"/>
      <c r="H995" s="485"/>
      <c r="I995" s="485"/>
    </row>
    <row r="996" spans="1:9" x14ac:dyDescent="0.2">
      <c r="A996" s="485"/>
      <c r="B996" s="485"/>
      <c r="C996" s="485"/>
      <c r="D996" s="485"/>
      <c r="E996" s="485"/>
      <c r="F996" s="485"/>
      <c r="G996" s="485"/>
      <c r="H996" s="485"/>
      <c r="I996" s="485"/>
    </row>
    <row r="997" spans="1:9" x14ac:dyDescent="0.2">
      <c r="A997" s="485"/>
      <c r="B997" s="485"/>
      <c r="C997" s="485"/>
      <c r="D997" s="485"/>
      <c r="E997" s="485"/>
      <c r="F997" s="485"/>
      <c r="G997" s="485"/>
      <c r="H997" s="485"/>
      <c r="I997" s="485"/>
    </row>
    <row r="998" spans="1:9" x14ac:dyDescent="0.2">
      <c r="A998" s="485"/>
      <c r="B998" s="485"/>
      <c r="C998" s="485"/>
      <c r="D998" s="485"/>
      <c r="E998" s="485"/>
      <c r="F998" s="485"/>
      <c r="G998" s="485"/>
      <c r="H998" s="485"/>
      <c r="I998" s="485"/>
    </row>
    <row r="999" spans="1:9" x14ac:dyDescent="0.2">
      <c r="A999" s="485"/>
      <c r="B999" s="485"/>
      <c r="C999" s="485"/>
      <c r="D999" s="485"/>
      <c r="E999" s="485"/>
      <c r="F999" s="485"/>
      <c r="G999" s="485"/>
      <c r="H999" s="485"/>
      <c r="I999" s="485"/>
    </row>
    <row r="1000" spans="1:9" x14ac:dyDescent="0.2">
      <c r="A1000" s="485"/>
      <c r="B1000" s="485"/>
      <c r="C1000" s="485"/>
      <c r="D1000" s="485"/>
      <c r="E1000" s="485"/>
      <c r="F1000" s="485"/>
      <c r="G1000" s="485"/>
      <c r="H1000" s="485"/>
      <c r="I1000" s="485"/>
    </row>
    <row r="1001" spans="1:9" x14ac:dyDescent="0.2">
      <c r="A1001" s="485"/>
      <c r="B1001" s="485"/>
      <c r="C1001" s="485"/>
      <c r="D1001" s="485"/>
      <c r="E1001" s="485"/>
      <c r="F1001" s="485"/>
      <c r="G1001" s="485"/>
      <c r="H1001" s="485"/>
      <c r="I1001" s="485"/>
    </row>
    <row r="1002" spans="1:9" x14ac:dyDescent="0.2">
      <c r="A1002" s="485"/>
      <c r="B1002" s="485"/>
      <c r="C1002" s="485"/>
      <c r="D1002" s="485"/>
      <c r="E1002" s="485"/>
      <c r="F1002" s="485"/>
      <c r="G1002" s="485"/>
      <c r="H1002" s="485"/>
      <c r="I1002" s="485"/>
    </row>
    <row r="1003" spans="1:9" x14ac:dyDescent="0.2">
      <c r="A1003" s="485"/>
      <c r="B1003" s="485"/>
      <c r="C1003" s="485"/>
      <c r="D1003" s="485"/>
      <c r="E1003" s="485"/>
      <c r="F1003" s="485"/>
      <c r="G1003" s="485"/>
      <c r="H1003" s="485"/>
      <c r="I1003" s="485"/>
    </row>
    <row r="1004" spans="1:9" x14ac:dyDescent="0.2">
      <c r="A1004" s="485"/>
      <c r="B1004" s="485"/>
      <c r="C1004" s="485"/>
      <c r="D1004" s="485"/>
      <c r="E1004" s="485"/>
      <c r="F1004" s="485"/>
      <c r="G1004" s="485"/>
      <c r="H1004" s="485"/>
      <c r="I1004" s="485"/>
    </row>
    <row r="1005" spans="1:9" x14ac:dyDescent="0.2">
      <c r="A1005" s="485"/>
      <c r="B1005" s="485"/>
      <c r="C1005" s="485"/>
      <c r="D1005" s="485"/>
      <c r="E1005" s="485"/>
      <c r="F1005" s="485"/>
      <c r="G1005" s="485"/>
      <c r="H1005" s="485"/>
      <c r="I1005" s="485"/>
    </row>
    <row r="1006" spans="1:9" x14ac:dyDescent="0.2">
      <c r="A1006" s="485"/>
      <c r="B1006" s="485"/>
      <c r="C1006" s="485"/>
      <c r="D1006" s="485"/>
      <c r="E1006" s="485"/>
      <c r="F1006" s="485"/>
      <c r="G1006" s="485"/>
      <c r="H1006" s="485"/>
      <c r="I1006" s="485"/>
    </row>
    <row r="1007" spans="1:9" x14ac:dyDescent="0.2">
      <c r="A1007" s="485"/>
      <c r="B1007" s="485"/>
      <c r="C1007" s="485"/>
      <c r="D1007" s="485"/>
      <c r="E1007" s="485"/>
      <c r="F1007" s="485"/>
      <c r="G1007" s="485"/>
      <c r="H1007" s="485"/>
      <c r="I1007" s="485"/>
    </row>
    <row r="1008" spans="1:9" x14ac:dyDescent="0.2">
      <c r="A1008" s="485"/>
      <c r="B1008" s="485"/>
      <c r="C1008" s="485"/>
      <c r="D1008" s="485"/>
      <c r="E1008" s="485"/>
      <c r="F1008" s="485"/>
      <c r="G1008" s="485"/>
      <c r="H1008" s="485"/>
      <c r="I1008" s="485"/>
    </row>
    <row r="1009" spans="1:9" x14ac:dyDescent="0.2">
      <c r="A1009" s="485"/>
      <c r="B1009" s="485"/>
      <c r="C1009" s="485"/>
      <c r="D1009" s="485"/>
      <c r="E1009" s="485"/>
      <c r="F1009" s="485"/>
      <c r="G1009" s="485"/>
      <c r="H1009" s="485"/>
      <c r="I1009" s="485"/>
    </row>
    <row r="1010" spans="1:9" x14ac:dyDescent="0.2">
      <c r="A1010" s="485"/>
      <c r="B1010" s="485"/>
      <c r="C1010" s="485"/>
      <c r="D1010" s="485"/>
      <c r="E1010" s="485"/>
      <c r="F1010" s="485"/>
      <c r="G1010" s="485"/>
      <c r="H1010" s="485"/>
      <c r="I1010" s="485"/>
    </row>
    <row r="1011" spans="1:9" x14ac:dyDescent="0.2">
      <c r="A1011" s="485"/>
      <c r="B1011" s="485"/>
      <c r="C1011" s="485"/>
      <c r="D1011" s="485"/>
      <c r="E1011" s="485"/>
      <c r="F1011" s="485"/>
      <c r="G1011" s="485"/>
      <c r="H1011" s="485"/>
      <c r="I1011" s="485"/>
    </row>
    <row r="1012" spans="1:9" x14ac:dyDescent="0.2">
      <c r="A1012" s="485"/>
      <c r="B1012" s="485"/>
      <c r="C1012" s="485"/>
      <c r="D1012" s="485"/>
      <c r="E1012" s="485"/>
      <c r="F1012" s="485"/>
      <c r="G1012" s="485"/>
      <c r="H1012" s="485"/>
      <c r="I1012" s="485"/>
    </row>
    <row r="1013" spans="1:9" x14ac:dyDescent="0.2">
      <c r="A1013" s="485"/>
      <c r="B1013" s="485"/>
      <c r="C1013" s="485"/>
      <c r="D1013" s="485"/>
      <c r="E1013" s="485"/>
      <c r="F1013" s="485"/>
      <c r="G1013" s="485"/>
      <c r="H1013" s="485"/>
      <c r="I1013" s="485"/>
    </row>
    <row r="1014" spans="1:9" x14ac:dyDescent="0.2">
      <c r="A1014" s="485"/>
      <c r="B1014" s="485"/>
      <c r="C1014" s="485"/>
      <c r="D1014" s="485"/>
      <c r="E1014" s="485"/>
      <c r="F1014" s="485"/>
      <c r="G1014" s="485"/>
      <c r="H1014" s="485"/>
      <c r="I1014" s="485"/>
    </row>
    <row r="1015" spans="1:9" x14ac:dyDescent="0.2">
      <c r="A1015" s="485"/>
      <c r="B1015" s="485"/>
      <c r="C1015" s="485"/>
      <c r="D1015" s="485"/>
      <c r="E1015" s="485"/>
      <c r="F1015" s="485"/>
      <c r="G1015" s="485"/>
      <c r="H1015" s="485"/>
      <c r="I1015" s="485"/>
    </row>
    <row r="1016" spans="1:9" x14ac:dyDescent="0.2">
      <c r="A1016" s="485"/>
      <c r="B1016" s="485"/>
      <c r="C1016" s="485"/>
      <c r="D1016" s="485"/>
      <c r="E1016" s="485"/>
      <c r="F1016" s="485"/>
      <c r="G1016" s="485"/>
      <c r="H1016" s="485"/>
      <c r="I1016" s="485"/>
    </row>
    <row r="1017" spans="1:9" x14ac:dyDescent="0.2">
      <c r="A1017" s="485"/>
      <c r="B1017" s="485"/>
      <c r="C1017" s="485"/>
      <c r="D1017" s="485"/>
      <c r="E1017" s="485"/>
      <c r="F1017" s="485"/>
      <c r="G1017" s="485"/>
      <c r="H1017" s="485"/>
      <c r="I1017" s="485"/>
    </row>
    <row r="1018" spans="1:9" x14ac:dyDescent="0.2">
      <c r="A1018" s="485"/>
      <c r="B1018" s="485"/>
      <c r="C1018" s="485"/>
      <c r="D1018" s="485"/>
      <c r="E1018" s="485"/>
      <c r="F1018" s="485"/>
      <c r="G1018" s="485"/>
      <c r="H1018" s="485"/>
      <c r="I1018" s="485"/>
    </row>
    <row r="1019" spans="1:9" x14ac:dyDescent="0.2">
      <c r="A1019" s="485"/>
      <c r="B1019" s="485"/>
      <c r="C1019" s="485"/>
      <c r="D1019" s="485"/>
      <c r="E1019" s="485"/>
      <c r="F1019" s="485"/>
      <c r="G1019" s="485"/>
      <c r="H1019" s="485"/>
      <c r="I1019" s="485"/>
    </row>
    <row r="1020" spans="1:9" x14ac:dyDescent="0.2">
      <c r="A1020" s="485"/>
      <c r="B1020" s="485"/>
      <c r="C1020" s="485"/>
      <c r="D1020" s="485"/>
      <c r="E1020" s="485"/>
      <c r="F1020" s="485"/>
      <c r="G1020" s="485"/>
      <c r="H1020" s="485"/>
      <c r="I1020" s="485"/>
    </row>
    <row r="1021" spans="1:9" x14ac:dyDescent="0.2">
      <c r="A1021" s="485"/>
      <c r="B1021" s="485"/>
      <c r="C1021" s="485"/>
      <c r="D1021" s="485"/>
      <c r="E1021" s="485"/>
      <c r="F1021" s="485"/>
      <c r="G1021" s="485"/>
      <c r="H1021" s="485"/>
      <c r="I1021" s="485"/>
    </row>
    <row r="1022" spans="1:9" x14ac:dyDescent="0.2">
      <c r="A1022" s="485"/>
      <c r="B1022" s="485"/>
      <c r="C1022" s="485"/>
      <c r="D1022" s="485"/>
      <c r="E1022" s="485"/>
      <c r="F1022" s="485"/>
      <c r="G1022" s="485"/>
      <c r="H1022" s="485"/>
      <c r="I1022" s="485"/>
    </row>
    <row r="1023" spans="1:9" x14ac:dyDescent="0.2">
      <c r="A1023" s="485"/>
      <c r="B1023" s="485"/>
      <c r="C1023" s="485"/>
      <c r="D1023" s="485"/>
      <c r="E1023" s="485"/>
      <c r="F1023" s="485"/>
      <c r="G1023" s="485"/>
      <c r="H1023" s="485"/>
      <c r="I1023" s="485"/>
    </row>
    <row r="1024" spans="1:9" x14ac:dyDescent="0.2">
      <c r="A1024" s="485"/>
      <c r="B1024" s="485"/>
      <c r="C1024" s="485"/>
      <c r="D1024" s="485"/>
      <c r="E1024" s="485"/>
      <c r="F1024" s="485"/>
      <c r="G1024" s="485"/>
      <c r="H1024" s="485"/>
      <c r="I1024" s="485"/>
    </row>
    <row r="1025" spans="1:9" x14ac:dyDescent="0.2">
      <c r="A1025" s="485"/>
      <c r="B1025" s="485"/>
      <c r="C1025" s="485"/>
      <c r="D1025" s="485"/>
      <c r="E1025" s="485"/>
      <c r="F1025" s="485"/>
      <c r="G1025" s="485"/>
      <c r="H1025" s="485"/>
      <c r="I1025" s="485"/>
    </row>
    <row r="1026" spans="1:9" x14ac:dyDescent="0.2">
      <c r="A1026" s="485"/>
      <c r="B1026" s="485"/>
      <c r="C1026" s="485"/>
      <c r="D1026" s="485"/>
      <c r="E1026" s="485"/>
      <c r="F1026" s="485"/>
      <c r="G1026" s="485"/>
      <c r="H1026" s="485"/>
      <c r="I1026" s="485"/>
    </row>
    <row r="1027" spans="1:9" x14ac:dyDescent="0.2">
      <c r="A1027" s="485"/>
      <c r="B1027" s="485"/>
      <c r="C1027" s="485"/>
      <c r="D1027" s="485"/>
      <c r="E1027" s="485"/>
      <c r="F1027" s="485"/>
      <c r="G1027" s="485"/>
      <c r="H1027" s="485"/>
      <c r="I1027" s="485"/>
    </row>
    <row r="1028" spans="1:9" x14ac:dyDescent="0.2">
      <c r="A1028" s="485"/>
      <c r="B1028" s="485"/>
      <c r="C1028" s="485"/>
      <c r="D1028" s="485"/>
      <c r="E1028" s="485"/>
      <c r="F1028" s="485"/>
      <c r="G1028" s="485"/>
      <c r="H1028" s="485"/>
      <c r="I1028" s="485"/>
    </row>
    <row r="1029" spans="1:9" x14ac:dyDescent="0.2">
      <c r="A1029" s="485"/>
      <c r="B1029" s="485"/>
      <c r="C1029" s="485"/>
      <c r="D1029" s="485"/>
      <c r="E1029" s="485"/>
      <c r="F1029" s="485"/>
      <c r="G1029" s="485"/>
      <c r="H1029" s="485"/>
      <c r="I1029" s="485"/>
    </row>
    <row r="1030" spans="1:9" x14ac:dyDescent="0.2">
      <c r="A1030" s="485"/>
      <c r="B1030" s="485"/>
      <c r="C1030" s="485"/>
      <c r="D1030" s="485"/>
      <c r="E1030" s="485"/>
      <c r="F1030" s="485"/>
      <c r="G1030" s="485"/>
      <c r="H1030" s="485"/>
      <c r="I1030" s="485"/>
    </row>
    <row r="1031" spans="1:9" x14ac:dyDescent="0.2">
      <c r="A1031" s="485"/>
      <c r="B1031" s="485"/>
      <c r="C1031" s="485"/>
      <c r="D1031" s="485"/>
      <c r="E1031" s="485"/>
      <c r="F1031" s="485"/>
      <c r="G1031" s="485"/>
      <c r="H1031" s="485"/>
      <c r="I1031" s="485"/>
    </row>
    <row r="1032" spans="1:9" x14ac:dyDescent="0.2">
      <c r="A1032" s="485"/>
      <c r="B1032" s="485"/>
      <c r="C1032" s="485"/>
      <c r="D1032" s="485"/>
      <c r="E1032" s="485"/>
      <c r="F1032" s="485"/>
      <c r="G1032" s="485"/>
      <c r="H1032" s="485"/>
      <c r="I1032" s="485"/>
    </row>
    <row r="1033" spans="1:9" x14ac:dyDescent="0.2">
      <c r="A1033" s="485"/>
      <c r="B1033" s="485"/>
      <c r="C1033" s="485"/>
      <c r="D1033" s="485"/>
      <c r="E1033" s="485"/>
      <c r="F1033" s="485"/>
      <c r="G1033" s="485"/>
      <c r="H1033" s="485"/>
      <c r="I1033" s="485"/>
    </row>
    <row r="1034" spans="1:9" x14ac:dyDescent="0.2">
      <c r="A1034" s="485"/>
      <c r="B1034" s="485"/>
      <c r="C1034" s="485"/>
      <c r="D1034" s="485"/>
      <c r="E1034" s="485"/>
      <c r="F1034" s="485"/>
      <c r="G1034" s="485"/>
      <c r="H1034" s="485"/>
      <c r="I1034" s="485"/>
    </row>
    <row r="1035" spans="1:9" x14ac:dyDescent="0.2">
      <c r="A1035" s="485"/>
      <c r="B1035" s="485"/>
      <c r="C1035" s="485"/>
      <c r="D1035" s="485"/>
      <c r="E1035" s="485"/>
      <c r="F1035" s="485"/>
      <c r="G1035" s="485"/>
      <c r="H1035" s="485"/>
      <c r="I1035" s="485"/>
    </row>
    <row r="1036" spans="1:9" x14ac:dyDescent="0.2">
      <c r="A1036" s="485"/>
      <c r="B1036" s="485"/>
      <c r="C1036" s="485"/>
      <c r="D1036" s="485"/>
      <c r="E1036" s="485"/>
      <c r="F1036" s="485"/>
      <c r="G1036" s="485"/>
      <c r="H1036" s="485"/>
      <c r="I1036" s="485"/>
    </row>
    <row r="1037" spans="1:9" x14ac:dyDescent="0.2">
      <c r="A1037" s="485"/>
      <c r="B1037" s="485"/>
      <c r="C1037" s="485"/>
      <c r="D1037" s="485"/>
      <c r="E1037" s="485"/>
      <c r="F1037" s="485"/>
      <c r="G1037" s="485"/>
      <c r="H1037" s="485"/>
      <c r="I1037" s="485"/>
    </row>
    <row r="1038" spans="1:9" x14ac:dyDescent="0.2">
      <c r="A1038" s="485"/>
      <c r="B1038" s="485"/>
      <c r="C1038" s="485"/>
      <c r="D1038" s="485"/>
      <c r="E1038" s="485"/>
      <c r="F1038" s="485"/>
      <c r="G1038" s="485"/>
      <c r="H1038" s="485"/>
      <c r="I1038" s="485"/>
    </row>
    <row r="1039" spans="1:9" x14ac:dyDescent="0.2">
      <c r="A1039" s="485"/>
      <c r="B1039" s="485"/>
      <c r="C1039" s="485"/>
      <c r="D1039" s="485"/>
      <c r="E1039" s="485"/>
      <c r="F1039" s="485"/>
      <c r="G1039" s="485"/>
      <c r="H1039" s="485"/>
      <c r="I1039" s="485"/>
    </row>
    <row r="1040" spans="1:9" x14ac:dyDescent="0.2">
      <c r="A1040" s="485"/>
      <c r="B1040" s="485"/>
      <c r="C1040" s="485"/>
      <c r="D1040" s="485"/>
      <c r="E1040" s="485"/>
      <c r="F1040" s="485"/>
      <c r="G1040" s="485"/>
      <c r="H1040" s="485"/>
      <c r="I1040" s="485"/>
    </row>
    <row r="1041" spans="1:9" x14ac:dyDescent="0.2">
      <c r="A1041" s="485"/>
      <c r="B1041" s="485"/>
      <c r="C1041" s="485"/>
      <c r="D1041" s="485"/>
      <c r="E1041" s="485"/>
      <c r="F1041" s="485"/>
      <c r="G1041" s="485"/>
      <c r="H1041" s="485"/>
      <c r="I1041" s="485"/>
    </row>
    <row r="1042" spans="1:9" x14ac:dyDescent="0.2">
      <c r="A1042" s="485"/>
      <c r="B1042" s="485"/>
      <c r="C1042" s="485"/>
      <c r="D1042" s="485"/>
      <c r="E1042" s="485"/>
      <c r="F1042" s="485"/>
      <c r="G1042" s="485"/>
      <c r="H1042" s="485"/>
      <c r="I1042" s="485"/>
    </row>
    <row r="1043" spans="1:9" x14ac:dyDescent="0.2">
      <c r="A1043" s="485"/>
      <c r="B1043" s="485"/>
      <c r="C1043" s="485"/>
      <c r="D1043" s="485"/>
      <c r="E1043" s="485"/>
      <c r="F1043" s="485"/>
      <c r="G1043" s="485"/>
      <c r="H1043" s="485"/>
      <c r="I1043" s="485"/>
    </row>
    <row r="1044" spans="1:9" x14ac:dyDescent="0.2">
      <c r="A1044" s="485"/>
      <c r="B1044" s="485"/>
      <c r="C1044" s="485"/>
      <c r="D1044" s="485"/>
      <c r="E1044" s="485"/>
      <c r="F1044" s="485"/>
      <c r="G1044" s="485"/>
      <c r="H1044" s="485"/>
      <c r="I1044" s="485"/>
    </row>
    <row r="1045" spans="1:9" x14ac:dyDescent="0.2">
      <c r="A1045" s="485"/>
      <c r="B1045" s="485"/>
      <c r="C1045" s="485"/>
      <c r="D1045" s="485"/>
      <c r="E1045" s="485"/>
      <c r="F1045" s="485"/>
      <c r="G1045" s="485"/>
      <c r="H1045" s="485"/>
      <c r="I1045" s="485"/>
    </row>
    <row r="1046" spans="1:9" x14ac:dyDescent="0.2">
      <c r="A1046" s="485"/>
      <c r="B1046" s="485"/>
      <c r="C1046" s="485"/>
      <c r="D1046" s="485"/>
      <c r="E1046" s="485"/>
      <c r="F1046" s="485"/>
      <c r="G1046" s="485"/>
      <c r="H1046" s="485"/>
      <c r="I1046" s="485"/>
    </row>
    <row r="1047" spans="1:9" x14ac:dyDescent="0.2">
      <c r="A1047" s="485"/>
      <c r="B1047" s="485"/>
      <c r="C1047" s="485"/>
      <c r="D1047" s="485"/>
      <c r="E1047" s="485"/>
      <c r="F1047" s="485"/>
      <c r="G1047" s="485"/>
      <c r="H1047" s="485"/>
      <c r="I1047" s="485"/>
    </row>
    <row r="1048" spans="1:9" x14ac:dyDescent="0.2">
      <c r="A1048" s="485"/>
      <c r="B1048" s="485"/>
      <c r="C1048" s="485"/>
      <c r="D1048" s="485"/>
      <c r="E1048" s="485"/>
      <c r="F1048" s="485"/>
      <c r="G1048" s="485"/>
      <c r="H1048" s="485"/>
      <c r="I1048" s="485"/>
    </row>
    <row r="1049" spans="1:9" x14ac:dyDescent="0.2">
      <c r="A1049" s="485"/>
      <c r="B1049" s="485"/>
      <c r="C1049" s="485"/>
      <c r="D1049" s="485"/>
      <c r="E1049" s="485"/>
      <c r="F1049" s="485"/>
      <c r="G1049" s="485"/>
      <c r="H1049" s="485"/>
      <c r="I1049" s="485"/>
    </row>
    <row r="1050" spans="1:9" x14ac:dyDescent="0.2">
      <c r="A1050" s="485"/>
      <c r="B1050" s="485"/>
      <c r="C1050" s="485"/>
      <c r="D1050" s="485"/>
      <c r="E1050" s="485"/>
      <c r="F1050" s="485"/>
      <c r="G1050" s="485"/>
      <c r="H1050" s="485"/>
      <c r="I1050" s="485"/>
    </row>
    <row r="1051" spans="1:9" x14ac:dyDescent="0.2">
      <c r="A1051" s="485"/>
      <c r="B1051" s="485"/>
      <c r="C1051" s="485"/>
      <c r="D1051" s="485"/>
      <c r="E1051" s="485"/>
      <c r="F1051" s="485"/>
      <c r="G1051" s="485"/>
      <c r="H1051" s="485"/>
      <c r="I1051" s="485"/>
    </row>
    <row r="1052" spans="1:9" x14ac:dyDescent="0.2">
      <c r="A1052" s="485"/>
      <c r="B1052" s="485"/>
      <c r="C1052" s="485"/>
      <c r="D1052" s="485"/>
      <c r="E1052" s="485"/>
      <c r="F1052" s="485"/>
      <c r="G1052" s="485"/>
      <c r="H1052" s="485"/>
      <c r="I1052" s="485"/>
    </row>
    <row r="1053" spans="1:9" x14ac:dyDescent="0.2">
      <c r="A1053" s="485"/>
      <c r="B1053" s="485"/>
      <c r="C1053" s="485"/>
      <c r="D1053" s="485"/>
      <c r="E1053" s="485"/>
      <c r="F1053" s="485"/>
      <c r="G1053" s="485"/>
      <c r="H1053" s="485"/>
      <c r="I1053" s="485"/>
    </row>
    <row r="1054" spans="1:9" x14ac:dyDescent="0.2">
      <c r="A1054" s="485"/>
      <c r="B1054" s="485"/>
      <c r="C1054" s="485"/>
      <c r="D1054" s="485"/>
      <c r="E1054" s="485"/>
      <c r="F1054" s="485"/>
      <c r="G1054" s="485"/>
      <c r="H1054" s="485"/>
      <c r="I1054" s="485"/>
    </row>
    <row r="1055" spans="1:9" x14ac:dyDescent="0.2">
      <c r="A1055" s="485"/>
      <c r="B1055" s="485"/>
      <c r="C1055" s="485"/>
      <c r="D1055" s="485"/>
      <c r="E1055" s="485"/>
      <c r="F1055" s="485"/>
      <c r="G1055" s="485"/>
      <c r="H1055" s="485"/>
      <c r="I1055" s="485"/>
    </row>
    <row r="1056" spans="1:9" x14ac:dyDescent="0.2">
      <c r="A1056" s="485"/>
      <c r="B1056" s="485"/>
      <c r="C1056" s="485"/>
      <c r="D1056" s="485"/>
      <c r="E1056" s="485"/>
      <c r="F1056" s="485"/>
      <c r="G1056" s="485"/>
      <c r="H1056" s="485"/>
      <c r="I1056" s="485"/>
    </row>
    <row r="1057" spans="1:9" x14ac:dyDescent="0.2">
      <c r="A1057" s="485"/>
      <c r="B1057" s="485"/>
      <c r="C1057" s="485"/>
      <c r="D1057" s="485"/>
      <c r="E1057" s="485"/>
      <c r="F1057" s="485"/>
      <c r="G1057" s="485"/>
      <c r="H1057" s="485"/>
      <c r="I1057" s="485"/>
    </row>
    <row r="1058" spans="1:9" x14ac:dyDescent="0.2">
      <c r="A1058" s="485"/>
      <c r="B1058" s="485"/>
      <c r="C1058" s="485"/>
      <c r="D1058" s="485"/>
      <c r="E1058" s="485"/>
      <c r="F1058" s="485"/>
      <c r="G1058" s="485"/>
      <c r="H1058" s="485"/>
      <c r="I1058" s="485"/>
    </row>
    <row r="1059" spans="1:9" x14ac:dyDescent="0.2">
      <c r="A1059" s="485"/>
      <c r="B1059" s="485"/>
      <c r="C1059" s="485"/>
      <c r="D1059" s="485"/>
      <c r="E1059" s="485"/>
      <c r="F1059" s="485"/>
      <c r="G1059" s="485"/>
      <c r="H1059" s="485"/>
      <c r="I1059" s="485"/>
    </row>
    <row r="1060" spans="1:9" x14ac:dyDescent="0.2">
      <c r="A1060" s="485"/>
      <c r="B1060" s="485"/>
      <c r="C1060" s="485"/>
      <c r="D1060" s="485"/>
      <c r="E1060" s="485"/>
      <c r="F1060" s="485"/>
      <c r="G1060" s="485"/>
      <c r="H1060" s="485"/>
      <c r="I1060" s="485"/>
    </row>
    <row r="1061" spans="1:9" x14ac:dyDescent="0.2">
      <c r="A1061" s="485"/>
      <c r="B1061" s="485"/>
      <c r="C1061" s="485"/>
      <c r="D1061" s="485"/>
      <c r="E1061" s="485"/>
      <c r="F1061" s="485"/>
      <c r="G1061" s="485"/>
      <c r="H1061" s="485"/>
      <c r="I1061" s="485"/>
    </row>
    <row r="1062" spans="1:9" x14ac:dyDescent="0.2">
      <c r="A1062" s="485"/>
      <c r="B1062" s="485"/>
      <c r="C1062" s="485"/>
      <c r="D1062" s="485"/>
      <c r="E1062" s="485"/>
      <c r="F1062" s="485"/>
      <c r="G1062" s="485"/>
      <c r="H1062" s="485"/>
      <c r="I1062" s="485"/>
    </row>
    <row r="1063" spans="1:9" x14ac:dyDescent="0.2">
      <c r="A1063" s="485"/>
      <c r="B1063" s="485"/>
      <c r="C1063" s="485"/>
      <c r="D1063" s="485"/>
      <c r="E1063" s="485"/>
      <c r="F1063" s="485"/>
      <c r="G1063" s="485"/>
      <c r="H1063" s="485"/>
      <c r="I1063" s="485"/>
    </row>
    <row r="1064" spans="1:9" x14ac:dyDescent="0.2">
      <c r="A1064" s="485"/>
      <c r="B1064" s="485"/>
      <c r="C1064" s="485"/>
      <c r="D1064" s="485"/>
      <c r="E1064" s="485"/>
      <c r="F1064" s="485"/>
      <c r="G1064" s="485"/>
      <c r="H1064" s="485"/>
      <c r="I1064" s="485"/>
    </row>
    <row r="1065" spans="1:9" x14ac:dyDescent="0.2">
      <c r="A1065" s="485"/>
      <c r="B1065" s="485"/>
      <c r="C1065" s="485"/>
      <c r="D1065" s="485"/>
      <c r="E1065" s="485"/>
      <c r="F1065" s="485"/>
      <c r="G1065" s="485"/>
      <c r="H1065" s="485"/>
      <c r="I1065" s="485"/>
    </row>
    <row r="1066" spans="1:9" x14ac:dyDescent="0.2">
      <c r="A1066" s="485"/>
      <c r="B1066" s="485"/>
      <c r="C1066" s="485"/>
      <c r="D1066" s="485"/>
      <c r="E1066" s="485"/>
      <c r="F1066" s="485"/>
      <c r="G1066" s="485"/>
      <c r="H1066" s="485"/>
      <c r="I1066" s="485"/>
    </row>
    <row r="1067" spans="1:9" x14ac:dyDescent="0.2">
      <c r="A1067" s="485"/>
      <c r="B1067" s="485"/>
      <c r="C1067" s="485"/>
      <c r="D1067" s="485"/>
      <c r="E1067" s="485"/>
      <c r="F1067" s="485"/>
      <c r="G1067" s="485"/>
      <c r="H1067" s="485"/>
      <c r="I1067" s="485"/>
    </row>
    <row r="1068" spans="1:9" x14ac:dyDescent="0.2">
      <c r="A1068" s="485"/>
      <c r="B1068" s="485"/>
      <c r="C1068" s="485"/>
      <c r="D1068" s="485"/>
      <c r="E1068" s="485"/>
      <c r="F1068" s="485"/>
      <c r="G1068" s="485"/>
      <c r="H1068" s="485"/>
      <c r="I1068" s="485"/>
    </row>
    <row r="1069" spans="1:9" x14ac:dyDescent="0.2">
      <c r="A1069" s="485"/>
      <c r="B1069" s="485"/>
      <c r="C1069" s="485"/>
      <c r="D1069" s="485"/>
      <c r="E1069" s="485"/>
      <c r="F1069" s="485"/>
      <c r="G1069" s="485"/>
      <c r="H1069" s="485"/>
      <c r="I1069" s="485"/>
    </row>
    <row r="1070" spans="1:9" x14ac:dyDescent="0.2">
      <c r="A1070" s="485"/>
      <c r="B1070" s="485"/>
      <c r="C1070" s="485"/>
      <c r="D1070" s="485"/>
      <c r="E1070" s="485"/>
      <c r="F1070" s="485"/>
      <c r="G1070" s="485"/>
      <c r="H1070" s="485"/>
      <c r="I1070" s="485"/>
    </row>
    <row r="1071" spans="1:9" x14ac:dyDescent="0.2">
      <c r="A1071" s="485"/>
      <c r="B1071" s="485"/>
      <c r="C1071" s="485"/>
      <c r="D1071" s="485"/>
      <c r="E1071" s="485"/>
      <c r="F1071" s="485"/>
      <c r="G1071" s="485"/>
      <c r="H1071" s="485"/>
      <c r="I1071" s="485"/>
    </row>
    <row r="1072" spans="1:9" x14ac:dyDescent="0.2">
      <c r="A1072" s="485"/>
      <c r="B1072" s="485"/>
      <c r="C1072" s="485"/>
      <c r="D1072" s="485"/>
      <c r="E1072" s="485"/>
      <c r="F1072" s="485"/>
      <c r="G1072" s="485"/>
      <c r="H1072" s="485"/>
      <c r="I1072" s="485"/>
    </row>
    <row r="1073" spans="1:9" x14ac:dyDescent="0.2">
      <c r="A1073" s="485"/>
      <c r="B1073" s="485"/>
      <c r="C1073" s="485"/>
      <c r="D1073" s="485"/>
      <c r="E1073" s="485"/>
      <c r="F1073" s="485"/>
      <c r="G1073" s="485"/>
      <c r="H1073" s="485"/>
      <c r="I1073" s="485"/>
    </row>
    <row r="1074" spans="1:9" x14ac:dyDescent="0.2">
      <c r="A1074" s="485"/>
      <c r="B1074" s="485"/>
      <c r="C1074" s="485"/>
      <c r="D1074" s="485"/>
      <c r="E1074" s="485"/>
      <c r="F1074" s="485"/>
      <c r="G1074" s="485"/>
      <c r="H1074" s="485"/>
      <c r="I1074" s="485"/>
    </row>
    <row r="1075" spans="1:9" x14ac:dyDescent="0.2">
      <c r="A1075" s="485"/>
      <c r="B1075" s="485"/>
      <c r="C1075" s="485"/>
      <c r="D1075" s="485"/>
      <c r="E1075" s="485"/>
      <c r="F1075" s="485"/>
      <c r="G1075" s="485"/>
      <c r="H1075" s="485"/>
      <c r="I1075" s="485"/>
    </row>
    <row r="1076" spans="1:9" x14ac:dyDescent="0.2">
      <c r="A1076" s="485"/>
      <c r="B1076" s="485"/>
      <c r="C1076" s="485"/>
      <c r="D1076" s="485"/>
      <c r="E1076" s="485"/>
      <c r="F1076" s="485"/>
      <c r="G1076" s="485"/>
      <c r="H1076" s="485"/>
      <c r="I1076" s="485"/>
    </row>
    <row r="1077" spans="1:9" x14ac:dyDescent="0.2">
      <c r="A1077" s="485"/>
      <c r="B1077" s="485"/>
      <c r="C1077" s="485"/>
      <c r="D1077" s="485"/>
      <c r="E1077" s="485"/>
      <c r="F1077" s="485"/>
      <c r="G1077" s="485"/>
      <c r="H1077" s="485"/>
      <c r="I1077" s="485"/>
    </row>
    <row r="1078" spans="1:9" x14ac:dyDescent="0.2">
      <c r="A1078" s="485"/>
      <c r="B1078" s="485"/>
      <c r="C1078" s="485"/>
      <c r="D1078" s="485"/>
      <c r="E1078" s="485"/>
      <c r="F1078" s="485"/>
      <c r="G1078" s="485"/>
      <c r="H1078" s="485"/>
      <c r="I1078" s="485"/>
    </row>
    <row r="1079" spans="1:9" x14ac:dyDescent="0.2">
      <c r="A1079" s="485"/>
      <c r="B1079" s="485"/>
      <c r="C1079" s="485"/>
      <c r="D1079" s="485"/>
      <c r="E1079" s="485"/>
      <c r="F1079" s="485"/>
      <c r="G1079" s="485"/>
      <c r="H1079" s="485"/>
      <c r="I1079" s="485"/>
    </row>
    <row r="1080" spans="1:9" x14ac:dyDescent="0.2">
      <c r="A1080" s="485"/>
      <c r="B1080" s="485"/>
      <c r="C1080" s="485"/>
      <c r="D1080" s="485"/>
      <c r="E1080" s="485"/>
      <c r="F1080" s="485"/>
      <c r="G1080" s="485"/>
      <c r="H1080" s="485"/>
      <c r="I1080" s="485"/>
    </row>
    <row r="1081" spans="1:9" x14ac:dyDescent="0.2">
      <c r="A1081" s="485"/>
      <c r="B1081" s="485"/>
      <c r="C1081" s="485"/>
      <c r="D1081" s="485"/>
      <c r="E1081" s="485"/>
      <c r="F1081" s="485"/>
      <c r="G1081" s="485"/>
      <c r="H1081" s="485"/>
      <c r="I1081" s="485"/>
    </row>
    <row r="1082" spans="1:9" x14ac:dyDescent="0.2">
      <c r="A1082" s="485"/>
      <c r="B1082" s="485"/>
      <c r="C1082" s="485"/>
      <c r="D1082" s="485"/>
      <c r="E1082" s="485"/>
      <c r="F1082" s="485"/>
      <c r="G1082" s="485"/>
      <c r="H1082" s="485"/>
      <c r="I1082" s="485"/>
    </row>
    <row r="1083" spans="1:9" x14ac:dyDescent="0.2">
      <c r="A1083" s="485"/>
      <c r="B1083" s="485"/>
      <c r="C1083" s="485"/>
      <c r="D1083" s="485"/>
      <c r="E1083" s="485"/>
      <c r="F1083" s="485"/>
      <c r="G1083" s="485"/>
      <c r="H1083" s="485"/>
      <c r="I1083" s="485"/>
    </row>
    <row r="1084" spans="1:9" x14ac:dyDescent="0.2">
      <c r="A1084" s="485"/>
      <c r="B1084" s="485"/>
      <c r="C1084" s="485"/>
      <c r="D1084" s="485"/>
      <c r="E1084" s="485"/>
      <c r="F1084" s="485"/>
      <c r="G1084" s="485"/>
      <c r="H1084" s="485"/>
      <c r="I1084" s="485"/>
    </row>
    <row r="1085" spans="1:9" x14ac:dyDescent="0.2">
      <c r="A1085" s="485"/>
      <c r="B1085" s="485"/>
      <c r="C1085" s="485"/>
      <c r="D1085" s="485"/>
      <c r="E1085" s="485"/>
      <c r="F1085" s="485"/>
      <c r="G1085" s="485"/>
      <c r="H1085" s="485"/>
      <c r="I1085" s="485"/>
    </row>
    <row r="1086" spans="1:9" x14ac:dyDescent="0.2">
      <c r="A1086" s="485"/>
      <c r="B1086" s="485"/>
      <c r="C1086" s="485"/>
      <c r="D1086" s="485"/>
      <c r="E1086" s="485"/>
      <c r="F1086" s="485"/>
      <c r="G1086" s="485"/>
      <c r="H1086" s="485"/>
      <c r="I1086" s="485"/>
    </row>
    <row r="1087" spans="1:9" x14ac:dyDescent="0.2">
      <c r="A1087" s="485"/>
      <c r="B1087" s="485"/>
      <c r="C1087" s="485"/>
      <c r="D1087" s="485"/>
      <c r="E1087" s="485"/>
      <c r="F1087" s="485"/>
      <c r="G1087" s="485"/>
      <c r="H1087" s="485"/>
      <c r="I1087" s="485"/>
    </row>
    <row r="1088" spans="1:9" x14ac:dyDescent="0.2">
      <c r="A1088" s="485"/>
      <c r="B1088" s="485"/>
      <c r="C1088" s="485"/>
      <c r="D1088" s="485"/>
      <c r="E1088" s="485"/>
      <c r="F1088" s="485"/>
      <c r="G1088" s="485"/>
      <c r="H1088" s="485"/>
      <c r="I1088" s="485"/>
    </row>
    <row r="1089" spans="1:9" x14ac:dyDescent="0.2">
      <c r="A1089" s="485"/>
      <c r="B1089" s="485"/>
      <c r="C1089" s="485"/>
      <c r="D1089" s="485"/>
      <c r="E1089" s="485"/>
      <c r="F1089" s="485"/>
      <c r="G1089" s="485"/>
      <c r="H1089" s="485"/>
      <c r="I1089" s="485"/>
    </row>
    <row r="1090" spans="1:9" x14ac:dyDescent="0.2">
      <c r="A1090" s="485"/>
      <c r="B1090" s="485"/>
      <c r="C1090" s="485"/>
      <c r="D1090" s="485"/>
      <c r="E1090" s="485"/>
      <c r="F1090" s="485"/>
      <c r="G1090" s="485"/>
      <c r="H1090" s="485"/>
      <c r="I1090" s="485"/>
    </row>
    <row r="1091" spans="1:9" x14ac:dyDescent="0.2">
      <c r="A1091" s="485"/>
      <c r="B1091" s="485"/>
      <c r="C1091" s="485"/>
      <c r="D1091" s="485"/>
      <c r="E1091" s="485"/>
      <c r="F1091" s="485"/>
      <c r="G1091" s="485"/>
      <c r="H1091" s="485"/>
      <c r="I1091" s="485"/>
    </row>
    <row r="1092" spans="1:9" x14ac:dyDescent="0.2">
      <c r="A1092" s="485"/>
      <c r="B1092" s="485"/>
      <c r="C1092" s="485"/>
      <c r="D1092" s="485"/>
      <c r="E1092" s="485"/>
      <c r="F1092" s="485"/>
      <c r="G1092" s="485"/>
      <c r="H1092" s="485"/>
      <c r="I1092" s="485"/>
    </row>
    <row r="1093" spans="1:9" x14ac:dyDescent="0.2">
      <c r="A1093" s="485"/>
      <c r="B1093" s="485"/>
      <c r="C1093" s="485"/>
      <c r="D1093" s="485"/>
      <c r="E1093" s="485"/>
      <c r="F1093" s="485"/>
      <c r="G1093" s="485"/>
      <c r="H1093" s="485"/>
      <c r="I1093" s="485"/>
    </row>
    <row r="1094" spans="1:9" x14ac:dyDescent="0.2">
      <c r="A1094" s="485"/>
      <c r="B1094" s="485"/>
      <c r="C1094" s="485"/>
      <c r="D1094" s="485"/>
      <c r="E1094" s="485"/>
      <c r="F1094" s="485"/>
      <c r="G1094" s="485"/>
      <c r="H1094" s="485"/>
      <c r="I1094" s="485"/>
    </row>
    <row r="1095" spans="1:9" x14ac:dyDescent="0.2">
      <c r="A1095" s="485"/>
      <c r="B1095" s="485"/>
      <c r="C1095" s="485"/>
      <c r="D1095" s="485"/>
      <c r="E1095" s="485"/>
      <c r="F1095" s="485"/>
      <c r="G1095" s="485"/>
      <c r="H1095" s="485"/>
      <c r="I1095" s="485"/>
    </row>
    <row r="1096" spans="1:9" x14ac:dyDescent="0.2">
      <c r="A1096" s="485"/>
      <c r="B1096" s="485"/>
      <c r="C1096" s="485"/>
      <c r="D1096" s="485"/>
      <c r="E1096" s="485"/>
      <c r="F1096" s="485"/>
      <c r="G1096" s="485"/>
      <c r="H1096" s="485"/>
      <c r="I1096" s="485"/>
    </row>
    <row r="1097" spans="1:9" x14ac:dyDescent="0.2">
      <c r="A1097" s="485"/>
      <c r="B1097" s="485"/>
      <c r="C1097" s="485"/>
      <c r="D1097" s="485"/>
      <c r="E1097" s="485"/>
      <c r="F1097" s="485"/>
      <c r="G1097" s="485"/>
      <c r="H1097" s="485"/>
      <c r="I1097" s="485"/>
    </row>
    <row r="1098" spans="1:9" x14ac:dyDescent="0.2">
      <c r="A1098" s="485"/>
      <c r="B1098" s="485"/>
      <c r="C1098" s="485"/>
      <c r="D1098" s="485"/>
      <c r="E1098" s="485"/>
      <c r="F1098" s="485"/>
      <c r="G1098" s="485"/>
      <c r="H1098" s="485"/>
      <c r="I1098" s="485"/>
    </row>
    <row r="1099" spans="1:9" x14ac:dyDescent="0.2">
      <c r="A1099" s="485"/>
      <c r="B1099" s="485"/>
      <c r="C1099" s="485"/>
      <c r="D1099" s="485"/>
      <c r="E1099" s="485"/>
      <c r="F1099" s="485"/>
      <c r="G1099" s="485"/>
      <c r="H1099" s="485"/>
      <c r="I1099" s="485"/>
    </row>
    <row r="1100" spans="1:9" x14ac:dyDescent="0.2">
      <c r="A1100" s="485"/>
      <c r="B1100" s="485"/>
      <c r="C1100" s="485"/>
      <c r="D1100" s="485"/>
      <c r="E1100" s="485"/>
      <c r="F1100" s="485"/>
      <c r="G1100" s="485"/>
      <c r="H1100" s="485"/>
      <c r="I1100" s="485"/>
    </row>
    <row r="1101" spans="1:9" x14ac:dyDescent="0.2">
      <c r="A1101" s="485"/>
      <c r="B1101" s="485"/>
      <c r="C1101" s="485"/>
      <c r="D1101" s="485"/>
      <c r="E1101" s="485"/>
      <c r="F1101" s="485"/>
      <c r="G1101" s="485"/>
      <c r="H1101" s="485"/>
      <c r="I1101" s="485"/>
    </row>
    <row r="1102" spans="1:9" x14ac:dyDescent="0.2">
      <c r="A1102" s="485"/>
      <c r="B1102" s="485"/>
      <c r="C1102" s="485"/>
      <c r="D1102" s="485"/>
      <c r="E1102" s="485"/>
      <c r="F1102" s="485"/>
      <c r="G1102" s="485"/>
      <c r="H1102" s="485"/>
      <c r="I1102" s="485"/>
    </row>
    <row r="1103" spans="1:9" x14ac:dyDescent="0.2">
      <c r="A1103" s="485"/>
      <c r="B1103" s="485"/>
      <c r="C1103" s="485"/>
      <c r="D1103" s="485"/>
      <c r="E1103" s="485"/>
      <c r="F1103" s="485"/>
      <c r="G1103" s="485"/>
      <c r="H1103" s="485"/>
      <c r="I1103" s="485"/>
    </row>
    <row r="1104" spans="1:9" x14ac:dyDescent="0.2">
      <c r="A1104" s="485"/>
      <c r="B1104" s="485"/>
      <c r="C1104" s="485"/>
      <c r="D1104" s="485"/>
      <c r="E1104" s="485"/>
      <c r="F1104" s="485"/>
      <c r="G1104" s="485"/>
      <c r="H1104" s="485"/>
      <c r="I1104" s="485"/>
    </row>
    <row r="1105" spans="1:9" x14ac:dyDescent="0.2">
      <c r="A1105" s="485"/>
      <c r="B1105" s="485"/>
      <c r="C1105" s="485"/>
      <c r="D1105" s="485"/>
      <c r="E1105" s="485"/>
      <c r="F1105" s="485"/>
      <c r="G1105" s="485"/>
      <c r="H1105" s="485"/>
      <c r="I1105" s="485"/>
    </row>
    <row r="1106" spans="1:9" x14ac:dyDescent="0.2">
      <c r="A1106" s="485"/>
      <c r="B1106" s="485"/>
      <c r="C1106" s="485"/>
      <c r="D1106" s="485"/>
      <c r="E1106" s="485"/>
      <c r="F1106" s="485"/>
      <c r="G1106" s="485"/>
      <c r="H1106" s="485"/>
      <c r="I1106" s="485"/>
    </row>
    <row r="1107" spans="1:9" x14ac:dyDescent="0.2">
      <c r="A1107" s="485"/>
      <c r="B1107" s="485"/>
      <c r="C1107" s="485"/>
      <c r="D1107" s="485"/>
      <c r="E1107" s="485"/>
      <c r="F1107" s="485"/>
      <c r="G1107" s="485"/>
      <c r="H1107" s="485"/>
      <c r="I1107" s="485"/>
    </row>
    <row r="1108" spans="1:9" x14ac:dyDescent="0.2">
      <c r="A1108" s="485"/>
      <c r="B1108" s="485"/>
      <c r="C1108" s="485"/>
      <c r="D1108" s="485"/>
      <c r="E1108" s="485"/>
      <c r="F1108" s="485"/>
      <c r="G1108" s="485"/>
      <c r="H1108" s="485"/>
      <c r="I1108" s="485"/>
    </row>
    <row r="1109" spans="1:9" x14ac:dyDescent="0.2">
      <c r="A1109" s="485"/>
      <c r="B1109" s="485"/>
      <c r="C1109" s="485"/>
      <c r="D1109" s="485"/>
      <c r="E1109" s="485"/>
      <c r="F1109" s="485"/>
      <c r="G1109" s="485"/>
      <c r="H1109" s="485"/>
      <c r="I1109" s="485"/>
    </row>
    <row r="1110" spans="1:9" x14ac:dyDescent="0.2">
      <c r="A1110" s="485"/>
      <c r="B1110" s="485"/>
      <c r="C1110" s="485"/>
      <c r="D1110" s="485"/>
      <c r="E1110" s="485"/>
      <c r="F1110" s="485"/>
      <c r="G1110" s="485"/>
      <c r="H1110" s="485"/>
      <c r="I1110" s="485"/>
    </row>
    <row r="1111" spans="1:9" x14ac:dyDescent="0.2">
      <c r="A1111" s="485"/>
      <c r="B1111" s="485"/>
      <c r="C1111" s="485"/>
      <c r="D1111" s="485"/>
      <c r="E1111" s="485"/>
      <c r="F1111" s="485"/>
      <c r="G1111" s="485"/>
      <c r="H1111" s="485"/>
      <c r="I1111" s="485"/>
    </row>
    <row r="1112" spans="1:9" x14ac:dyDescent="0.2">
      <c r="A1112" s="485"/>
      <c r="B1112" s="485"/>
      <c r="C1112" s="485"/>
      <c r="D1112" s="485"/>
      <c r="E1112" s="485"/>
      <c r="F1112" s="485"/>
      <c r="G1112" s="485"/>
      <c r="H1112" s="485"/>
      <c r="I1112" s="485"/>
    </row>
    <row r="1113" spans="1:9" x14ac:dyDescent="0.2">
      <c r="A1113" s="485"/>
      <c r="B1113" s="485"/>
      <c r="C1113" s="485"/>
      <c r="D1113" s="485"/>
      <c r="E1113" s="485"/>
      <c r="F1113" s="485"/>
      <c r="G1113" s="485"/>
      <c r="H1113" s="485"/>
      <c r="I1113" s="485"/>
    </row>
    <row r="1114" spans="1:9" x14ac:dyDescent="0.2">
      <c r="A1114" s="485"/>
      <c r="B1114" s="485"/>
      <c r="C1114" s="485"/>
      <c r="D1114" s="485"/>
      <c r="E1114" s="485"/>
      <c r="F1114" s="485"/>
      <c r="G1114" s="485"/>
      <c r="H1114" s="485"/>
      <c r="I1114" s="485"/>
    </row>
    <row r="1115" spans="1:9" x14ac:dyDescent="0.2">
      <c r="A1115" s="485"/>
      <c r="B1115" s="485"/>
      <c r="C1115" s="485"/>
      <c r="D1115" s="485"/>
      <c r="E1115" s="485"/>
      <c r="F1115" s="485"/>
      <c r="G1115" s="485"/>
      <c r="H1115" s="485"/>
      <c r="I1115" s="485"/>
    </row>
    <row r="1116" spans="1:9" x14ac:dyDescent="0.2">
      <c r="A1116" s="485"/>
      <c r="B1116" s="485"/>
      <c r="C1116" s="485"/>
      <c r="D1116" s="485"/>
      <c r="E1116" s="485"/>
      <c r="F1116" s="485"/>
      <c r="G1116" s="485"/>
      <c r="H1116" s="485"/>
      <c r="I1116" s="485"/>
    </row>
    <row r="1117" spans="1:9" x14ac:dyDescent="0.2">
      <c r="A1117" s="485"/>
      <c r="B1117" s="485"/>
      <c r="C1117" s="485"/>
      <c r="D1117" s="485"/>
      <c r="E1117" s="485"/>
      <c r="F1117" s="485"/>
      <c r="G1117" s="485"/>
      <c r="H1117" s="485"/>
      <c r="I1117" s="485"/>
    </row>
    <row r="1118" spans="1:9" x14ac:dyDescent="0.2">
      <c r="A1118" s="485"/>
      <c r="B1118" s="485"/>
      <c r="C1118" s="485"/>
      <c r="D1118" s="485"/>
      <c r="E1118" s="485"/>
      <c r="F1118" s="485"/>
      <c r="G1118" s="485"/>
      <c r="H1118" s="485"/>
      <c r="I1118" s="485"/>
    </row>
    <row r="1119" spans="1:9" x14ac:dyDescent="0.2">
      <c r="A1119" s="485"/>
      <c r="B1119" s="485"/>
      <c r="C1119" s="485"/>
      <c r="D1119" s="485"/>
      <c r="E1119" s="485"/>
      <c r="F1119" s="485"/>
      <c r="G1119" s="485"/>
      <c r="H1119" s="485"/>
      <c r="I1119" s="485"/>
    </row>
    <row r="1120" spans="1:9" x14ac:dyDescent="0.2">
      <c r="A1120" s="485"/>
      <c r="B1120" s="485"/>
      <c r="C1120" s="485"/>
      <c r="D1120" s="485"/>
      <c r="E1120" s="485"/>
      <c r="F1120" s="485"/>
      <c r="G1120" s="485"/>
      <c r="H1120" s="485"/>
      <c r="I1120" s="485"/>
    </row>
    <row r="1121" spans="1:9" x14ac:dyDescent="0.2">
      <c r="A1121" s="485"/>
      <c r="B1121" s="485"/>
      <c r="C1121" s="485"/>
      <c r="D1121" s="485"/>
      <c r="E1121" s="485"/>
      <c r="F1121" s="485"/>
      <c r="G1121" s="485"/>
      <c r="H1121" s="485"/>
      <c r="I1121" s="485"/>
    </row>
    <row r="1122" spans="1:9" x14ac:dyDescent="0.2">
      <c r="A1122" s="485"/>
      <c r="B1122" s="485"/>
      <c r="C1122" s="485"/>
      <c r="D1122" s="485"/>
      <c r="E1122" s="485"/>
      <c r="F1122" s="485"/>
      <c r="G1122" s="485"/>
      <c r="H1122" s="485"/>
      <c r="I1122" s="485"/>
    </row>
    <row r="1123" spans="1:9" x14ac:dyDescent="0.2">
      <c r="A1123" s="485"/>
      <c r="B1123" s="485"/>
      <c r="C1123" s="485"/>
      <c r="D1123" s="485"/>
      <c r="E1123" s="485"/>
      <c r="F1123" s="485"/>
      <c r="G1123" s="485"/>
      <c r="H1123" s="485"/>
      <c r="I1123" s="485"/>
    </row>
    <row r="1124" spans="1:9" x14ac:dyDescent="0.2">
      <c r="A1124" s="485"/>
      <c r="B1124" s="485"/>
      <c r="C1124" s="485"/>
      <c r="D1124" s="485"/>
      <c r="E1124" s="485"/>
      <c r="F1124" s="485"/>
      <c r="G1124" s="485"/>
      <c r="H1124" s="485"/>
      <c r="I1124" s="485"/>
    </row>
    <row r="1125" spans="1:9" x14ac:dyDescent="0.2">
      <c r="A1125" s="485"/>
      <c r="B1125" s="485"/>
      <c r="C1125" s="485"/>
      <c r="D1125" s="485"/>
      <c r="E1125" s="485"/>
      <c r="F1125" s="485"/>
      <c r="G1125" s="485"/>
      <c r="H1125" s="485"/>
      <c r="I1125" s="485"/>
    </row>
    <row r="1126" spans="1:9" x14ac:dyDescent="0.2">
      <c r="A1126" s="485"/>
      <c r="B1126" s="485"/>
      <c r="C1126" s="485"/>
      <c r="D1126" s="485"/>
      <c r="E1126" s="485"/>
      <c r="F1126" s="485"/>
      <c r="G1126" s="485"/>
      <c r="H1126" s="485"/>
      <c r="I1126" s="485"/>
    </row>
    <row r="1127" spans="1:9" x14ac:dyDescent="0.2">
      <c r="A1127" s="485"/>
      <c r="B1127" s="485"/>
      <c r="C1127" s="485"/>
      <c r="D1127" s="485"/>
      <c r="E1127" s="485"/>
      <c r="F1127" s="485"/>
      <c r="G1127" s="485"/>
      <c r="H1127" s="485"/>
      <c r="I1127" s="485"/>
    </row>
    <row r="1128" spans="1:9" x14ac:dyDescent="0.2">
      <c r="A1128" s="485"/>
      <c r="B1128" s="485"/>
      <c r="C1128" s="485"/>
      <c r="D1128" s="485"/>
      <c r="E1128" s="485"/>
      <c r="F1128" s="485"/>
      <c r="G1128" s="485"/>
      <c r="H1128" s="485"/>
      <c r="I1128" s="485"/>
    </row>
    <row r="1129" spans="1:9" x14ac:dyDescent="0.2">
      <c r="A1129" s="485"/>
      <c r="B1129" s="485"/>
      <c r="C1129" s="485"/>
      <c r="D1129" s="485"/>
      <c r="E1129" s="485"/>
      <c r="F1129" s="485"/>
      <c r="G1129" s="485"/>
      <c r="H1129" s="485"/>
      <c r="I1129" s="485"/>
    </row>
    <row r="1130" spans="1:9" x14ac:dyDescent="0.2">
      <c r="A1130" s="485"/>
      <c r="B1130" s="485"/>
      <c r="C1130" s="485"/>
      <c r="D1130" s="485"/>
      <c r="E1130" s="485"/>
      <c r="F1130" s="485"/>
      <c r="G1130" s="485"/>
      <c r="H1130" s="485"/>
      <c r="I1130" s="485"/>
    </row>
    <row r="1131" spans="1:9" x14ac:dyDescent="0.2">
      <c r="A1131" s="485"/>
      <c r="B1131" s="485"/>
      <c r="C1131" s="485"/>
      <c r="D1131" s="485"/>
      <c r="E1131" s="485"/>
      <c r="F1131" s="485"/>
      <c r="G1131" s="485"/>
      <c r="H1131" s="485"/>
      <c r="I1131" s="485"/>
    </row>
    <row r="1132" spans="1:9" x14ac:dyDescent="0.2">
      <c r="A1132" s="485"/>
      <c r="B1132" s="485"/>
      <c r="C1132" s="485"/>
      <c r="D1132" s="485"/>
      <c r="E1132" s="485"/>
      <c r="F1132" s="485"/>
      <c r="G1132" s="485"/>
      <c r="H1132" s="485"/>
      <c r="I1132" s="485"/>
    </row>
    <row r="1133" spans="1:9" x14ac:dyDescent="0.2">
      <c r="A1133" s="485"/>
      <c r="B1133" s="485"/>
      <c r="C1133" s="485"/>
      <c r="D1133" s="485"/>
      <c r="E1133" s="485"/>
      <c r="F1133" s="485"/>
      <c r="G1133" s="485"/>
      <c r="H1133" s="485"/>
      <c r="I1133" s="485"/>
    </row>
    <row r="1134" spans="1:9" x14ac:dyDescent="0.2">
      <c r="A1134" s="485"/>
      <c r="B1134" s="485"/>
      <c r="C1134" s="485"/>
      <c r="D1134" s="485"/>
      <c r="E1134" s="485"/>
      <c r="F1134" s="485"/>
      <c r="G1134" s="485"/>
      <c r="H1134" s="485"/>
      <c r="I1134" s="485"/>
    </row>
    <row r="1135" spans="1:9" x14ac:dyDescent="0.2">
      <c r="A1135" s="485"/>
      <c r="B1135" s="485"/>
      <c r="C1135" s="485"/>
      <c r="D1135" s="485"/>
      <c r="E1135" s="485"/>
      <c r="F1135" s="485"/>
      <c r="G1135" s="485"/>
      <c r="H1135" s="485"/>
      <c r="I1135" s="485"/>
    </row>
    <row r="1136" spans="1:9" x14ac:dyDescent="0.2">
      <c r="A1136" s="485"/>
      <c r="B1136" s="485"/>
      <c r="C1136" s="485"/>
      <c r="D1136" s="485"/>
      <c r="E1136" s="485"/>
      <c r="F1136" s="485"/>
      <c r="G1136" s="485"/>
      <c r="H1136" s="485"/>
      <c r="I1136" s="485"/>
    </row>
    <row r="1137" spans="1:9" x14ac:dyDescent="0.2">
      <c r="A1137" s="485"/>
      <c r="B1137" s="485"/>
      <c r="C1137" s="485"/>
      <c r="D1137" s="485"/>
      <c r="E1137" s="485"/>
      <c r="F1137" s="485"/>
      <c r="G1137" s="485"/>
      <c r="H1137" s="485"/>
      <c r="I1137" s="485"/>
    </row>
    <row r="1138" spans="1:9" x14ac:dyDescent="0.2">
      <c r="A1138" s="485"/>
      <c r="B1138" s="485"/>
      <c r="C1138" s="485"/>
      <c r="D1138" s="485"/>
      <c r="E1138" s="485"/>
      <c r="F1138" s="485"/>
      <c r="G1138" s="485"/>
      <c r="H1138" s="485"/>
      <c r="I1138" s="485"/>
    </row>
    <row r="1139" spans="1:9" x14ac:dyDescent="0.2">
      <c r="A1139" s="485"/>
      <c r="B1139" s="485"/>
      <c r="C1139" s="485"/>
      <c r="D1139" s="485"/>
      <c r="E1139" s="485"/>
      <c r="F1139" s="485"/>
      <c r="G1139" s="485"/>
      <c r="H1139" s="485"/>
      <c r="I1139" s="485"/>
    </row>
    <row r="1140" spans="1:9" x14ac:dyDescent="0.2">
      <c r="A1140" s="485"/>
      <c r="B1140" s="485"/>
      <c r="C1140" s="485"/>
      <c r="D1140" s="485"/>
      <c r="E1140" s="485"/>
      <c r="F1140" s="485"/>
      <c r="G1140" s="485"/>
      <c r="H1140" s="485"/>
      <c r="I1140" s="485"/>
    </row>
    <row r="1141" spans="1:9" x14ac:dyDescent="0.2">
      <c r="A1141" s="485"/>
      <c r="B1141" s="485"/>
      <c r="C1141" s="485"/>
      <c r="D1141" s="485"/>
      <c r="E1141" s="485"/>
      <c r="F1141" s="485"/>
      <c r="G1141" s="485"/>
      <c r="H1141" s="485"/>
      <c r="I1141" s="485"/>
    </row>
    <row r="1142" spans="1:9" x14ac:dyDescent="0.2">
      <c r="A1142" s="485"/>
      <c r="B1142" s="485"/>
      <c r="C1142" s="485"/>
      <c r="D1142" s="485"/>
      <c r="E1142" s="485"/>
      <c r="F1142" s="485"/>
      <c r="G1142" s="485"/>
      <c r="H1142" s="485"/>
      <c r="I1142" s="485"/>
    </row>
    <row r="1143" spans="1:9" x14ac:dyDescent="0.2">
      <c r="A1143" s="485"/>
      <c r="B1143" s="485"/>
      <c r="C1143" s="485"/>
      <c r="D1143" s="485"/>
      <c r="E1143" s="485"/>
      <c r="F1143" s="485"/>
      <c r="G1143" s="485"/>
      <c r="H1143" s="485"/>
      <c r="I1143" s="485"/>
    </row>
    <row r="1144" spans="1:9" x14ac:dyDescent="0.2">
      <c r="A1144" s="485"/>
      <c r="B1144" s="485"/>
      <c r="C1144" s="485"/>
      <c r="D1144" s="485"/>
      <c r="E1144" s="485"/>
      <c r="F1144" s="485"/>
      <c r="G1144" s="485"/>
      <c r="H1144" s="485"/>
      <c r="I1144" s="485"/>
    </row>
    <row r="1145" spans="1:9" x14ac:dyDescent="0.2">
      <c r="A1145" s="485"/>
      <c r="B1145" s="485"/>
      <c r="C1145" s="485"/>
      <c r="D1145" s="485"/>
      <c r="E1145" s="485"/>
      <c r="F1145" s="485"/>
      <c r="G1145" s="485"/>
      <c r="H1145" s="485"/>
      <c r="I1145" s="485"/>
    </row>
    <row r="1146" spans="1:9" x14ac:dyDescent="0.2">
      <c r="A1146" s="485"/>
      <c r="B1146" s="485"/>
      <c r="C1146" s="485"/>
      <c r="D1146" s="485"/>
      <c r="E1146" s="485"/>
      <c r="F1146" s="485"/>
      <c r="G1146" s="485"/>
      <c r="H1146" s="485"/>
      <c r="I1146" s="485"/>
    </row>
    <row r="1147" spans="1:9" x14ac:dyDescent="0.2">
      <c r="A1147" s="485"/>
      <c r="B1147" s="485"/>
      <c r="C1147" s="485"/>
      <c r="D1147" s="485"/>
      <c r="E1147" s="485"/>
      <c r="F1147" s="485"/>
      <c r="G1147" s="485"/>
      <c r="H1147" s="485"/>
      <c r="I1147" s="485"/>
    </row>
    <row r="1148" spans="1:9" x14ac:dyDescent="0.2">
      <c r="A1148" s="485"/>
      <c r="B1148" s="485"/>
      <c r="C1148" s="485"/>
      <c r="D1148" s="485"/>
      <c r="E1148" s="485"/>
      <c r="F1148" s="485"/>
      <c r="G1148" s="485"/>
      <c r="H1148" s="485"/>
      <c r="I1148" s="485"/>
    </row>
    <row r="1149" spans="1:9" x14ac:dyDescent="0.2">
      <c r="A1149" s="485"/>
      <c r="B1149" s="485"/>
      <c r="C1149" s="485"/>
      <c r="D1149" s="485"/>
      <c r="E1149" s="485"/>
      <c r="F1149" s="485"/>
      <c r="G1149" s="485"/>
      <c r="H1149" s="485"/>
      <c r="I1149" s="485"/>
    </row>
    <row r="1150" spans="1:9" x14ac:dyDescent="0.2">
      <c r="A1150" s="485"/>
      <c r="B1150" s="485"/>
      <c r="C1150" s="485"/>
      <c r="D1150" s="485"/>
      <c r="E1150" s="485"/>
      <c r="F1150" s="485"/>
      <c r="G1150" s="485"/>
      <c r="H1150" s="485"/>
      <c r="I1150" s="485"/>
    </row>
    <row r="1151" spans="1:9" x14ac:dyDescent="0.2">
      <c r="A1151" s="485"/>
      <c r="B1151" s="485"/>
      <c r="C1151" s="485"/>
      <c r="D1151" s="485"/>
      <c r="E1151" s="485"/>
      <c r="F1151" s="485"/>
      <c r="G1151" s="485"/>
      <c r="H1151" s="485"/>
      <c r="I1151" s="485"/>
    </row>
    <row r="1152" spans="1:9" x14ac:dyDescent="0.2">
      <c r="A1152" s="485"/>
      <c r="B1152" s="485"/>
      <c r="C1152" s="485"/>
      <c r="D1152" s="485"/>
      <c r="E1152" s="485"/>
      <c r="F1152" s="485"/>
      <c r="G1152" s="485"/>
      <c r="H1152" s="485"/>
      <c r="I1152" s="485"/>
    </row>
    <row r="1153" spans="1:9" x14ac:dyDescent="0.2">
      <c r="A1153" s="485"/>
      <c r="B1153" s="485"/>
      <c r="C1153" s="485"/>
      <c r="D1153" s="485"/>
      <c r="E1153" s="485"/>
      <c r="F1153" s="485"/>
      <c r="G1153" s="485"/>
      <c r="H1153" s="485"/>
      <c r="I1153" s="485"/>
    </row>
    <row r="1154" spans="1:9" x14ac:dyDescent="0.2">
      <c r="A1154" s="485"/>
      <c r="B1154" s="485"/>
      <c r="C1154" s="485"/>
      <c r="D1154" s="485"/>
      <c r="E1154" s="485"/>
      <c r="F1154" s="485"/>
      <c r="G1154" s="485"/>
      <c r="H1154" s="485"/>
      <c r="I1154" s="485"/>
    </row>
    <row r="1155" spans="1:9" x14ac:dyDescent="0.2">
      <c r="A1155" s="485"/>
      <c r="B1155" s="485"/>
      <c r="C1155" s="485"/>
      <c r="D1155" s="485"/>
      <c r="E1155" s="485"/>
      <c r="F1155" s="485"/>
      <c r="G1155" s="485"/>
      <c r="H1155" s="485"/>
      <c r="I1155" s="485"/>
    </row>
    <row r="1156" spans="1:9" x14ac:dyDescent="0.2">
      <c r="A1156" s="485"/>
      <c r="B1156" s="485"/>
      <c r="C1156" s="485"/>
      <c r="D1156" s="485"/>
      <c r="E1156" s="485"/>
      <c r="F1156" s="485"/>
      <c r="G1156" s="485"/>
      <c r="H1156" s="485"/>
      <c r="I1156" s="485"/>
    </row>
    <row r="1157" spans="1:9" x14ac:dyDescent="0.2">
      <c r="A1157" s="485"/>
      <c r="B1157" s="485"/>
      <c r="C1157" s="485"/>
      <c r="D1157" s="485"/>
      <c r="E1157" s="485"/>
      <c r="F1157" s="485"/>
      <c r="G1157" s="485"/>
      <c r="H1157" s="485"/>
      <c r="I1157" s="485"/>
    </row>
    <row r="1158" spans="1:9" x14ac:dyDescent="0.2">
      <c r="A1158" s="485"/>
      <c r="B1158" s="485"/>
      <c r="C1158" s="485"/>
      <c r="D1158" s="485"/>
      <c r="E1158" s="485"/>
      <c r="F1158" s="485"/>
      <c r="G1158" s="485"/>
      <c r="H1158" s="485"/>
      <c r="I1158" s="485"/>
    </row>
    <row r="1159" spans="1:9" x14ac:dyDescent="0.2">
      <c r="A1159" s="485"/>
      <c r="B1159" s="485"/>
      <c r="C1159" s="485"/>
      <c r="D1159" s="485"/>
      <c r="E1159" s="485"/>
      <c r="F1159" s="485"/>
      <c r="G1159" s="485"/>
      <c r="H1159" s="485"/>
      <c r="I1159" s="485"/>
    </row>
    <row r="1160" spans="1:9" x14ac:dyDescent="0.2">
      <c r="A1160" s="485"/>
      <c r="B1160" s="485"/>
      <c r="C1160" s="485"/>
      <c r="D1160" s="485"/>
      <c r="E1160" s="485"/>
      <c r="F1160" s="485"/>
      <c r="G1160" s="485"/>
      <c r="H1160" s="485"/>
      <c r="I1160" s="485"/>
    </row>
    <row r="1161" spans="1:9" x14ac:dyDescent="0.2">
      <c r="A1161" s="485"/>
      <c r="B1161" s="485"/>
      <c r="C1161" s="485"/>
      <c r="D1161" s="485"/>
      <c r="E1161" s="485"/>
      <c r="F1161" s="485"/>
      <c r="G1161" s="485"/>
      <c r="H1161" s="485"/>
      <c r="I1161" s="485"/>
    </row>
    <row r="1162" spans="1:9" x14ac:dyDescent="0.2">
      <c r="A1162" s="485"/>
      <c r="B1162" s="485"/>
      <c r="C1162" s="485"/>
      <c r="D1162" s="485"/>
      <c r="E1162" s="485"/>
      <c r="F1162" s="485"/>
      <c r="G1162" s="485"/>
      <c r="H1162" s="485"/>
      <c r="I1162" s="485"/>
    </row>
    <row r="1163" spans="1:9" x14ac:dyDescent="0.2">
      <c r="A1163" s="485"/>
      <c r="B1163" s="485"/>
      <c r="C1163" s="485"/>
      <c r="D1163" s="485"/>
      <c r="E1163" s="485"/>
      <c r="F1163" s="485"/>
      <c r="G1163" s="485"/>
      <c r="H1163" s="485"/>
      <c r="I1163" s="485"/>
    </row>
    <row r="1164" spans="1:9" x14ac:dyDescent="0.2">
      <c r="A1164" s="485"/>
      <c r="B1164" s="485"/>
      <c r="C1164" s="485"/>
      <c r="D1164" s="485"/>
      <c r="E1164" s="485"/>
      <c r="F1164" s="485"/>
      <c r="G1164" s="485"/>
      <c r="H1164" s="485"/>
      <c r="I1164" s="485"/>
    </row>
    <row r="1165" spans="1:9" x14ac:dyDescent="0.2">
      <c r="A1165" s="485"/>
      <c r="B1165" s="485"/>
      <c r="C1165" s="485"/>
      <c r="D1165" s="485"/>
      <c r="E1165" s="485"/>
      <c r="F1165" s="485"/>
      <c r="G1165" s="485"/>
      <c r="H1165" s="485"/>
      <c r="I1165" s="485"/>
    </row>
    <row r="1166" spans="1:9" x14ac:dyDescent="0.2">
      <c r="A1166" s="485"/>
      <c r="B1166" s="485"/>
      <c r="C1166" s="485"/>
      <c r="D1166" s="485"/>
      <c r="E1166" s="485"/>
      <c r="F1166" s="485"/>
      <c r="G1166" s="485"/>
      <c r="H1166" s="485"/>
      <c r="I1166" s="485"/>
    </row>
    <row r="1167" spans="1:9" x14ac:dyDescent="0.2">
      <c r="A1167" s="485"/>
      <c r="B1167" s="485"/>
      <c r="C1167" s="485"/>
      <c r="D1167" s="485"/>
      <c r="E1167" s="485"/>
      <c r="F1167" s="485"/>
      <c r="G1167" s="485"/>
      <c r="H1167" s="485"/>
      <c r="I1167" s="485"/>
    </row>
    <row r="1168" spans="1:9" x14ac:dyDescent="0.2">
      <c r="A1168" s="485"/>
      <c r="B1168" s="485"/>
      <c r="C1168" s="485"/>
      <c r="D1168" s="485"/>
      <c r="E1168" s="485"/>
      <c r="F1168" s="485"/>
      <c r="G1168" s="485"/>
      <c r="H1168" s="485"/>
      <c r="I1168" s="485"/>
    </row>
    <row r="1169" spans="1:9" x14ac:dyDescent="0.2">
      <c r="A1169" s="485"/>
      <c r="B1169" s="485"/>
      <c r="C1169" s="485"/>
      <c r="D1169" s="485"/>
      <c r="E1169" s="485"/>
      <c r="F1169" s="485"/>
      <c r="G1169" s="485"/>
      <c r="H1169" s="485"/>
      <c r="I1169" s="485"/>
    </row>
    <row r="1170" spans="1:9" x14ac:dyDescent="0.2">
      <c r="A1170" s="485"/>
      <c r="B1170" s="485"/>
      <c r="C1170" s="485"/>
      <c r="D1170" s="485"/>
      <c r="E1170" s="485"/>
      <c r="F1170" s="485"/>
      <c r="G1170" s="485"/>
      <c r="H1170" s="485"/>
      <c r="I1170" s="485"/>
    </row>
    <row r="1171" spans="1:9" x14ac:dyDescent="0.2">
      <c r="A1171" s="485"/>
      <c r="B1171" s="485"/>
      <c r="C1171" s="485"/>
      <c r="D1171" s="485"/>
      <c r="E1171" s="485"/>
      <c r="F1171" s="485"/>
      <c r="G1171" s="485"/>
      <c r="H1171" s="485"/>
      <c r="I1171" s="485"/>
    </row>
    <row r="1172" spans="1:9" x14ac:dyDescent="0.2">
      <c r="A1172" s="485"/>
      <c r="B1172" s="485"/>
      <c r="C1172" s="485"/>
      <c r="D1172" s="485"/>
      <c r="E1172" s="485"/>
      <c r="F1172" s="485"/>
      <c r="G1172" s="485"/>
      <c r="H1172" s="485"/>
      <c r="I1172" s="485"/>
    </row>
    <row r="1173" spans="1:9" x14ac:dyDescent="0.2">
      <c r="A1173" s="485"/>
      <c r="B1173" s="485"/>
      <c r="C1173" s="485"/>
      <c r="D1173" s="485"/>
      <c r="E1173" s="485"/>
      <c r="F1173" s="485"/>
      <c r="G1173" s="485"/>
      <c r="H1173" s="485"/>
      <c r="I1173" s="485"/>
    </row>
    <row r="1174" spans="1:9" x14ac:dyDescent="0.2">
      <c r="A1174" s="485"/>
      <c r="B1174" s="485"/>
      <c r="C1174" s="485"/>
      <c r="D1174" s="485"/>
      <c r="E1174" s="485"/>
      <c r="F1174" s="485"/>
      <c r="G1174" s="485"/>
      <c r="H1174" s="485"/>
      <c r="I1174" s="485"/>
    </row>
    <row r="1175" spans="1:9" x14ac:dyDescent="0.2">
      <c r="A1175" s="485"/>
      <c r="B1175" s="485"/>
      <c r="C1175" s="485"/>
      <c r="D1175" s="485"/>
      <c r="E1175" s="485"/>
      <c r="F1175" s="485"/>
      <c r="G1175" s="485"/>
      <c r="H1175" s="485"/>
      <c r="I1175" s="485"/>
    </row>
    <row r="1176" spans="1:9" x14ac:dyDescent="0.2">
      <c r="A1176" s="485"/>
      <c r="B1176" s="485"/>
      <c r="C1176" s="485"/>
      <c r="D1176" s="485"/>
      <c r="E1176" s="485"/>
      <c r="F1176" s="485"/>
      <c r="G1176" s="485"/>
      <c r="H1176" s="485"/>
      <c r="I1176" s="485"/>
    </row>
    <row r="1177" spans="1:9" x14ac:dyDescent="0.2">
      <c r="A1177" s="485"/>
      <c r="B1177" s="485"/>
      <c r="C1177" s="485"/>
      <c r="D1177" s="485"/>
      <c r="E1177" s="485"/>
      <c r="F1177" s="485"/>
      <c r="G1177" s="485"/>
      <c r="H1177" s="485"/>
      <c r="I1177" s="485"/>
    </row>
    <row r="1178" spans="1:9" x14ac:dyDescent="0.2">
      <c r="A1178" s="485"/>
      <c r="B1178" s="485"/>
      <c r="C1178" s="485"/>
      <c r="D1178" s="485"/>
      <c r="E1178" s="485"/>
      <c r="F1178" s="485"/>
      <c r="G1178" s="485"/>
      <c r="H1178" s="485"/>
      <c r="I1178" s="485"/>
    </row>
    <row r="1179" spans="1:9" x14ac:dyDescent="0.2">
      <c r="A1179" s="485"/>
      <c r="B1179" s="485"/>
      <c r="C1179" s="485"/>
      <c r="D1179" s="485"/>
      <c r="E1179" s="485"/>
      <c r="F1179" s="485"/>
      <c r="G1179" s="485"/>
      <c r="H1179" s="485"/>
      <c r="I1179" s="485"/>
    </row>
    <row r="1180" spans="1:9" x14ac:dyDescent="0.2">
      <c r="A1180" s="485"/>
      <c r="B1180" s="485"/>
      <c r="C1180" s="485"/>
      <c r="D1180" s="485"/>
      <c r="E1180" s="485"/>
      <c r="F1180" s="485"/>
      <c r="G1180" s="485"/>
      <c r="H1180" s="485"/>
      <c r="I1180" s="485"/>
    </row>
    <row r="1181" spans="1:9" x14ac:dyDescent="0.2">
      <c r="A1181" s="485"/>
      <c r="B1181" s="485"/>
      <c r="C1181" s="485"/>
      <c r="D1181" s="485"/>
      <c r="E1181" s="485"/>
      <c r="F1181" s="485"/>
      <c r="G1181" s="485"/>
      <c r="H1181" s="485"/>
      <c r="I1181" s="485"/>
    </row>
    <row r="1182" spans="1:9" x14ac:dyDescent="0.2">
      <c r="A1182" s="485"/>
      <c r="B1182" s="485"/>
      <c r="C1182" s="485"/>
      <c r="D1182" s="485"/>
      <c r="E1182" s="485"/>
      <c r="F1182" s="485"/>
      <c r="G1182" s="485"/>
      <c r="H1182" s="485"/>
      <c r="I1182" s="485"/>
    </row>
    <row r="1183" spans="1:9" x14ac:dyDescent="0.2">
      <c r="A1183" s="485"/>
      <c r="B1183" s="485"/>
      <c r="C1183" s="485"/>
      <c r="D1183" s="485"/>
      <c r="E1183" s="485"/>
      <c r="F1183" s="485"/>
      <c r="G1183" s="485"/>
      <c r="H1183" s="485"/>
      <c r="I1183" s="485"/>
    </row>
    <row r="1184" spans="1:9" x14ac:dyDescent="0.2">
      <c r="A1184" s="485"/>
      <c r="B1184" s="485"/>
      <c r="C1184" s="485"/>
      <c r="D1184" s="485"/>
      <c r="E1184" s="485"/>
      <c r="F1184" s="485"/>
      <c r="G1184" s="485"/>
      <c r="H1184" s="485"/>
      <c r="I1184" s="485"/>
    </row>
    <row r="1185" spans="1:9" x14ac:dyDescent="0.2">
      <c r="A1185" s="485"/>
      <c r="B1185" s="485"/>
      <c r="C1185" s="485"/>
      <c r="D1185" s="485"/>
      <c r="E1185" s="485"/>
      <c r="F1185" s="485"/>
      <c r="G1185" s="485"/>
      <c r="H1185" s="485"/>
      <c r="I1185" s="485"/>
    </row>
    <row r="1186" spans="1:9" x14ac:dyDescent="0.2">
      <c r="A1186" s="485"/>
      <c r="B1186" s="485"/>
      <c r="C1186" s="485"/>
      <c r="D1186" s="485"/>
      <c r="E1186" s="485"/>
      <c r="F1186" s="485"/>
      <c r="G1186" s="485"/>
      <c r="H1186" s="485"/>
      <c r="I1186" s="485"/>
    </row>
    <row r="1187" spans="1:9" x14ac:dyDescent="0.2">
      <c r="A1187" s="485"/>
      <c r="B1187" s="485"/>
      <c r="C1187" s="485"/>
      <c r="D1187" s="485"/>
      <c r="E1187" s="485"/>
      <c r="F1187" s="485"/>
      <c r="G1187" s="485"/>
      <c r="H1187" s="485"/>
      <c r="I1187" s="485"/>
    </row>
    <row r="1188" spans="1:9" x14ac:dyDescent="0.2">
      <c r="A1188" s="485"/>
      <c r="B1188" s="485"/>
      <c r="C1188" s="485"/>
      <c r="D1188" s="485"/>
      <c r="E1188" s="485"/>
      <c r="F1188" s="485"/>
      <c r="G1188" s="485"/>
      <c r="H1188" s="485"/>
      <c r="I1188" s="485"/>
    </row>
    <row r="1189" spans="1:9" x14ac:dyDescent="0.2">
      <c r="A1189" s="485"/>
      <c r="B1189" s="485"/>
      <c r="C1189" s="485"/>
      <c r="D1189" s="485"/>
      <c r="E1189" s="485"/>
      <c r="F1189" s="485"/>
      <c r="G1189" s="485"/>
      <c r="H1189" s="485"/>
      <c r="I1189" s="485"/>
    </row>
    <row r="1190" spans="1:9" x14ac:dyDescent="0.2">
      <c r="A1190" s="485"/>
      <c r="B1190" s="485"/>
      <c r="C1190" s="485"/>
      <c r="D1190" s="485"/>
      <c r="E1190" s="485"/>
      <c r="F1190" s="485"/>
      <c r="G1190" s="485"/>
      <c r="H1190" s="485"/>
      <c r="I1190" s="485"/>
    </row>
    <row r="1191" spans="1:9" x14ac:dyDescent="0.2">
      <c r="A1191" s="485"/>
      <c r="B1191" s="485"/>
      <c r="C1191" s="485"/>
      <c r="D1191" s="485"/>
      <c r="E1191" s="485"/>
      <c r="F1191" s="485"/>
      <c r="G1191" s="485"/>
      <c r="H1191" s="485"/>
      <c r="I1191" s="485"/>
    </row>
    <row r="1192" spans="1:9" x14ac:dyDescent="0.2">
      <c r="A1192" s="485"/>
      <c r="B1192" s="485"/>
      <c r="C1192" s="485"/>
      <c r="D1192" s="485"/>
      <c r="E1192" s="485"/>
      <c r="F1192" s="485"/>
      <c r="G1192" s="485"/>
      <c r="H1192" s="485"/>
      <c r="I1192" s="485"/>
    </row>
    <row r="1193" spans="1:9" x14ac:dyDescent="0.2">
      <c r="A1193" s="485"/>
      <c r="B1193" s="485"/>
      <c r="C1193" s="485"/>
      <c r="D1193" s="485"/>
      <c r="E1193" s="485"/>
      <c r="F1193" s="485"/>
      <c r="G1193" s="485"/>
      <c r="H1193" s="485"/>
      <c r="I1193" s="485"/>
    </row>
    <row r="1194" spans="1:9" x14ac:dyDescent="0.2">
      <c r="A1194" s="485"/>
      <c r="B1194" s="485"/>
      <c r="C1194" s="485"/>
      <c r="D1194" s="485"/>
      <c r="E1194" s="485"/>
      <c r="F1194" s="485"/>
      <c r="G1194" s="485"/>
      <c r="H1194" s="485"/>
      <c r="I1194" s="485"/>
    </row>
    <row r="1195" spans="1:9" x14ac:dyDescent="0.2">
      <c r="A1195" s="485"/>
      <c r="B1195" s="485"/>
      <c r="C1195" s="485"/>
      <c r="D1195" s="485"/>
      <c r="E1195" s="485"/>
      <c r="F1195" s="485"/>
      <c r="G1195" s="485"/>
      <c r="H1195" s="485"/>
      <c r="I1195" s="485"/>
    </row>
    <row r="1196" spans="1:9" x14ac:dyDescent="0.2">
      <c r="A1196" s="485"/>
      <c r="B1196" s="485"/>
      <c r="C1196" s="485"/>
      <c r="D1196" s="485"/>
      <c r="E1196" s="485"/>
      <c r="F1196" s="485"/>
      <c r="G1196" s="485"/>
      <c r="H1196" s="485"/>
      <c r="I1196" s="485"/>
    </row>
    <row r="1197" spans="1:9" x14ac:dyDescent="0.2">
      <c r="A1197" s="485"/>
      <c r="B1197" s="485"/>
      <c r="C1197" s="485"/>
      <c r="D1197" s="485"/>
      <c r="E1197" s="485"/>
      <c r="F1197" s="485"/>
      <c r="G1197" s="485"/>
      <c r="H1197" s="485"/>
      <c r="I1197" s="485"/>
    </row>
    <row r="1198" spans="1:9" x14ac:dyDescent="0.2">
      <c r="A1198" s="485"/>
      <c r="B1198" s="485"/>
      <c r="C1198" s="485"/>
      <c r="D1198" s="485"/>
      <c r="E1198" s="485"/>
      <c r="F1198" s="485"/>
      <c r="G1198" s="485"/>
      <c r="H1198" s="485"/>
      <c r="I1198" s="485"/>
    </row>
    <row r="1199" spans="1:9" x14ac:dyDescent="0.2">
      <c r="A1199" s="485"/>
      <c r="B1199" s="485"/>
      <c r="C1199" s="485"/>
      <c r="D1199" s="485"/>
      <c r="E1199" s="485"/>
      <c r="F1199" s="485"/>
      <c r="G1199" s="485"/>
      <c r="H1199" s="485"/>
      <c r="I1199" s="485"/>
    </row>
    <row r="1200" spans="1:9" x14ac:dyDescent="0.2">
      <c r="A1200" s="485"/>
      <c r="B1200" s="485"/>
      <c r="C1200" s="485"/>
      <c r="D1200" s="485"/>
      <c r="E1200" s="485"/>
      <c r="F1200" s="485"/>
      <c r="G1200" s="485"/>
      <c r="H1200" s="485"/>
      <c r="I1200" s="485"/>
    </row>
    <row r="1201" spans="1:9" x14ac:dyDescent="0.2">
      <c r="A1201" s="485"/>
      <c r="B1201" s="485"/>
      <c r="C1201" s="485"/>
      <c r="D1201" s="485"/>
      <c r="E1201" s="485"/>
      <c r="F1201" s="485"/>
      <c r="G1201" s="485"/>
      <c r="H1201" s="485"/>
      <c r="I1201" s="485"/>
    </row>
    <row r="1202" spans="1:9" x14ac:dyDescent="0.2">
      <c r="A1202" s="485"/>
      <c r="B1202" s="485"/>
      <c r="C1202" s="485"/>
      <c r="D1202" s="485"/>
      <c r="E1202" s="485"/>
      <c r="F1202" s="485"/>
      <c r="G1202" s="485"/>
      <c r="H1202" s="485"/>
      <c r="I1202" s="485"/>
    </row>
    <row r="1203" spans="1:9" x14ac:dyDescent="0.2">
      <c r="A1203" s="485"/>
      <c r="B1203" s="485"/>
      <c r="C1203" s="485"/>
      <c r="D1203" s="485"/>
      <c r="E1203" s="485"/>
      <c r="F1203" s="485"/>
      <c r="G1203" s="485"/>
      <c r="H1203" s="485"/>
      <c r="I1203" s="485"/>
    </row>
    <row r="1204" spans="1:9" x14ac:dyDescent="0.2">
      <c r="A1204" s="485"/>
      <c r="B1204" s="485"/>
      <c r="C1204" s="485"/>
      <c r="D1204" s="485"/>
      <c r="E1204" s="485"/>
      <c r="F1204" s="485"/>
      <c r="G1204" s="485"/>
      <c r="H1204" s="485"/>
      <c r="I1204" s="485"/>
    </row>
    <row r="1205" spans="1:9" x14ac:dyDescent="0.2">
      <c r="A1205" s="485"/>
      <c r="B1205" s="485"/>
      <c r="C1205" s="485"/>
      <c r="D1205" s="485"/>
      <c r="E1205" s="485"/>
      <c r="F1205" s="485"/>
      <c r="G1205" s="485"/>
      <c r="H1205" s="485"/>
      <c r="I1205" s="485"/>
    </row>
    <row r="1206" spans="1:9" x14ac:dyDescent="0.2">
      <c r="A1206" s="485"/>
      <c r="B1206" s="485"/>
      <c r="C1206" s="485"/>
      <c r="D1206" s="485"/>
      <c r="E1206" s="485"/>
      <c r="F1206" s="485"/>
      <c r="G1206" s="485"/>
      <c r="H1206" s="485"/>
      <c r="I1206" s="485"/>
    </row>
    <row r="1207" spans="1:9" x14ac:dyDescent="0.2">
      <c r="A1207" s="485"/>
      <c r="B1207" s="485"/>
      <c r="C1207" s="485"/>
      <c r="D1207" s="485"/>
      <c r="E1207" s="485"/>
      <c r="F1207" s="485"/>
      <c r="G1207" s="485"/>
      <c r="H1207" s="485"/>
      <c r="I1207" s="485"/>
    </row>
    <row r="1208" spans="1:9" x14ac:dyDescent="0.2">
      <c r="A1208" s="485"/>
      <c r="B1208" s="485"/>
      <c r="C1208" s="485"/>
      <c r="D1208" s="485"/>
      <c r="E1208" s="485"/>
      <c r="F1208" s="485"/>
      <c r="G1208" s="485"/>
      <c r="H1208" s="485"/>
      <c r="I1208" s="485"/>
    </row>
    <row r="1209" spans="1:9" x14ac:dyDescent="0.2">
      <c r="A1209" s="485"/>
      <c r="B1209" s="485"/>
      <c r="C1209" s="485"/>
      <c r="D1209" s="485"/>
      <c r="E1209" s="485"/>
      <c r="F1209" s="485"/>
      <c r="G1209" s="485"/>
      <c r="H1209" s="485"/>
      <c r="I1209" s="485"/>
    </row>
    <row r="1210" spans="1:9" x14ac:dyDescent="0.2">
      <c r="A1210" s="485"/>
      <c r="B1210" s="485"/>
      <c r="C1210" s="485"/>
      <c r="D1210" s="485"/>
      <c r="E1210" s="485"/>
      <c r="F1210" s="485"/>
      <c r="G1210" s="485"/>
      <c r="H1210" s="485"/>
      <c r="I1210" s="485"/>
    </row>
    <row r="1211" spans="1:9" x14ac:dyDescent="0.2">
      <c r="A1211" s="485"/>
      <c r="B1211" s="485"/>
      <c r="C1211" s="485"/>
      <c r="D1211" s="485"/>
      <c r="E1211" s="485"/>
      <c r="F1211" s="485"/>
      <c r="G1211" s="485"/>
      <c r="H1211" s="485"/>
      <c r="I1211" s="485"/>
    </row>
    <row r="1212" spans="1:9" x14ac:dyDescent="0.2">
      <c r="A1212" s="485"/>
      <c r="B1212" s="485"/>
      <c r="C1212" s="485"/>
      <c r="D1212" s="485"/>
      <c r="E1212" s="485"/>
      <c r="F1212" s="485"/>
      <c r="G1212" s="485"/>
      <c r="H1212" s="485"/>
      <c r="I1212" s="485"/>
    </row>
    <row r="1213" spans="1:9" x14ac:dyDescent="0.2">
      <c r="A1213" s="485"/>
      <c r="B1213" s="485"/>
      <c r="C1213" s="485"/>
      <c r="D1213" s="485"/>
      <c r="E1213" s="485"/>
      <c r="F1213" s="485"/>
      <c r="G1213" s="485"/>
      <c r="H1213" s="485"/>
      <c r="I1213" s="485"/>
    </row>
    <row r="1214" spans="1:9" x14ac:dyDescent="0.2">
      <c r="A1214" s="485"/>
      <c r="B1214" s="485"/>
      <c r="C1214" s="485"/>
      <c r="D1214" s="485"/>
      <c r="E1214" s="485"/>
      <c r="F1214" s="485"/>
      <c r="G1214" s="485"/>
      <c r="H1214" s="485"/>
      <c r="I1214" s="485"/>
    </row>
    <row r="1215" spans="1:9" x14ac:dyDescent="0.2">
      <c r="A1215" s="485"/>
      <c r="B1215" s="485"/>
      <c r="C1215" s="485"/>
      <c r="D1215" s="485"/>
      <c r="E1215" s="485"/>
      <c r="F1215" s="485"/>
      <c r="G1215" s="485"/>
      <c r="H1215" s="485"/>
      <c r="I1215" s="485"/>
    </row>
    <row r="1216" spans="1:9" x14ac:dyDescent="0.2">
      <c r="A1216" s="485"/>
      <c r="B1216" s="485"/>
      <c r="C1216" s="485"/>
      <c r="D1216" s="485"/>
      <c r="E1216" s="485"/>
      <c r="F1216" s="485"/>
      <c r="G1216" s="485"/>
      <c r="H1216" s="485"/>
      <c r="I1216" s="485"/>
    </row>
    <row r="1217" spans="1:9" x14ac:dyDescent="0.2">
      <c r="A1217" s="485"/>
      <c r="B1217" s="485"/>
      <c r="C1217" s="485"/>
      <c r="D1217" s="485"/>
      <c r="E1217" s="485"/>
      <c r="F1217" s="485"/>
      <c r="G1217" s="485"/>
      <c r="H1217" s="485"/>
      <c r="I1217" s="485"/>
    </row>
    <row r="1218" spans="1:9" x14ac:dyDescent="0.2">
      <c r="A1218" s="485"/>
      <c r="B1218" s="485"/>
      <c r="C1218" s="485"/>
      <c r="D1218" s="485"/>
      <c r="E1218" s="485"/>
      <c r="F1218" s="485"/>
      <c r="G1218" s="485"/>
      <c r="H1218" s="485"/>
      <c r="I1218" s="485"/>
    </row>
    <row r="1219" spans="1:9" x14ac:dyDescent="0.2">
      <c r="A1219" s="485"/>
      <c r="B1219" s="485"/>
      <c r="C1219" s="485"/>
      <c r="D1219" s="485"/>
      <c r="E1219" s="485"/>
      <c r="F1219" s="485"/>
      <c r="G1219" s="485"/>
      <c r="H1219" s="485"/>
      <c r="I1219" s="485"/>
    </row>
    <row r="1220" spans="1:9" x14ac:dyDescent="0.2">
      <c r="A1220" s="485"/>
      <c r="B1220" s="485"/>
      <c r="C1220" s="485"/>
      <c r="D1220" s="485"/>
      <c r="E1220" s="485"/>
      <c r="F1220" s="485"/>
      <c r="G1220" s="485"/>
      <c r="H1220" s="485"/>
      <c r="I1220" s="485"/>
    </row>
    <row r="1221" spans="1:9" x14ac:dyDescent="0.2">
      <c r="A1221" s="485"/>
      <c r="B1221" s="485"/>
      <c r="C1221" s="485"/>
      <c r="D1221" s="485"/>
      <c r="E1221" s="485"/>
      <c r="F1221" s="485"/>
      <c r="G1221" s="485"/>
      <c r="H1221" s="485"/>
      <c r="I1221" s="485"/>
    </row>
    <row r="1222" spans="1:9" x14ac:dyDescent="0.2">
      <c r="A1222" s="485"/>
      <c r="B1222" s="485"/>
      <c r="C1222" s="485"/>
      <c r="D1222" s="485"/>
      <c r="E1222" s="485"/>
      <c r="F1222" s="485"/>
      <c r="G1222" s="485"/>
      <c r="H1222" s="485"/>
      <c r="I1222" s="485"/>
    </row>
    <row r="1223" spans="1:9" x14ac:dyDescent="0.2">
      <c r="A1223" s="485"/>
      <c r="B1223" s="485"/>
      <c r="C1223" s="485"/>
      <c r="D1223" s="485"/>
      <c r="E1223" s="485"/>
      <c r="F1223" s="485"/>
      <c r="G1223" s="485"/>
      <c r="H1223" s="485"/>
      <c r="I1223" s="485"/>
    </row>
    <row r="1224" spans="1:9" x14ac:dyDescent="0.2">
      <c r="A1224" s="485"/>
      <c r="B1224" s="485"/>
      <c r="C1224" s="485"/>
      <c r="D1224" s="485"/>
      <c r="E1224" s="485"/>
      <c r="F1224" s="485"/>
      <c r="G1224" s="485"/>
      <c r="H1224" s="485"/>
      <c r="I1224" s="485"/>
    </row>
    <row r="1225" spans="1:9" x14ac:dyDescent="0.2">
      <c r="A1225" s="485"/>
      <c r="B1225" s="485"/>
      <c r="C1225" s="485"/>
      <c r="D1225" s="485"/>
      <c r="E1225" s="485"/>
      <c r="F1225" s="485"/>
      <c r="G1225" s="485"/>
      <c r="H1225" s="485"/>
      <c r="I1225" s="485"/>
    </row>
    <row r="1226" spans="1:9" x14ac:dyDescent="0.2">
      <c r="A1226" s="485"/>
      <c r="B1226" s="485"/>
      <c r="C1226" s="485"/>
      <c r="D1226" s="485"/>
      <c r="E1226" s="485"/>
      <c r="F1226" s="485"/>
      <c r="G1226" s="485"/>
      <c r="H1226" s="485"/>
      <c r="I1226" s="485"/>
    </row>
    <row r="1227" spans="1:9" x14ac:dyDescent="0.2">
      <c r="A1227" s="485"/>
      <c r="B1227" s="485"/>
      <c r="C1227" s="485"/>
      <c r="D1227" s="485"/>
      <c r="E1227" s="485"/>
      <c r="F1227" s="485"/>
      <c r="G1227" s="485"/>
      <c r="H1227" s="485"/>
      <c r="I1227" s="485"/>
    </row>
    <row r="1228" spans="1:9" x14ac:dyDescent="0.2">
      <c r="A1228" s="485"/>
      <c r="B1228" s="485"/>
      <c r="C1228" s="485"/>
      <c r="D1228" s="485"/>
      <c r="E1228" s="485"/>
      <c r="F1228" s="485"/>
      <c r="G1228" s="485"/>
      <c r="H1228" s="485"/>
      <c r="I1228" s="485"/>
    </row>
    <row r="1229" spans="1:9" x14ac:dyDescent="0.2">
      <c r="A1229" s="485"/>
      <c r="B1229" s="485"/>
      <c r="C1229" s="485"/>
      <c r="D1229" s="485"/>
      <c r="E1229" s="485"/>
      <c r="F1229" s="485"/>
      <c r="G1229" s="485"/>
      <c r="H1229" s="485"/>
      <c r="I1229" s="485"/>
    </row>
    <row r="1230" spans="1:9" x14ac:dyDescent="0.2">
      <c r="A1230" s="485"/>
      <c r="B1230" s="485"/>
      <c r="C1230" s="485"/>
      <c r="D1230" s="485"/>
      <c r="E1230" s="485"/>
      <c r="F1230" s="485"/>
      <c r="G1230" s="485"/>
      <c r="H1230" s="485"/>
      <c r="I1230" s="485"/>
    </row>
    <row r="1231" spans="1:9" x14ac:dyDescent="0.2">
      <c r="A1231" s="485"/>
      <c r="B1231" s="485"/>
      <c r="C1231" s="485"/>
      <c r="D1231" s="485"/>
      <c r="E1231" s="485"/>
      <c r="F1231" s="485"/>
      <c r="G1231" s="485"/>
      <c r="H1231" s="485"/>
      <c r="I1231" s="485"/>
    </row>
    <row r="1232" spans="1:9" x14ac:dyDescent="0.2">
      <c r="A1232" s="485"/>
      <c r="B1232" s="485"/>
      <c r="C1232" s="485"/>
      <c r="D1232" s="485"/>
      <c r="E1232" s="485"/>
      <c r="F1232" s="485"/>
      <c r="G1232" s="485"/>
      <c r="H1232" s="485"/>
      <c r="I1232" s="485"/>
    </row>
    <row r="1233" spans="1:9" x14ac:dyDescent="0.2">
      <c r="A1233" s="485"/>
      <c r="B1233" s="485"/>
      <c r="C1233" s="485"/>
      <c r="D1233" s="485"/>
      <c r="E1233" s="485"/>
      <c r="F1233" s="485"/>
      <c r="G1233" s="485"/>
      <c r="H1233" s="485"/>
      <c r="I1233" s="485"/>
    </row>
    <row r="1234" spans="1:9" x14ac:dyDescent="0.2">
      <c r="A1234" s="485"/>
      <c r="B1234" s="485"/>
      <c r="C1234" s="485"/>
      <c r="D1234" s="485"/>
      <c r="E1234" s="485"/>
      <c r="F1234" s="485"/>
      <c r="G1234" s="485"/>
      <c r="H1234" s="485"/>
      <c r="I1234" s="485"/>
    </row>
    <row r="1235" spans="1:9" x14ac:dyDescent="0.2">
      <c r="A1235" s="485"/>
      <c r="B1235" s="485"/>
      <c r="C1235" s="485"/>
      <c r="D1235" s="485"/>
      <c r="E1235" s="485"/>
      <c r="F1235" s="485"/>
      <c r="G1235" s="485"/>
      <c r="H1235" s="485"/>
      <c r="I1235" s="485"/>
    </row>
    <row r="1236" spans="1:9" x14ac:dyDescent="0.2">
      <c r="A1236" s="485"/>
      <c r="B1236" s="485"/>
      <c r="C1236" s="485"/>
      <c r="D1236" s="485"/>
      <c r="E1236" s="485"/>
      <c r="F1236" s="485"/>
      <c r="G1236" s="485"/>
      <c r="H1236" s="485"/>
      <c r="I1236" s="485"/>
    </row>
    <row r="1237" spans="1:9" x14ac:dyDescent="0.2">
      <c r="A1237" s="485"/>
      <c r="B1237" s="485"/>
      <c r="C1237" s="485"/>
      <c r="D1237" s="485"/>
      <c r="E1237" s="485"/>
      <c r="F1237" s="485"/>
      <c r="G1237" s="485"/>
      <c r="H1237" s="485"/>
      <c r="I1237" s="485"/>
    </row>
    <row r="1238" spans="1:9" x14ac:dyDescent="0.2">
      <c r="A1238" s="485"/>
      <c r="B1238" s="485"/>
      <c r="C1238" s="485"/>
      <c r="D1238" s="485"/>
      <c r="E1238" s="485"/>
      <c r="F1238" s="485"/>
      <c r="G1238" s="485"/>
      <c r="H1238" s="485"/>
      <c r="I1238" s="485"/>
    </row>
    <row r="1239" spans="1:9" x14ac:dyDescent="0.2">
      <c r="A1239" s="485"/>
      <c r="B1239" s="485"/>
      <c r="C1239" s="485"/>
      <c r="D1239" s="485"/>
      <c r="E1239" s="485"/>
      <c r="F1239" s="485"/>
      <c r="G1239" s="485"/>
      <c r="H1239" s="485"/>
      <c r="I1239" s="485"/>
    </row>
    <row r="1240" spans="1:9" x14ac:dyDescent="0.2">
      <c r="A1240" s="485"/>
      <c r="B1240" s="485"/>
      <c r="C1240" s="485"/>
      <c r="D1240" s="485"/>
      <c r="E1240" s="485"/>
      <c r="F1240" s="485"/>
      <c r="G1240" s="485"/>
      <c r="H1240" s="485"/>
      <c r="I1240" s="485"/>
    </row>
    <row r="1241" spans="1:9" x14ac:dyDescent="0.2">
      <c r="A1241" s="485"/>
      <c r="B1241" s="485"/>
      <c r="C1241" s="485"/>
      <c r="D1241" s="485"/>
      <c r="E1241" s="485"/>
      <c r="F1241" s="485"/>
      <c r="G1241" s="485"/>
      <c r="H1241" s="485"/>
      <c r="I1241" s="485"/>
    </row>
    <row r="1242" spans="1:9" x14ac:dyDescent="0.2">
      <c r="A1242" s="485"/>
      <c r="B1242" s="485"/>
      <c r="C1242" s="485"/>
      <c r="D1242" s="485"/>
      <c r="E1242" s="485"/>
      <c r="F1242" s="485"/>
      <c r="G1242" s="485"/>
      <c r="H1242" s="485"/>
      <c r="I1242" s="485"/>
    </row>
    <row r="1243" spans="1:9" x14ac:dyDescent="0.2">
      <c r="A1243" s="485"/>
      <c r="B1243" s="485"/>
      <c r="C1243" s="485"/>
      <c r="D1243" s="485"/>
      <c r="E1243" s="485"/>
      <c r="F1243" s="485"/>
      <c r="G1243" s="485"/>
      <c r="H1243" s="485"/>
      <c r="I1243" s="485"/>
    </row>
    <row r="1244" spans="1:9" x14ac:dyDescent="0.2">
      <c r="A1244" s="485"/>
      <c r="B1244" s="485"/>
      <c r="C1244" s="485"/>
      <c r="D1244" s="485"/>
      <c r="E1244" s="485"/>
      <c r="F1244" s="485"/>
      <c r="G1244" s="485"/>
      <c r="H1244" s="485"/>
      <c r="I1244" s="485"/>
    </row>
    <row r="1245" spans="1:9" x14ac:dyDescent="0.2">
      <c r="A1245" s="485"/>
      <c r="B1245" s="485"/>
      <c r="C1245" s="485"/>
      <c r="D1245" s="485"/>
      <c r="E1245" s="485"/>
      <c r="F1245" s="485"/>
      <c r="G1245" s="485"/>
      <c r="H1245" s="485"/>
      <c r="I1245" s="485"/>
    </row>
    <row r="1246" spans="1:9" x14ac:dyDescent="0.2">
      <c r="A1246" s="485"/>
      <c r="B1246" s="485"/>
      <c r="C1246" s="485"/>
      <c r="D1246" s="485"/>
      <c r="E1246" s="485"/>
      <c r="F1246" s="485"/>
      <c r="G1246" s="485"/>
      <c r="H1246" s="485"/>
      <c r="I1246" s="485"/>
    </row>
    <row r="1247" spans="1:9" x14ac:dyDescent="0.2">
      <c r="A1247" s="485"/>
      <c r="B1247" s="485"/>
      <c r="C1247" s="485"/>
      <c r="D1247" s="485"/>
      <c r="E1247" s="485"/>
      <c r="F1247" s="485"/>
      <c r="G1247" s="485"/>
      <c r="H1247" s="485"/>
      <c r="I1247" s="485"/>
    </row>
    <row r="1248" spans="1:9" x14ac:dyDescent="0.2">
      <c r="A1248" s="485"/>
      <c r="B1248" s="485"/>
      <c r="C1248" s="485"/>
      <c r="D1248" s="485"/>
      <c r="E1248" s="485"/>
      <c r="F1248" s="485"/>
      <c r="G1248" s="485"/>
      <c r="H1248" s="485"/>
      <c r="I1248" s="485"/>
    </row>
    <row r="1249" spans="1:9" x14ac:dyDescent="0.2">
      <c r="A1249" s="485"/>
      <c r="B1249" s="485"/>
      <c r="C1249" s="485"/>
      <c r="D1249" s="485"/>
      <c r="E1249" s="485"/>
      <c r="F1249" s="485"/>
      <c r="G1249" s="485"/>
      <c r="H1249" s="485"/>
      <c r="I1249" s="485"/>
    </row>
    <row r="1250" spans="1:9" x14ac:dyDescent="0.2">
      <c r="A1250" s="485"/>
      <c r="B1250" s="485"/>
      <c r="C1250" s="485"/>
      <c r="D1250" s="485"/>
      <c r="E1250" s="485"/>
      <c r="F1250" s="485"/>
      <c r="G1250" s="485"/>
      <c r="H1250" s="485"/>
      <c r="I1250" s="485"/>
    </row>
    <row r="1251" spans="1:9" x14ac:dyDescent="0.2">
      <c r="A1251" s="485"/>
      <c r="B1251" s="485"/>
      <c r="C1251" s="485"/>
      <c r="D1251" s="485"/>
      <c r="E1251" s="485"/>
      <c r="F1251" s="485"/>
      <c r="G1251" s="485"/>
      <c r="H1251" s="485"/>
      <c r="I1251" s="485"/>
    </row>
    <row r="1252" spans="1:9" x14ac:dyDescent="0.2">
      <c r="A1252" s="485"/>
      <c r="B1252" s="485"/>
      <c r="C1252" s="485"/>
      <c r="D1252" s="485"/>
      <c r="E1252" s="485"/>
      <c r="F1252" s="485"/>
      <c r="G1252" s="485"/>
      <c r="H1252" s="485"/>
      <c r="I1252" s="485"/>
    </row>
    <row r="1253" spans="1:9" x14ac:dyDescent="0.2">
      <c r="A1253" s="485"/>
      <c r="B1253" s="485"/>
      <c r="C1253" s="485"/>
      <c r="D1253" s="485"/>
      <c r="E1253" s="485"/>
      <c r="F1253" s="485"/>
      <c r="G1253" s="485"/>
      <c r="H1253" s="485"/>
      <c r="I1253" s="485"/>
    </row>
    <row r="1254" spans="1:9" x14ac:dyDescent="0.2">
      <c r="A1254" s="485"/>
      <c r="B1254" s="485"/>
      <c r="C1254" s="485"/>
      <c r="D1254" s="485"/>
      <c r="E1254" s="485"/>
      <c r="F1254" s="485"/>
      <c r="G1254" s="485"/>
      <c r="H1254" s="485"/>
      <c r="I1254" s="485"/>
    </row>
    <row r="1255" spans="1:9" x14ac:dyDescent="0.2">
      <c r="A1255" s="485"/>
      <c r="B1255" s="485"/>
      <c r="C1255" s="485"/>
      <c r="D1255" s="485"/>
      <c r="E1255" s="485"/>
      <c r="F1255" s="485"/>
      <c r="G1255" s="485"/>
      <c r="H1255" s="485"/>
      <c r="I1255" s="485"/>
    </row>
    <row r="1256" spans="1:9" x14ac:dyDescent="0.2">
      <c r="A1256" s="485"/>
      <c r="B1256" s="485"/>
      <c r="C1256" s="485"/>
      <c r="D1256" s="485"/>
      <c r="E1256" s="485"/>
      <c r="F1256" s="485"/>
      <c r="G1256" s="485"/>
      <c r="H1256" s="485"/>
      <c r="I1256" s="485"/>
    </row>
    <row r="1257" spans="1:9" x14ac:dyDescent="0.2">
      <c r="A1257" s="485"/>
      <c r="B1257" s="485"/>
      <c r="C1257" s="485"/>
      <c r="D1257" s="485"/>
      <c r="E1257" s="485"/>
      <c r="F1257" s="485"/>
      <c r="G1257" s="485"/>
      <c r="H1257" s="485"/>
      <c r="I1257" s="485"/>
    </row>
    <row r="1258" spans="1:9" x14ac:dyDescent="0.2">
      <c r="A1258" s="485"/>
      <c r="B1258" s="485"/>
      <c r="C1258" s="485"/>
      <c r="D1258" s="485"/>
      <c r="E1258" s="485"/>
      <c r="F1258" s="485"/>
      <c r="G1258" s="485"/>
      <c r="H1258" s="485"/>
      <c r="I1258" s="485"/>
    </row>
    <row r="1259" spans="1:9" x14ac:dyDescent="0.2">
      <c r="A1259" s="485"/>
      <c r="B1259" s="485"/>
      <c r="C1259" s="485"/>
      <c r="D1259" s="485"/>
      <c r="E1259" s="485"/>
      <c r="F1259" s="485"/>
      <c r="G1259" s="485"/>
      <c r="H1259" s="485"/>
      <c r="I1259" s="485"/>
    </row>
    <row r="1260" spans="1:9" x14ac:dyDescent="0.2">
      <c r="A1260" s="485"/>
      <c r="B1260" s="485"/>
      <c r="C1260" s="485"/>
      <c r="D1260" s="485"/>
      <c r="E1260" s="485"/>
      <c r="F1260" s="485"/>
      <c r="G1260" s="485"/>
      <c r="H1260" s="485"/>
      <c r="I1260" s="485"/>
    </row>
    <row r="1261" spans="1:9" x14ac:dyDescent="0.2">
      <c r="A1261" s="485"/>
      <c r="B1261" s="485"/>
      <c r="C1261" s="485"/>
      <c r="D1261" s="485"/>
      <c r="E1261" s="485"/>
      <c r="F1261" s="485"/>
      <c r="G1261" s="485"/>
      <c r="H1261" s="485"/>
      <c r="I1261" s="485"/>
    </row>
    <row r="1262" spans="1:9" x14ac:dyDescent="0.2">
      <c r="A1262" s="485"/>
      <c r="B1262" s="485"/>
      <c r="C1262" s="485"/>
      <c r="D1262" s="485"/>
      <c r="E1262" s="485"/>
      <c r="F1262" s="485"/>
      <c r="G1262" s="485"/>
      <c r="H1262" s="485"/>
      <c r="I1262" s="485"/>
    </row>
    <row r="1263" spans="1:9" x14ac:dyDescent="0.2">
      <c r="A1263" s="485"/>
      <c r="B1263" s="485"/>
      <c r="C1263" s="485"/>
      <c r="D1263" s="485"/>
      <c r="E1263" s="485"/>
      <c r="F1263" s="485"/>
      <c r="G1263" s="485"/>
      <c r="H1263" s="485"/>
      <c r="I1263" s="485"/>
    </row>
    <row r="1264" spans="1:9" x14ac:dyDescent="0.2">
      <c r="A1264" s="485"/>
      <c r="B1264" s="485"/>
      <c r="C1264" s="485"/>
      <c r="D1264" s="485"/>
      <c r="E1264" s="485"/>
      <c r="F1264" s="485"/>
      <c r="G1264" s="485"/>
      <c r="H1264" s="485"/>
      <c r="I1264" s="485"/>
    </row>
    <row r="1265" spans="1:9" x14ac:dyDescent="0.2">
      <c r="A1265" s="485"/>
      <c r="B1265" s="485"/>
      <c r="C1265" s="485"/>
      <c r="D1265" s="485"/>
      <c r="E1265" s="485"/>
      <c r="F1265" s="485"/>
      <c r="G1265" s="485"/>
      <c r="H1265" s="485"/>
      <c r="I1265" s="485"/>
    </row>
    <row r="1266" spans="1:9" x14ac:dyDescent="0.2">
      <c r="A1266" s="485"/>
      <c r="B1266" s="485"/>
      <c r="C1266" s="485"/>
      <c r="D1266" s="485"/>
      <c r="E1266" s="485"/>
      <c r="F1266" s="485"/>
      <c r="G1266" s="485"/>
      <c r="H1266" s="485"/>
      <c r="I1266" s="485"/>
    </row>
    <row r="1267" spans="1:9" x14ac:dyDescent="0.2">
      <c r="A1267" s="485"/>
      <c r="B1267" s="485"/>
      <c r="C1267" s="485"/>
      <c r="D1267" s="485"/>
      <c r="E1267" s="485"/>
      <c r="F1267" s="485"/>
      <c r="G1267" s="485"/>
      <c r="H1267" s="485"/>
      <c r="I1267" s="485"/>
    </row>
    <row r="1268" spans="1:9" x14ac:dyDescent="0.2">
      <c r="A1268" s="485"/>
      <c r="B1268" s="485"/>
      <c r="C1268" s="485"/>
      <c r="D1268" s="485"/>
      <c r="E1268" s="485"/>
      <c r="F1268" s="485"/>
      <c r="G1268" s="485"/>
      <c r="H1268" s="485"/>
      <c r="I1268" s="485"/>
    </row>
    <row r="1269" spans="1:9" x14ac:dyDescent="0.2">
      <c r="A1269" s="485"/>
      <c r="B1269" s="485"/>
      <c r="C1269" s="485"/>
      <c r="D1269" s="485"/>
      <c r="E1269" s="485"/>
      <c r="F1269" s="485"/>
      <c r="G1269" s="485"/>
      <c r="H1269" s="485"/>
      <c r="I1269" s="485"/>
    </row>
    <row r="1270" spans="1:9" x14ac:dyDescent="0.2">
      <c r="A1270" s="485"/>
      <c r="B1270" s="485"/>
      <c r="C1270" s="485"/>
      <c r="D1270" s="485"/>
      <c r="E1270" s="485"/>
      <c r="F1270" s="485"/>
      <c r="G1270" s="485"/>
      <c r="H1270" s="485"/>
      <c r="I1270" s="485"/>
    </row>
    <row r="1271" spans="1:9" x14ac:dyDescent="0.2">
      <c r="A1271" s="485"/>
      <c r="B1271" s="485"/>
      <c r="C1271" s="485"/>
      <c r="D1271" s="485"/>
      <c r="E1271" s="485"/>
      <c r="F1271" s="485"/>
      <c r="G1271" s="485"/>
      <c r="H1271" s="485"/>
      <c r="I1271" s="485"/>
    </row>
    <row r="1272" spans="1:9" x14ac:dyDescent="0.2">
      <c r="A1272" s="485"/>
      <c r="B1272" s="485"/>
      <c r="C1272" s="485"/>
      <c r="D1272" s="485"/>
      <c r="E1272" s="485"/>
      <c r="F1272" s="485"/>
      <c r="G1272" s="485"/>
      <c r="H1272" s="485"/>
      <c r="I1272" s="485"/>
    </row>
    <row r="1273" spans="1:9" x14ac:dyDescent="0.2">
      <c r="A1273" s="485"/>
      <c r="B1273" s="485"/>
      <c r="C1273" s="485"/>
      <c r="D1273" s="485"/>
      <c r="E1273" s="485"/>
      <c r="F1273" s="485"/>
      <c r="G1273" s="485"/>
      <c r="H1273" s="485"/>
      <c r="I1273" s="485"/>
    </row>
    <row r="1274" spans="1:9" x14ac:dyDescent="0.2">
      <c r="A1274" s="485"/>
      <c r="B1274" s="485"/>
      <c r="C1274" s="485"/>
      <c r="D1274" s="485"/>
      <c r="E1274" s="485"/>
      <c r="F1274" s="485"/>
      <c r="G1274" s="485"/>
      <c r="H1274" s="485"/>
      <c r="I1274" s="485"/>
    </row>
    <row r="1275" spans="1:9" x14ac:dyDescent="0.2">
      <c r="A1275" s="485"/>
      <c r="B1275" s="485"/>
      <c r="C1275" s="485"/>
      <c r="D1275" s="485"/>
      <c r="E1275" s="485"/>
      <c r="F1275" s="485"/>
      <c r="G1275" s="485"/>
      <c r="H1275" s="485"/>
      <c r="I1275" s="485"/>
    </row>
    <row r="1276" spans="1:9" x14ac:dyDescent="0.2">
      <c r="A1276" s="485"/>
      <c r="B1276" s="485"/>
      <c r="C1276" s="485"/>
      <c r="D1276" s="485"/>
      <c r="E1276" s="485"/>
      <c r="F1276" s="485"/>
      <c r="G1276" s="485"/>
      <c r="H1276" s="485"/>
      <c r="I1276" s="485"/>
    </row>
    <row r="1277" spans="1:9" x14ac:dyDescent="0.2">
      <c r="A1277" s="485"/>
      <c r="B1277" s="485"/>
      <c r="C1277" s="485"/>
      <c r="D1277" s="485"/>
      <c r="E1277" s="485"/>
      <c r="F1277" s="485"/>
      <c r="G1277" s="485"/>
      <c r="H1277" s="485"/>
      <c r="I1277" s="485"/>
    </row>
    <row r="1278" spans="1:9" x14ac:dyDescent="0.2">
      <c r="A1278" s="485"/>
      <c r="B1278" s="485"/>
      <c r="C1278" s="485"/>
      <c r="D1278" s="485"/>
      <c r="E1278" s="485"/>
      <c r="F1278" s="485"/>
      <c r="G1278" s="485"/>
      <c r="H1278" s="485"/>
      <c r="I1278" s="485"/>
    </row>
    <row r="1279" spans="1:9" x14ac:dyDescent="0.2">
      <c r="A1279" s="485"/>
      <c r="B1279" s="485"/>
      <c r="C1279" s="485"/>
      <c r="D1279" s="485"/>
      <c r="E1279" s="485"/>
      <c r="F1279" s="485"/>
      <c r="G1279" s="485"/>
      <c r="H1279" s="485"/>
      <c r="I1279" s="485"/>
    </row>
    <row r="1280" spans="1:9" x14ac:dyDescent="0.2">
      <c r="A1280" s="485"/>
      <c r="B1280" s="485"/>
      <c r="C1280" s="485"/>
      <c r="D1280" s="485"/>
      <c r="E1280" s="485"/>
      <c r="F1280" s="485"/>
      <c r="G1280" s="485"/>
      <c r="H1280" s="485"/>
      <c r="I1280" s="485"/>
    </row>
    <row r="1281" spans="1:9" x14ac:dyDescent="0.2">
      <c r="A1281" s="485"/>
      <c r="B1281" s="485"/>
      <c r="C1281" s="485"/>
      <c r="D1281" s="485"/>
      <c r="E1281" s="485"/>
      <c r="F1281" s="485"/>
      <c r="G1281" s="485"/>
      <c r="H1281" s="485"/>
      <c r="I1281" s="485"/>
    </row>
    <row r="1282" spans="1:9" x14ac:dyDescent="0.2">
      <c r="A1282" s="485"/>
      <c r="B1282" s="485"/>
      <c r="C1282" s="485"/>
      <c r="D1282" s="485"/>
      <c r="E1282" s="485"/>
      <c r="F1282" s="485"/>
      <c r="G1282" s="485"/>
      <c r="H1282" s="485"/>
      <c r="I1282" s="485"/>
    </row>
    <row r="1283" spans="1:9" x14ac:dyDescent="0.2">
      <c r="A1283" s="485"/>
      <c r="B1283" s="485"/>
      <c r="C1283" s="485"/>
      <c r="D1283" s="485"/>
      <c r="E1283" s="485"/>
      <c r="F1283" s="485"/>
      <c r="G1283" s="485"/>
      <c r="H1283" s="485"/>
      <c r="I1283" s="485"/>
    </row>
    <row r="1284" spans="1:9" x14ac:dyDescent="0.2">
      <c r="A1284" s="485"/>
      <c r="B1284" s="485"/>
      <c r="C1284" s="485"/>
      <c r="D1284" s="485"/>
      <c r="E1284" s="485"/>
      <c r="F1284" s="485"/>
      <c r="G1284" s="485"/>
      <c r="H1284" s="485"/>
      <c r="I1284" s="485"/>
    </row>
    <row r="1285" spans="1:9" x14ac:dyDescent="0.2">
      <c r="A1285" s="485"/>
      <c r="B1285" s="485"/>
      <c r="C1285" s="485"/>
      <c r="D1285" s="485"/>
      <c r="E1285" s="485"/>
      <c r="F1285" s="485"/>
      <c r="G1285" s="485"/>
      <c r="H1285" s="485"/>
      <c r="I1285" s="485"/>
    </row>
    <row r="1286" spans="1:9" x14ac:dyDescent="0.2">
      <c r="A1286" s="485"/>
      <c r="B1286" s="485"/>
      <c r="C1286" s="485"/>
      <c r="D1286" s="485"/>
      <c r="E1286" s="485"/>
      <c r="F1286" s="485"/>
      <c r="G1286" s="485"/>
      <c r="H1286" s="485"/>
      <c r="I1286" s="485"/>
    </row>
    <row r="1287" spans="1:9" x14ac:dyDescent="0.2">
      <c r="A1287" s="485"/>
      <c r="B1287" s="485"/>
      <c r="C1287" s="485"/>
      <c r="D1287" s="485"/>
      <c r="E1287" s="485"/>
      <c r="F1287" s="485"/>
      <c r="G1287" s="485"/>
      <c r="H1287" s="485"/>
      <c r="I1287" s="485"/>
    </row>
    <row r="1288" spans="1:9" x14ac:dyDescent="0.2">
      <c r="A1288" s="485"/>
      <c r="B1288" s="485"/>
      <c r="C1288" s="485"/>
      <c r="D1288" s="485"/>
      <c r="E1288" s="485"/>
      <c r="F1288" s="485"/>
      <c r="G1288" s="485"/>
      <c r="H1288" s="485"/>
      <c r="I1288" s="485"/>
    </row>
    <row r="1289" spans="1:9" x14ac:dyDescent="0.2">
      <c r="A1289" s="485"/>
      <c r="B1289" s="485"/>
      <c r="C1289" s="485"/>
      <c r="D1289" s="485"/>
      <c r="E1289" s="485"/>
      <c r="F1289" s="485"/>
      <c r="G1289" s="485"/>
      <c r="H1289" s="485"/>
      <c r="I1289" s="485"/>
    </row>
    <row r="1290" spans="1:9" x14ac:dyDescent="0.2">
      <c r="A1290" s="485"/>
      <c r="B1290" s="485"/>
      <c r="C1290" s="485"/>
      <c r="D1290" s="485"/>
      <c r="E1290" s="485"/>
      <c r="F1290" s="485"/>
      <c r="G1290" s="485"/>
      <c r="H1290" s="485"/>
      <c r="I1290" s="485"/>
    </row>
    <row r="1291" spans="1:9" x14ac:dyDescent="0.2">
      <c r="A1291" s="485"/>
      <c r="B1291" s="485"/>
      <c r="C1291" s="485"/>
      <c r="D1291" s="485"/>
      <c r="E1291" s="485"/>
      <c r="F1291" s="485"/>
      <c r="G1291" s="485"/>
      <c r="H1291" s="485"/>
      <c r="I1291" s="485"/>
    </row>
    <row r="1292" spans="1:9" x14ac:dyDescent="0.2">
      <c r="A1292" s="485"/>
      <c r="B1292" s="485"/>
      <c r="C1292" s="485"/>
      <c r="D1292" s="485"/>
      <c r="E1292" s="485"/>
      <c r="F1292" s="485"/>
      <c r="G1292" s="485"/>
      <c r="H1292" s="485"/>
      <c r="I1292" s="485"/>
    </row>
    <row r="1293" spans="1:9" x14ac:dyDescent="0.2">
      <c r="A1293" s="485"/>
      <c r="B1293" s="485"/>
      <c r="C1293" s="485"/>
      <c r="D1293" s="485"/>
      <c r="E1293" s="485"/>
      <c r="F1293" s="485"/>
      <c r="G1293" s="485"/>
      <c r="H1293" s="485"/>
      <c r="I1293" s="485"/>
    </row>
    <row r="1294" spans="1:9" x14ac:dyDescent="0.2">
      <c r="A1294" s="485"/>
      <c r="B1294" s="485"/>
      <c r="C1294" s="485"/>
      <c r="D1294" s="485"/>
      <c r="E1294" s="485"/>
      <c r="F1294" s="485"/>
      <c r="G1294" s="485"/>
      <c r="H1294" s="485"/>
      <c r="I1294" s="485"/>
    </row>
    <row r="1295" spans="1:9" x14ac:dyDescent="0.2">
      <c r="A1295" s="485"/>
      <c r="B1295" s="485"/>
      <c r="C1295" s="485"/>
      <c r="D1295" s="485"/>
      <c r="E1295" s="485"/>
      <c r="F1295" s="485"/>
      <c r="G1295" s="485"/>
      <c r="H1295" s="485"/>
      <c r="I1295" s="485"/>
    </row>
    <row r="1296" spans="1:9" x14ac:dyDescent="0.2">
      <c r="A1296" s="485"/>
      <c r="B1296" s="485"/>
      <c r="C1296" s="485"/>
      <c r="D1296" s="485"/>
      <c r="E1296" s="485"/>
      <c r="F1296" s="485"/>
      <c r="G1296" s="485"/>
      <c r="H1296" s="485"/>
      <c r="I1296" s="485"/>
    </row>
    <row r="1297" spans="1:9" x14ac:dyDescent="0.2">
      <c r="A1297" s="485"/>
      <c r="B1297" s="485"/>
      <c r="C1297" s="485"/>
      <c r="D1297" s="485"/>
      <c r="E1297" s="485"/>
      <c r="F1297" s="485"/>
      <c r="G1297" s="485"/>
      <c r="H1297" s="485"/>
      <c r="I1297" s="485"/>
    </row>
    <row r="1298" spans="1:9" x14ac:dyDescent="0.2">
      <c r="A1298" s="485"/>
      <c r="B1298" s="485"/>
      <c r="C1298" s="485"/>
      <c r="D1298" s="485"/>
      <c r="E1298" s="485"/>
      <c r="F1298" s="485"/>
      <c r="G1298" s="485"/>
      <c r="H1298" s="485"/>
      <c r="I1298" s="485"/>
    </row>
    <row r="1299" spans="1:9" x14ac:dyDescent="0.2">
      <c r="A1299" s="485"/>
      <c r="B1299" s="485"/>
      <c r="C1299" s="485"/>
      <c r="D1299" s="485"/>
      <c r="E1299" s="485"/>
      <c r="F1299" s="485"/>
      <c r="G1299" s="485"/>
      <c r="H1299" s="485"/>
      <c r="I1299" s="485"/>
    </row>
    <row r="1300" spans="1:9" x14ac:dyDescent="0.2">
      <c r="A1300" s="485"/>
      <c r="B1300" s="485"/>
      <c r="C1300" s="485"/>
      <c r="D1300" s="485"/>
      <c r="E1300" s="485"/>
      <c r="F1300" s="485"/>
      <c r="G1300" s="485"/>
      <c r="H1300" s="485"/>
      <c r="I1300" s="485"/>
    </row>
    <row r="1301" spans="1:9" x14ac:dyDescent="0.2">
      <c r="A1301" s="485"/>
      <c r="B1301" s="485"/>
      <c r="C1301" s="485"/>
      <c r="D1301" s="485"/>
      <c r="E1301" s="485"/>
      <c r="F1301" s="485"/>
      <c r="G1301" s="485"/>
      <c r="H1301" s="485"/>
      <c r="I1301" s="485"/>
    </row>
    <row r="1302" spans="1:9" x14ac:dyDescent="0.2">
      <c r="A1302" s="485"/>
      <c r="B1302" s="485"/>
      <c r="C1302" s="485"/>
      <c r="D1302" s="485"/>
      <c r="E1302" s="485"/>
      <c r="F1302" s="485"/>
      <c r="G1302" s="485"/>
      <c r="H1302" s="485"/>
      <c r="I1302" s="485"/>
    </row>
    <row r="1303" spans="1:9" x14ac:dyDescent="0.2">
      <c r="A1303" s="485"/>
      <c r="B1303" s="485"/>
      <c r="C1303" s="485"/>
      <c r="D1303" s="485"/>
      <c r="E1303" s="485"/>
      <c r="F1303" s="485"/>
      <c r="G1303" s="485"/>
      <c r="H1303" s="485"/>
      <c r="I1303" s="485"/>
    </row>
    <row r="1304" spans="1:9" x14ac:dyDescent="0.2">
      <c r="A1304" s="485"/>
      <c r="B1304" s="485"/>
      <c r="C1304" s="485"/>
      <c r="D1304" s="485"/>
      <c r="E1304" s="485"/>
      <c r="F1304" s="485"/>
      <c r="G1304" s="485"/>
      <c r="H1304" s="485"/>
      <c r="I1304" s="485"/>
    </row>
    <row r="1305" spans="1:9" x14ac:dyDescent="0.2">
      <c r="A1305" s="485"/>
      <c r="B1305" s="485"/>
      <c r="C1305" s="485"/>
      <c r="D1305" s="485"/>
      <c r="E1305" s="485"/>
      <c r="F1305" s="485"/>
      <c r="G1305" s="485"/>
      <c r="H1305" s="485"/>
      <c r="I1305" s="485"/>
    </row>
    <row r="1306" spans="1:9" x14ac:dyDescent="0.2">
      <c r="A1306" s="485"/>
      <c r="B1306" s="485"/>
      <c r="C1306" s="485"/>
      <c r="D1306" s="485"/>
      <c r="E1306" s="485"/>
      <c r="F1306" s="485"/>
      <c r="G1306" s="485"/>
      <c r="H1306" s="485"/>
      <c r="I1306" s="485"/>
    </row>
    <row r="1307" spans="1:9" x14ac:dyDescent="0.2">
      <c r="A1307" s="485"/>
      <c r="B1307" s="485"/>
      <c r="C1307" s="485"/>
      <c r="D1307" s="485"/>
      <c r="E1307" s="485"/>
      <c r="F1307" s="485"/>
      <c r="G1307" s="485"/>
      <c r="H1307" s="485"/>
      <c r="I1307" s="485"/>
    </row>
    <row r="1308" spans="1:9" x14ac:dyDescent="0.2">
      <c r="A1308" s="485"/>
      <c r="B1308" s="485"/>
      <c r="C1308" s="485"/>
      <c r="D1308" s="485"/>
      <c r="E1308" s="485"/>
      <c r="F1308" s="485"/>
      <c r="G1308" s="485"/>
      <c r="H1308" s="485"/>
      <c r="I1308" s="485"/>
    </row>
    <row r="1309" spans="1:9" x14ac:dyDescent="0.2">
      <c r="A1309" s="485"/>
      <c r="B1309" s="485"/>
      <c r="C1309" s="485"/>
      <c r="D1309" s="485"/>
      <c r="E1309" s="485"/>
      <c r="F1309" s="485"/>
      <c r="G1309" s="485"/>
      <c r="H1309" s="485"/>
      <c r="I1309" s="485"/>
    </row>
    <row r="1310" spans="1:9" x14ac:dyDescent="0.2">
      <c r="A1310" s="485"/>
      <c r="B1310" s="485"/>
      <c r="C1310" s="485"/>
      <c r="D1310" s="485"/>
      <c r="E1310" s="485"/>
      <c r="F1310" s="485"/>
      <c r="G1310" s="485"/>
      <c r="H1310" s="485"/>
      <c r="I1310" s="485"/>
    </row>
    <row r="1311" spans="1:9" x14ac:dyDescent="0.2">
      <c r="A1311" s="485"/>
      <c r="B1311" s="485"/>
      <c r="C1311" s="485"/>
      <c r="D1311" s="485"/>
      <c r="E1311" s="485"/>
      <c r="F1311" s="485"/>
      <c r="G1311" s="485"/>
      <c r="H1311" s="485"/>
      <c r="I1311" s="485"/>
    </row>
    <row r="1312" spans="1:9" x14ac:dyDescent="0.2">
      <c r="A1312" s="485"/>
      <c r="B1312" s="485"/>
      <c r="C1312" s="485"/>
      <c r="D1312" s="485"/>
      <c r="E1312" s="485"/>
      <c r="F1312" s="485"/>
      <c r="G1312" s="485"/>
      <c r="H1312" s="485"/>
      <c r="I1312" s="485"/>
    </row>
    <row r="1313" spans="1:9" x14ac:dyDescent="0.2">
      <c r="A1313" s="485"/>
      <c r="B1313" s="485"/>
      <c r="C1313" s="485"/>
      <c r="D1313" s="485"/>
      <c r="E1313" s="485"/>
      <c r="F1313" s="485"/>
      <c r="G1313" s="485"/>
      <c r="H1313" s="485"/>
      <c r="I1313" s="485"/>
    </row>
    <row r="1314" spans="1:9" x14ac:dyDescent="0.2">
      <c r="A1314" s="485"/>
      <c r="B1314" s="485"/>
      <c r="C1314" s="485"/>
      <c r="D1314" s="485"/>
      <c r="E1314" s="485"/>
      <c r="F1314" s="485"/>
      <c r="G1314" s="485"/>
      <c r="H1314" s="485"/>
      <c r="I1314" s="485"/>
    </row>
    <row r="1315" spans="1:9" x14ac:dyDescent="0.2">
      <c r="A1315" s="485"/>
      <c r="B1315" s="485"/>
      <c r="C1315" s="485"/>
      <c r="D1315" s="485"/>
      <c r="E1315" s="485"/>
      <c r="F1315" s="485"/>
      <c r="G1315" s="485"/>
      <c r="H1315" s="485"/>
      <c r="I1315" s="485"/>
    </row>
    <row r="1316" spans="1:9" x14ac:dyDescent="0.2">
      <c r="A1316" s="485"/>
      <c r="B1316" s="485"/>
      <c r="C1316" s="485"/>
      <c r="D1316" s="485"/>
      <c r="E1316" s="485"/>
      <c r="F1316" s="485"/>
      <c r="G1316" s="485"/>
      <c r="H1316" s="485"/>
      <c r="I1316" s="485"/>
    </row>
    <row r="1317" spans="1:9" x14ac:dyDescent="0.2">
      <c r="A1317" s="485"/>
      <c r="B1317" s="485"/>
      <c r="C1317" s="485"/>
      <c r="D1317" s="485"/>
      <c r="E1317" s="485"/>
      <c r="F1317" s="485"/>
      <c r="G1317" s="485"/>
      <c r="H1317" s="485"/>
      <c r="I1317" s="485"/>
    </row>
    <row r="1318" spans="1:9" x14ac:dyDescent="0.2">
      <c r="A1318" s="485"/>
      <c r="B1318" s="485"/>
      <c r="C1318" s="485"/>
      <c r="D1318" s="485"/>
      <c r="E1318" s="485"/>
      <c r="F1318" s="485"/>
      <c r="G1318" s="485"/>
      <c r="H1318" s="485"/>
      <c r="I1318" s="485"/>
    </row>
    <row r="1319" spans="1:9" x14ac:dyDescent="0.2">
      <c r="A1319" s="485"/>
      <c r="B1319" s="485"/>
      <c r="C1319" s="485"/>
      <c r="D1319" s="485"/>
      <c r="E1319" s="485"/>
      <c r="F1319" s="485"/>
      <c r="G1319" s="485"/>
      <c r="H1319" s="485"/>
      <c r="I1319" s="485"/>
    </row>
    <row r="1320" spans="1:9" x14ac:dyDescent="0.2">
      <c r="A1320" s="485"/>
      <c r="B1320" s="485"/>
      <c r="C1320" s="485"/>
      <c r="D1320" s="485"/>
      <c r="E1320" s="485"/>
      <c r="F1320" s="485"/>
      <c r="G1320" s="485"/>
      <c r="H1320" s="485"/>
      <c r="I1320" s="485"/>
    </row>
    <row r="1321" spans="1:9" x14ac:dyDescent="0.2">
      <c r="A1321" s="485"/>
      <c r="B1321" s="485"/>
      <c r="C1321" s="485"/>
      <c r="D1321" s="485"/>
      <c r="E1321" s="485"/>
      <c r="F1321" s="485"/>
      <c r="G1321" s="485"/>
      <c r="H1321" s="485"/>
      <c r="I1321" s="485"/>
    </row>
    <row r="1322" spans="1:9" x14ac:dyDescent="0.2">
      <c r="A1322" s="485"/>
      <c r="B1322" s="485"/>
      <c r="C1322" s="485"/>
      <c r="D1322" s="485"/>
      <c r="E1322" s="485"/>
      <c r="F1322" s="485"/>
      <c r="G1322" s="485"/>
      <c r="H1322" s="485"/>
      <c r="I1322" s="485"/>
    </row>
    <row r="1323" spans="1:9" x14ac:dyDescent="0.2">
      <c r="A1323" s="485"/>
      <c r="B1323" s="485"/>
      <c r="C1323" s="485"/>
      <c r="D1323" s="485"/>
      <c r="E1323" s="485"/>
      <c r="F1323" s="485"/>
      <c r="G1323" s="485"/>
      <c r="H1323" s="485"/>
      <c r="I1323" s="485"/>
    </row>
    <row r="1324" spans="1:9" x14ac:dyDescent="0.2">
      <c r="A1324" s="485"/>
      <c r="B1324" s="485"/>
      <c r="C1324" s="485"/>
      <c r="D1324" s="485"/>
      <c r="E1324" s="485"/>
      <c r="F1324" s="485"/>
      <c r="G1324" s="485"/>
      <c r="H1324" s="485"/>
      <c r="I1324" s="485"/>
    </row>
    <row r="1325" spans="1:9" x14ac:dyDescent="0.2">
      <c r="A1325" s="485"/>
      <c r="B1325" s="485"/>
      <c r="C1325" s="485"/>
      <c r="D1325" s="485"/>
      <c r="E1325" s="485"/>
      <c r="F1325" s="485"/>
      <c r="G1325" s="485"/>
      <c r="H1325" s="485"/>
      <c r="I1325" s="485"/>
    </row>
    <row r="1326" spans="1:9" x14ac:dyDescent="0.2">
      <c r="A1326" s="485"/>
      <c r="B1326" s="485"/>
      <c r="C1326" s="485"/>
      <c r="D1326" s="485"/>
      <c r="E1326" s="485"/>
      <c r="F1326" s="485"/>
      <c r="G1326" s="485"/>
      <c r="H1326" s="485"/>
      <c r="I1326" s="485"/>
    </row>
    <row r="1327" spans="1:9" x14ac:dyDescent="0.2">
      <c r="A1327" s="485"/>
      <c r="B1327" s="485"/>
      <c r="C1327" s="485"/>
      <c r="D1327" s="485"/>
      <c r="E1327" s="485"/>
      <c r="F1327" s="485"/>
      <c r="G1327" s="485"/>
      <c r="H1327" s="485"/>
      <c r="I1327" s="485"/>
    </row>
    <row r="1328" spans="1:9" x14ac:dyDescent="0.2">
      <c r="A1328" s="485"/>
      <c r="B1328" s="485"/>
      <c r="C1328" s="485"/>
      <c r="D1328" s="485"/>
      <c r="E1328" s="485"/>
      <c r="F1328" s="485"/>
      <c r="G1328" s="485"/>
      <c r="H1328" s="485"/>
      <c r="I1328" s="485"/>
    </row>
    <row r="1329" spans="1:9" x14ac:dyDescent="0.2">
      <c r="A1329" s="485"/>
      <c r="B1329" s="485"/>
      <c r="C1329" s="485"/>
      <c r="D1329" s="485"/>
      <c r="E1329" s="485"/>
      <c r="F1329" s="485"/>
      <c r="G1329" s="485"/>
      <c r="H1329" s="485"/>
      <c r="I1329" s="485"/>
    </row>
    <row r="1330" spans="1:9" x14ac:dyDescent="0.2">
      <c r="A1330" s="485"/>
      <c r="B1330" s="485"/>
      <c r="C1330" s="485"/>
      <c r="D1330" s="485"/>
      <c r="E1330" s="485"/>
      <c r="F1330" s="485"/>
      <c r="G1330" s="485"/>
      <c r="H1330" s="485"/>
      <c r="I1330" s="485"/>
    </row>
    <row r="1331" spans="1:9" x14ac:dyDescent="0.2">
      <c r="A1331" s="485"/>
      <c r="B1331" s="485"/>
      <c r="C1331" s="485"/>
      <c r="D1331" s="485"/>
      <c r="E1331" s="485"/>
      <c r="F1331" s="485"/>
      <c r="G1331" s="485"/>
      <c r="H1331" s="485"/>
      <c r="I1331" s="485"/>
    </row>
    <row r="1332" spans="1:9" x14ac:dyDescent="0.2">
      <c r="A1332" s="485"/>
      <c r="B1332" s="485"/>
      <c r="C1332" s="485"/>
      <c r="D1332" s="485"/>
      <c r="E1332" s="485"/>
      <c r="F1332" s="485"/>
      <c r="G1332" s="485"/>
      <c r="H1332" s="485"/>
      <c r="I1332" s="485"/>
    </row>
    <row r="1333" spans="1:9" x14ac:dyDescent="0.2">
      <c r="A1333" s="485"/>
      <c r="B1333" s="485"/>
      <c r="C1333" s="485"/>
      <c r="D1333" s="485"/>
      <c r="E1333" s="485"/>
      <c r="F1333" s="485"/>
      <c r="G1333" s="485"/>
      <c r="H1333" s="485"/>
      <c r="I1333" s="485"/>
    </row>
    <row r="1334" spans="1:9" x14ac:dyDescent="0.2">
      <c r="A1334" s="485"/>
      <c r="B1334" s="485"/>
      <c r="C1334" s="485"/>
      <c r="D1334" s="485"/>
      <c r="E1334" s="485"/>
      <c r="F1334" s="485"/>
      <c r="G1334" s="485"/>
      <c r="H1334" s="485"/>
      <c r="I1334" s="485"/>
    </row>
    <row r="1335" spans="1:9" x14ac:dyDescent="0.2">
      <c r="A1335" s="485"/>
      <c r="B1335" s="485"/>
      <c r="C1335" s="485"/>
      <c r="D1335" s="485"/>
      <c r="E1335" s="485"/>
      <c r="F1335" s="485"/>
      <c r="G1335" s="485"/>
      <c r="H1335" s="485"/>
      <c r="I1335" s="485"/>
    </row>
    <row r="1336" spans="1:9" x14ac:dyDescent="0.2">
      <c r="A1336" s="485"/>
      <c r="B1336" s="485"/>
      <c r="C1336" s="485"/>
      <c r="D1336" s="485"/>
      <c r="E1336" s="485"/>
      <c r="F1336" s="485"/>
      <c r="G1336" s="485"/>
      <c r="H1336" s="485"/>
      <c r="I1336" s="485"/>
    </row>
    <row r="1337" spans="1:9" x14ac:dyDescent="0.2">
      <c r="A1337" s="485"/>
      <c r="B1337" s="485"/>
      <c r="C1337" s="485"/>
      <c r="D1337" s="485"/>
      <c r="E1337" s="485"/>
      <c r="F1337" s="485"/>
      <c r="G1337" s="485"/>
      <c r="H1337" s="485"/>
      <c r="I1337" s="485"/>
    </row>
    <row r="1338" spans="1:9" x14ac:dyDescent="0.2">
      <c r="A1338" s="485"/>
      <c r="B1338" s="485"/>
      <c r="C1338" s="485"/>
      <c r="D1338" s="485"/>
      <c r="E1338" s="485"/>
      <c r="F1338" s="485"/>
      <c r="G1338" s="485"/>
      <c r="H1338" s="485"/>
      <c r="I1338" s="485"/>
    </row>
    <row r="1339" spans="1:9" x14ac:dyDescent="0.2">
      <c r="A1339" s="485"/>
      <c r="B1339" s="485"/>
      <c r="C1339" s="485"/>
      <c r="D1339" s="485"/>
      <c r="E1339" s="485"/>
      <c r="F1339" s="485"/>
      <c r="G1339" s="485"/>
      <c r="H1339" s="485"/>
      <c r="I1339" s="485"/>
    </row>
    <row r="1340" spans="1:9" x14ac:dyDescent="0.2">
      <c r="A1340" s="485"/>
      <c r="B1340" s="485"/>
      <c r="C1340" s="485"/>
      <c r="D1340" s="485"/>
      <c r="E1340" s="485"/>
      <c r="F1340" s="485"/>
      <c r="G1340" s="485"/>
      <c r="H1340" s="485"/>
      <c r="I1340" s="485"/>
    </row>
    <row r="1341" spans="1:9" x14ac:dyDescent="0.2">
      <c r="A1341" s="485"/>
      <c r="B1341" s="485"/>
      <c r="C1341" s="485"/>
      <c r="D1341" s="485"/>
      <c r="E1341" s="485"/>
      <c r="F1341" s="485"/>
      <c r="G1341" s="485"/>
      <c r="H1341" s="485"/>
      <c r="I1341" s="485"/>
    </row>
    <row r="1342" spans="1:9" x14ac:dyDescent="0.2">
      <c r="A1342" s="485"/>
      <c r="B1342" s="485"/>
      <c r="C1342" s="485"/>
      <c r="D1342" s="485"/>
      <c r="E1342" s="485"/>
      <c r="F1342" s="485"/>
      <c r="G1342" s="485"/>
      <c r="H1342" s="485"/>
      <c r="I1342" s="485"/>
    </row>
    <row r="1343" spans="1:9" x14ac:dyDescent="0.2">
      <c r="A1343" s="485"/>
      <c r="B1343" s="485"/>
      <c r="C1343" s="485"/>
      <c r="D1343" s="485"/>
      <c r="E1343" s="485"/>
      <c r="F1343" s="485"/>
      <c r="G1343" s="485"/>
      <c r="H1343" s="485"/>
      <c r="I1343" s="485"/>
    </row>
    <row r="1344" spans="1:9" x14ac:dyDescent="0.2">
      <c r="A1344" s="485"/>
      <c r="B1344" s="485"/>
      <c r="C1344" s="485"/>
      <c r="D1344" s="485"/>
      <c r="E1344" s="485"/>
      <c r="F1344" s="485"/>
      <c r="G1344" s="485"/>
      <c r="H1344" s="485"/>
      <c r="I1344" s="485"/>
    </row>
    <row r="1345" spans="1:9" x14ac:dyDescent="0.2">
      <c r="A1345" s="485"/>
      <c r="B1345" s="485"/>
      <c r="C1345" s="485"/>
      <c r="D1345" s="485"/>
      <c r="E1345" s="485"/>
      <c r="F1345" s="485"/>
      <c r="G1345" s="485"/>
      <c r="H1345" s="485"/>
      <c r="I1345" s="485"/>
    </row>
    <row r="1346" spans="1:9" x14ac:dyDescent="0.2">
      <c r="A1346" s="485"/>
      <c r="B1346" s="485"/>
      <c r="C1346" s="485"/>
      <c r="D1346" s="485"/>
      <c r="E1346" s="485"/>
      <c r="F1346" s="485"/>
      <c r="G1346" s="485"/>
      <c r="H1346" s="485"/>
      <c r="I1346" s="485"/>
    </row>
    <row r="1347" spans="1:9" x14ac:dyDescent="0.2">
      <c r="A1347" s="485"/>
      <c r="B1347" s="485"/>
      <c r="C1347" s="485"/>
      <c r="D1347" s="485"/>
      <c r="E1347" s="485"/>
      <c r="F1347" s="485"/>
      <c r="G1347" s="485"/>
      <c r="H1347" s="485"/>
      <c r="I1347" s="485"/>
    </row>
    <row r="1348" spans="1:9" x14ac:dyDescent="0.2">
      <c r="A1348" s="485"/>
      <c r="B1348" s="485"/>
      <c r="C1348" s="485"/>
      <c r="D1348" s="485"/>
      <c r="E1348" s="485"/>
      <c r="F1348" s="485"/>
      <c r="G1348" s="485"/>
      <c r="H1348" s="485"/>
      <c r="I1348" s="485"/>
    </row>
    <row r="1349" spans="1:9" x14ac:dyDescent="0.2">
      <c r="A1349" s="485"/>
      <c r="B1349" s="485"/>
      <c r="C1349" s="485"/>
      <c r="D1349" s="485"/>
      <c r="E1349" s="485"/>
      <c r="F1349" s="485"/>
      <c r="G1349" s="485"/>
      <c r="H1349" s="485"/>
      <c r="I1349" s="485"/>
    </row>
    <row r="1350" spans="1:9" x14ac:dyDescent="0.2">
      <c r="A1350" s="485"/>
      <c r="B1350" s="485"/>
      <c r="C1350" s="485"/>
      <c r="D1350" s="485"/>
      <c r="E1350" s="485"/>
      <c r="F1350" s="485"/>
      <c r="G1350" s="485"/>
      <c r="H1350" s="485"/>
      <c r="I1350" s="485"/>
    </row>
    <row r="1351" spans="1:9" x14ac:dyDescent="0.2">
      <c r="A1351" s="485"/>
      <c r="B1351" s="485"/>
      <c r="C1351" s="485"/>
      <c r="D1351" s="485"/>
      <c r="E1351" s="485"/>
      <c r="F1351" s="485"/>
      <c r="G1351" s="485"/>
      <c r="H1351" s="485"/>
      <c r="I1351" s="485"/>
    </row>
    <row r="1352" spans="1:9" x14ac:dyDescent="0.2">
      <c r="A1352" s="485"/>
      <c r="B1352" s="485"/>
      <c r="C1352" s="485"/>
      <c r="D1352" s="485"/>
      <c r="E1352" s="485"/>
      <c r="F1352" s="485"/>
      <c r="G1352" s="485"/>
      <c r="H1352" s="485"/>
      <c r="I1352" s="485"/>
    </row>
    <row r="1353" spans="1:9" x14ac:dyDescent="0.2">
      <c r="A1353" s="485"/>
      <c r="B1353" s="485"/>
      <c r="C1353" s="485"/>
      <c r="D1353" s="485"/>
      <c r="E1353" s="485"/>
      <c r="F1353" s="485"/>
      <c r="G1353" s="485"/>
      <c r="H1353" s="485"/>
      <c r="I1353" s="485"/>
    </row>
    <row r="1354" spans="1:9" x14ac:dyDescent="0.2">
      <c r="A1354" s="485"/>
      <c r="B1354" s="485"/>
      <c r="C1354" s="485"/>
      <c r="D1354" s="485"/>
      <c r="E1354" s="485"/>
      <c r="F1354" s="485"/>
      <c r="G1354" s="485"/>
      <c r="H1354" s="485"/>
      <c r="I1354" s="485"/>
    </row>
    <row r="1355" spans="1:9" x14ac:dyDescent="0.2">
      <c r="A1355" s="485"/>
      <c r="B1355" s="485"/>
      <c r="C1355" s="485"/>
      <c r="D1355" s="485"/>
      <c r="E1355" s="485"/>
      <c r="F1355" s="485"/>
      <c r="G1355" s="485"/>
      <c r="H1355" s="485"/>
      <c r="I1355" s="485"/>
    </row>
    <row r="1356" spans="1:9" x14ac:dyDescent="0.2">
      <c r="A1356" s="485"/>
      <c r="B1356" s="485"/>
      <c r="C1356" s="485"/>
      <c r="D1356" s="485"/>
      <c r="E1356" s="485"/>
      <c r="F1356" s="485"/>
      <c r="G1356" s="485"/>
      <c r="H1356" s="485"/>
      <c r="I1356" s="485"/>
    </row>
    <row r="1357" spans="1:9" x14ac:dyDescent="0.2">
      <c r="A1357" s="485"/>
      <c r="B1357" s="485"/>
      <c r="C1357" s="485"/>
      <c r="D1357" s="485"/>
      <c r="E1357" s="485"/>
      <c r="F1357" s="485"/>
      <c r="G1357" s="485"/>
      <c r="H1357" s="485"/>
      <c r="I1357" s="485"/>
    </row>
    <row r="1358" spans="1:9" x14ac:dyDescent="0.2">
      <c r="A1358" s="485"/>
      <c r="B1358" s="485"/>
      <c r="C1358" s="485"/>
      <c r="D1358" s="485"/>
      <c r="E1358" s="485"/>
      <c r="F1358" s="485"/>
      <c r="G1358" s="485"/>
      <c r="H1358" s="485"/>
      <c r="I1358" s="485"/>
    </row>
    <row r="1359" spans="1:9" x14ac:dyDescent="0.2">
      <c r="A1359" s="485"/>
      <c r="B1359" s="485"/>
      <c r="C1359" s="485"/>
      <c r="D1359" s="485"/>
      <c r="E1359" s="485"/>
      <c r="F1359" s="485"/>
      <c r="G1359" s="485"/>
      <c r="H1359" s="485"/>
      <c r="I1359" s="485"/>
    </row>
    <row r="1360" spans="1:9" x14ac:dyDescent="0.2">
      <c r="A1360" s="485"/>
      <c r="B1360" s="485"/>
      <c r="C1360" s="485"/>
      <c r="D1360" s="485"/>
      <c r="E1360" s="485"/>
      <c r="F1360" s="485"/>
      <c r="G1360" s="485"/>
      <c r="H1360" s="485"/>
      <c r="I1360" s="485"/>
    </row>
    <row r="1361" spans="1:9" x14ac:dyDescent="0.2">
      <c r="A1361" s="485"/>
      <c r="B1361" s="485"/>
      <c r="C1361" s="485"/>
      <c r="D1361" s="485"/>
      <c r="E1361" s="485"/>
      <c r="F1361" s="485"/>
      <c r="G1361" s="485"/>
      <c r="H1361" s="485"/>
      <c r="I1361" s="485"/>
    </row>
    <row r="1362" spans="1:9" x14ac:dyDescent="0.2">
      <c r="A1362" s="485"/>
      <c r="B1362" s="485"/>
      <c r="C1362" s="485"/>
      <c r="D1362" s="485"/>
      <c r="E1362" s="485"/>
      <c r="F1362" s="485"/>
      <c r="G1362" s="485"/>
      <c r="H1362" s="485"/>
      <c r="I1362" s="485"/>
    </row>
    <row r="1363" spans="1:9" x14ac:dyDescent="0.2">
      <c r="A1363" s="485"/>
      <c r="B1363" s="485"/>
      <c r="C1363" s="485"/>
      <c r="D1363" s="485"/>
      <c r="E1363" s="485"/>
      <c r="F1363" s="485"/>
      <c r="G1363" s="485"/>
      <c r="H1363" s="485"/>
      <c r="I1363" s="485"/>
    </row>
    <row r="1364" spans="1:9" x14ac:dyDescent="0.2">
      <c r="A1364" s="485"/>
      <c r="B1364" s="485"/>
      <c r="C1364" s="485"/>
      <c r="D1364" s="485"/>
      <c r="E1364" s="485"/>
      <c r="F1364" s="485"/>
      <c r="G1364" s="485"/>
      <c r="H1364" s="485"/>
      <c r="I1364" s="485"/>
    </row>
    <row r="1365" spans="1:9" x14ac:dyDescent="0.2">
      <c r="A1365" s="485"/>
      <c r="B1365" s="485"/>
      <c r="C1365" s="485"/>
      <c r="D1365" s="485"/>
      <c r="E1365" s="485"/>
      <c r="F1365" s="485"/>
      <c r="G1365" s="485"/>
      <c r="H1365" s="485"/>
      <c r="I1365" s="485"/>
    </row>
    <row r="1366" spans="1:9" x14ac:dyDescent="0.2">
      <c r="A1366" s="485"/>
      <c r="B1366" s="485"/>
      <c r="C1366" s="485"/>
      <c r="D1366" s="485"/>
      <c r="E1366" s="485"/>
      <c r="F1366" s="485"/>
      <c r="G1366" s="485"/>
      <c r="H1366" s="485"/>
      <c r="I1366" s="485"/>
    </row>
    <row r="1367" spans="1:9" x14ac:dyDescent="0.2">
      <c r="A1367" s="485"/>
      <c r="B1367" s="485"/>
      <c r="C1367" s="485"/>
      <c r="D1367" s="485"/>
      <c r="E1367" s="485"/>
      <c r="F1367" s="485"/>
      <c r="G1367" s="485"/>
      <c r="H1367" s="485"/>
      <c r="I1367" s="485"/>
    </row>
    <row r="1368" spans="1:9" x14ac:dyDescent="0.2">
      <c r="A1368" s="485"/>
      <c r="B1368" s="485"/>
      <c r="C1368" s="485"/>
      <c r="D1368" s="485"/>
      <c r="E1368" s="485"/>
      <c r="F1368" s="485"/>
      <c r="G1368" s="485"/>
      <c r="H1368" s="485"/>
      <c r="I1368" s="485"/>
    </row>
    <row r="1369" spans="1:9" x14ac:dyDescent="0.2">
      <c r="A1369" s="485"/>
      <c r="B1369" s="485"/>
      <c r="C1369" s="485"/>
      <c r="D1369" s="485"/>
      <c r="E1369" s="485"/>
      <c r="F1369" s="485"/>
      <c r="G1369" s="485"/>
      <c r="H1369" s="485"/>
      <c r="I1369" s="485"/>
    </row>
    <row r="1370" spans="1:9" x14ac:dyDescent="0.2">
      <c r="A1370" s="485"/>
      <c r="B1370" s="485"/>
      <c r="C1370" s="485"/>
      <c r="D1370" s="485"/>
      <c r="E1370" s="485"/>
      <c r="F1370" s="485"/>
      <c r="G1370" s="485"/>
      <c r="H1370" s="485"/>
      <c r="I1370" s="485"/>
    </row>
    <row r="1371" spans="1:9" x14ac:dyDescent="0.2">
      <c r="A1371" s="485"/>
      <c r="B1371" s="485"/>
      <c r="C1371" s="485"/>
      <c r="D1371" s="485"/>
      <c r="E1371" s="485"/>
      <c r="F1371" s="485"/>
      <c r="G1371" s="485"/>
      <c r="H1371" s="485"/>
      <c r="I1371" s="485"/>
    </row>
    <row r="1372" spans="1:9" x14ac:dyDescent="0.2">
      <c r="A1372" s="485"/>
      <c r="B1372" s="485"/>
      <c r="C1372" s="485"/>
      <c r="D1372" s="485"/>
      <c r="E1372" s="485"/>
      <c r="F1372" s="485"/>
      <c r="G1372" s="485"/>
      <c r="H1372" s="485"/>
      <c r="I1372" s="485"/>
    </row>
    <row r="1373" spans="1:9" x14ac:dyDescent="0.2">
      <c r="A1373" s="485"/>
      <c r="B1373" s="485"/>
      <c r="C1373" s="485"/>
      <c r="D1373" s="485"/>
      <c r="E1373" s="485"/>
      <c r="F1373" s="485"/>
      <c r="G1373" s="485"/>
      <c r="H1373" s="485"/>
      <c r="I1373" s="485"/>
    </row>
    <row r="1374" spans="1:9" x14ac:dyDescent="0.2">
      <c r="A1374" s="485"/>
      <c r="B1374" s="485"/>
      <c r="C1374" s="485"/>
      <c r="D1374" s="485"/>
      <c r="E1374" s="485"/>
      <c r="F1374" s="485"/>
      <c r="G1374" s="485"/>
      <c r="H1374" s="485"/>
      <c r="I1374" s="485"/>
    </row>
    <row r="1375" spans="1:9" x14ac:dyDescent="0.2">
      <c r="A1375" s="485"/>
      <c r="B1375" s="485"/>
      <c r="C1375" s="485"/>
      <c r="D1375" s="485"/>
      <c r="E1375" s="485"/>
      <c r="F1375" s="485"/>
      <c r="G1375" s="485"/>
      <c r="H1375" s="485"/>
      <c r="I1375" s="485"/>
    </row>
    <row r="1376" spans="1:9" x14ac:dyDescent="0.2">
      <c r="A1376" s="485"/>
      <c r="B1376" s="485"/>
      <c r="C1376" s="485"/>
      <c r="D1376" s="485"/>
      <c r="E1376" s="485"/>
      <c r="F1376" s="485"/>
      <c r="G1376" s="485"/>
      <c r="H1376" s="485"/>
      <c r="I1376" s="485"/>
    </row>
    <row r="1377" spans="1:9" x14ac:dyDescent="0.2">
      <c r="A1377" s="485"/>
      <c r="B1377" s="485"/>
      <c r="C1377" s="485"/>
      <c r="D1377" s="485"/>
      <c r="E1377" s="485"/>
      <c r="F1377" s="485"/>
      <c r="G1377" s="485"/>
      <c r="H1377" s="485"/>
      <c r="I1377" s="485"/>
    </row>
    <row r="1378" spans="1:9" x14ac:dyDescent="0.2">
      <c r="A1378" s="485"/>
      <c r="B1378" s="485"/>
      <c r="C1378" s="485"/>
      <c r="D1378" s="485"/>
      <c r="E1378" s="485"/>
      <c r="F1378" s="485"/>
      <c r="G1378" s="485"/>
      <c r="H1378" s="485"/>
      <c r="I1378" s="485"/>
    </row>
    <row r="1379" spans="1:9" x14ac:dyDescent="0.2">
      <c r="A1379" s="485"/>
      <c r="B1379" s="485"/>
      <c r="C1379" s="485"/>
      <c r="D1379" s="485"/>
      <c r="E1379" s="485"/>
      <c r="F1379" s="485"/>
      <c r="G1379" s="485"/>
      <c r="H1379" s="485"/>
      <c r="I1379" s="485"/>
    </row>
    <row r="1380" spans="1:9" x14ac:dyDescent="0.2">
      <c r="A1380" s="485"/>
      <c r="B1380" s="485"/>
      <c r="C1380" s="485"/>
      <c r="D1380" s="485"/>
      <c r="E1380" s="485"/>
      <c r="F1380" s="485"/>
      <c r="G1380" s="485"/>
      <c r="H1380" s="485"/>
      <c r="I1380" s="485"/>
    </row>
  </sheetData>
  <mergeCells count="111">
    <mergeCell ref="E66:F66"/>
    <mergeCell ref="G66:H66"/>
    <mergeCell ref="E63:F63"/>
    <mergeCell ref="G63:H63"/>
    <mergeCell ref="E64:F64"/>
    <mergeCell ref="G64:H64"/>
    <mergeCell ref="E65:F65"/>
    <mergeCell ref="G65:H65"/>
    <mergeCell ref="E60:F60"/>
    <mergeCell ref="G60:H60"/>
    <mergeCell ref="E61:F61"/>
    <mergeCell ref="G61:H61"/>
    <mergeCell ref="E62:F62"/>
    <mergeCell ref="G62:H62"/>
    <mergeCell ref="E57:F57"/>
    <mergeCell ref="G57:H57"/>
    <mergeCell ref="E58:F58"/>
    <mergeCell ref="G58:H58"/>
    <mergeCell ref="E59:F59"/>
    <mergeCell ref="G59:H59"/>
    <mergeCell ref="E54:F54"/>
    <mergeCell ref="G54:H54"/>
    <mergeCell ref="E55:F55"/>
    <mergeCell ref="G55:H55"/>
    <mergeCell ref="E56:F56"/>
    <mergeCell ref="G56:H56"/>
    <mergeCell ref="E51:F51"/>
    <mergeCell ref="G51:H51"/>
    <mergeCell ref="E52:F52"/>
    <mergeCell ref="G52:H52"/>
    <mergeCell ref="E53:F53"/>
    <mergeCell ref="G53:H53"/>
    <mergeCell ref="E48:F48"/>
    <mergeCell ref="G48:H48"/>
    <mergeCell ref="E49:F49"/>
    <mergeCell ref="G49:H49"/>
    <mergeCell ref="E50:F50"/>
    <mergeCell ref="G50:H50"/>
    <mergeCell ref="E45:F45"/>
    <mergeCell ref="G45:H45"/>
    <mergeCell ref="E46:F46"/>
    <mergeCell ref="G46:H46"/>
    <mergeCell ref="E47:F47"/>
    <mergeCell ref="G47:H47"/>
    <mergeCell ref="E42:F42"/>
    <mergeCell ref="G42:H42"/>
    <mergeCell ref="E43:F43"/>
    <mergeCell ref="G43:H43"/>
    <mergeCell ref="E44:F44"/>
    <mergeCell ref="G44:H44"/>
    <mergeCell ref="E39:F39"/>
    <mergeCell ref="G39:H39"/>
    <mergeCell ref="E40:F40"/>
    <mergeCell ref="G40:H40"/>
    <mergeCell ref="E41:F41"/>
    <mergeCell ref="G41:H41"/>
    <mergeCell ref="E36:F36"/>
    <mergeCell ref="G36:H36"/>
    <mergeCell ref="E37:F37"/>
    <mergeCell ref="G37:H37"/>
    <mergeCell ref="E38:F38"/>
    <mergeCell ref="G38:H38"/>
    <mergeCell ref="E33:F33"/>
    <mergeCell ref="G33:H33"/>
    <mergeCell ref="E34:F34"/>
    <mergeCell ref="G34:H34"/>
    <mergeCell ref="E35:F35"/>
    <mergeCell ref="G35:H35"/>
    <mergeCell ref="E30:F30"/>
    <mergeCell ref="G30:H30"/>
    <mergeCell ref="E31:F31"/>
    <mergeCell ref="G31:H31"/>
    <mergeCell ref="E32:F32"/>
    <mergeCell ref="G32:H32"/>
    <mergeCell ref="E27:F27"/>
    <mergeCell ref="G27:H27"/>
    <mergeCell ref="E28:F28"/>
    <mergeCell ref="G28:H28"/>
    <mergeCell ref="E29:F29"/>
    <mergeCell ref="G29:H29"/>
    <mergeCell ref="E24:F24"/>
    <mergeCell ref="G24:H24"/>
    <mergeCell ref="E25:F25"/>
    <mergeCell ref="G25:H25"/>
    <mergeCell ref="E26:F26"/>
    <mergeCell ref="G26:H26"/>
    <mergeCell ref="E21:F21"/>
    <mergeCell ref="G21:H21"/>
    <mergeCell ref="E22:F22"/>
    <mergeCell ref="G22:H22"/>
    <mergeCell ref="E23:F23"/>
    <mergeCell ref="G23:H23"/>
    <mergeCell ref="E18:F18"/>
    <mergeCell ref="G18:H18"/>
    <mergeCell ref="E19:F19"/>
    <mergeCell ref="G19:H19"/>
    <mergeCell ref="E20:F20"/>
    <mergeCell ref="G20:H20"/>
    <mergeCell ref="E10:F10"/>
    <mergeCell ref="G10:I10"/>
    <mergeCell ref="A11:D11"/>
    <mergeCell ref="A13:D13"/>
    <mergeCell ref="A15:D15"/>
    <mergeCell ref="A17:I17"/>
    <mergeCell ref="A3:I3"/>
    <mergeCell ref="A5:D5"/>
    <mergeCell ref="A7:D7"/>
    <mergeCell ref="G7:H7"/>
    <mergeCell ref="A9:D9"/>
    <mergeCell ref="E9:F9"/>
    <mergeCell ref="G9:I9"/>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6</xdr:col>
                    <xdr:colOff>152400</xdr:colOff>
                    <xdr:row>4</xdr:row>
                    <xdr:rowOff>142875</xdr:rowOff>
                  </from>
                  <to>
                    <xdr:col>6</xdr:col>
                    <xdr:colOff>533400</xdr:colOff>
                    <xdr:row>4</xdr:row>
                    <xdr:rowOff>333375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BCA6CFF1-BC84-45EA-B7B0-B3C95AAC970A}">
            <xm:f>OR($I$7='C:\KKS\01_Wissensbasis\00_Querschnittsthemen\01_Beihilfe\01_Arbeitshilfen\03_Nachforderungs_TBs\TB_KKO_Caritas_Wohlfahrtsverbände_Kirchen_etc\[241205_Vorlage_Excel_Abfrage_Beihilferelevanz_KSM_KKO.xlsx]Formeln'!#REF!,$I$7='C:\KKS\01_Wissensbasis\00_Querschnittsthemen\01_Beihilfe\01_Arbeitshilfen\03_Nachforderungs_TBs\TB_KKO_Caritas_Wohlfahrtsverbände_Kirchen_etc\[241205_Vorlage_Excel_Abfrage_Beihilferelevanz_KSM_KKO.xlsx]Formeln'!#REF!)</xm:f>
            <x14:dxf>
              <font>
                <strike val="0"/>
                <color rgb="FFFFFFFF"/>
              </font>
              <fill>
                <patternFill>
                  <bgColor rgb="FFFFFFFF"/>
                </patternFill>
              </fill>
              <border>
                <left/>
                <right/>
                <top/>
                <bottom/>
                <vertical/>
                <horizontal/>
              </border>
            </x14:dxf>
          </x14:cfRule>
          <xm:sqref>A9 E9:I9 A10:I10 E11:I11 A12:I12 E13:I15 A15 A16:I66</xm:sqref>
        </x14:conditionalFormatting>
        <x14:conditionalFormatting xmlns:xm="http://schemas.microsoft.com/office/excel/2006/main">
          <x14:cfRule type="expression" priority="3" id="{9FDEA338-C18D-49A9-B3D5-901C1B113561}">
            <xm:f>OR($I$7='C:\KKS\01_Wissensbasis\00_Querschnittsthemen\01_Beihilfe\01_Arbeitshilfen\03_Nachforderungs_TBs\TB_KKO_Caritas_Wohlfahrtsverbände_Kirchen_etc\[241205_Vorlage_Excel_Abfrage_Beihilferelevanz_KSM_KKO.xlsx]Formeln'!#REF!,$I$7='C:\KKS\01_Wissensbasis\00_Querschnittsthemen\01_Beihilfe\01_Arbeitshilfen\03_Nachforderungs_TBs\TB_KKO_Caritas_Wohlfahrtsverbände_Kirchen_etc\[241205_Vorlage_Excel_Abfrage_Beihilferelevanz_KSM_KKO.xlsx]Formeln'!#REF!)</xm:f>
            <x14:dxf>
              <font>
                <strike val="0"/>
                <color rgb="FFFFFFFF"/>
              </font>
              <fill>
                <patternFill>
                  <bgColor rgb="FFFFFFFF"/>
                </patternFill>
              </fill>
              <border>
                <left/>
                <right/>
                <top/>
                <bottom/>
                <vertical/>
                <horizontal/>
              </border>
            </x14:dxf>
          </x14:cfRule>
          <xm:sqref>A11</xm:sqref>
        </x14:conditionalFormatting>
        <x14:conditionalFormatting xmlns:xm="http://schemas.microsoft.com/office/excel/2006/main">
          <x14:cfRule type="expression" priority="9" id="{606E5B7E-0EE7-4286-A296-CBE52C4EBD40}">
            <xm:f>OR($I$7='C:\KKS\01_Wissensbasis\00_Querschnittsthemen\01_Beihilfe\01_Arbeitshilfen\03_Nachforderungs_TBs\TB_KKO_Caritas_Wohlfahrtsverbände_Kirchen_etc\[241205_Vorlage_Excel_Abfrage_Beihilferelevanz_KSM_KKO.xlsx]Formeln'!#REF!,$I$7='C:\KKS\01_Wissensbasis\00_Querschnittsthemen\01_Beihilfe\01_Arbeitshilfen\03_Nachforderungs_TBs\TB_KKO_Caritas_Wohlfahrtsverbände_Kirchen_etc\[241205_Vorlage_Excel_Abfrage_Beihilferelevanz_KSM_KKO.xlsx]Formeln'!#REF!)</xm:f>
            <x14:dxf>
              <font>
                <strike val="0"/>
                <color rgb="FFFFFFFF"/>
              </font>
              <fill>
                <patternFill>
                  <bgColor rgb="FFFFFFFF"/>
                </patternFill>
              </fill>
              <border>
                <left/>
                <right/>
                <top/>
                <bottom/>
                <vertical/>
                <horizontal/>
              </border>
            </x14:dxf>
          </x14:cfRule>
          <xm:sqref>A13</xm:sqref>
        </x14:conditionalFormatting>
        <x14:conditionalFormatting xmlns:xm="http://schemas.microsoft.com/office/excel/2006/main">
          <x14:cfRule type="expression" priority="6" id="{5087FB60-9F3D-4C77-808C-5267AA3B95F1}">
            <xm:f>OR($I$7='C:\KKS\01_Wissensbasis\00_Querschnittsthemen\01_Beihilfe\01_Arbeitshilfen\03_Nachforderungs_TBs\TB_KKO_Caritas_Wohlfahrtsverbände_Kirchen_etc\[241205_Vorlage_Excel_Abfrage_Beihilferelevanz_KSM_KKO.xlsx]Formeln'!#REF!,$I$7='C:\KKS\01_Wissensbasis\00_Querschnittsthemen\01_Beihilfe\01_Arbeitshilfen\03_Nachforderungs_TBs\TB_KKO_Caritas_Wohlfahrtsverbände_Kirchen_etc\[241205_Vorlage_Excel_Abfrage_Beihilferelevanz_KSM_KKO.xlsx]Formeln'!#REF!)</xm:f>
            <x14:dxf>
              <font>
                <strike val="0"/>
                <color rgb="FFFFFFFF"/>
              </font>
              <fill>
                <patternFill>
                  <bgColor rgb="FFFFFFFF"/>
                </patternFill>
              </fill>
              <border>
                <left/>
                <right/>
                <top/>
                <bottom/>
                <vertical/>
                <horizontal/>
              </border>
            </x14:dxf>
          </x14:cfRule>
          <xm:sqref>A14:D14</xm:sqref>
        </x14:conditionalFormatting>
        <x14:conditionalFormatting xmlns:xm="http://schemas.microsoft.com/office/excel/2006/main">
          <x14:cfRule type="expression" priority="1" id="{EBBEAB64-338B-4D43-8A97-2E1AEA0C62C7}">
            <xm:f>'C:\KKS\01_Wissensbasis\00_Querschnittsthemen\01_Beihilfe\01_Arbeitshilfen\03_Nachforderungs_TBs\TB_KKO_Caritas_Wohlfahrtsverbände_Kirchen_etc\[241205_Vorlage_Excel_Abfrage_Beihilferelevanz_KSM_KKO.xlsx]Formeln'!#REF!=FALSE</xm:f>
            <x14:dxf>
              <font>
                <color rgb="FFFFFFFF"/>
              </font>
              <fill>
                <patternFill>
                  <bgColor rgb="FFFFFFFF"/>
                </patternFill>
              </fill>
              <border>
                <left/>
                <right/>
                <top/>
                <bottom/>
                <vertical/>
                <horizontal/>
              </border>
            </x14:dxf>
          </x14:cfRule>
          <xm:sqref>A3:I66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'T:\KKS\01_Wissensbasis\00_Querschnittsthemen\01_Beihilfe\01_Arbeitshilfen\03_Nachforderungs_TBs\TB_KKO_Caritas_Wohlfahrtsverbände_Kirchen_etc\[241205_Vorlage_Excel_Abfrage_Beihilferelevanz_KSM_KKO.xlsx]Formeln'!#REF!</xm:f>
          </x14:formula1>
          <xm:sqref>D19:I66 G7:H7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89"/>
  <sheetViews>
    <sheetView showGridLines="0" showRowColHeaders="0" zoomScaleNormal="100" workbookViewId="0">
      <selection activeCell="H40" sqref="H40:I41"/>
    </sheetView>
  </sheetViews>
  <sheetFormatPr baseColWidth="10" defaultColWidth="11.42578125" defaultRowHeight="12" x14ac:dyDescent="0.2"/>
  <cols>
    <col min="1" max="1" width="2.28515625" style="1" customWidth="1"/>
    <col min="2" max="2" width="2.140625" style="1" customWidth="1"/>
    <col min="3" max="3" width="13.28515625" style="1" customWidth="1"/>
    <col min="4" max="4" width="9.42578125" style="1" customWidth="1"/>
    <col min="5" max="5" width="18.7109375" style="1" customWidth="1"/>
    <col min="6" max="6" width="20.140625" style="1" customWidth="1"/>
    <col min="7" max="7" width="19.7109375" style="1" customWidth="1"/>
    <col min="8" max="8" width="10.42578125" style="1" customWidth="1"/>
    <col min="9" max="9" width="4.28515625" style="1" customWidth="1"/>
    <col min="10" max="10" width="0.85546875" style="1" customWidth="1"/>
    <col min="11" max="11" width="10.5703125" style="1" customWidth="1"/>
    <col min="12" max="12" width="2.42578125" style="1" customWidth="1"/>
    <col min="13" max="13" width="8.85546875" style="1" customWidth="1"/>
    <col min="14" max="14" width="3.85546875" style="1" customWidth="1"/>
    <col min="15" max="15" width="3.5703125" style="1" customWidth="1"/>
    <col min="16" max="16" width="2.28515625" style="1" customWidth="1"/>
    <col min="17" max="17" width="11.42578125" style="1"/>
    <col min="18" max="18" width="14.140625" style="1" customWidth="1"/>
    <col min="19" max="19" width="5.7109375" style="1" customWidth="1"/>
    <col min="20" max="20" width="12.5703125" style="1" customWidth="1"/>
    <col min="21" max="29" width="5.7109375" style="1" customWidth="1"/>
    <col min="30" max="16384" width="11.42578125" style="1"/>
  </cols>
  <sheetData>
    <row r="1" spans="1:39" ht="7.5" customHeight="1"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row>
    <row r="2" spans="1:39" ht="8.25" customHeight="1" x14ac:dyDescent="0.2">
      <c r="A2" s="326"/>
      <c r="Q2" s="326"/>
      <c r="R2" s="326"/>
      <c r="S2" s="326"/>
      <c r="T2" s="326"/>
      <c r="U2" s="326"/>
      <c r="V2" s="326"/>
      <c r="W2" s="326"/>
      <c r="X2" s="326"/>
      <c r="Y2" s="326"/>
      <c r="Z2" s="326"/>
      <c r="AA2" s="326"/>
      <c r="AB2" s="326"/>
      <c r="AC2" s="326"/>
      <c r="AD2" s="326"/>
      <c r="AE2" s="326"/>
      <c r="AF2" s="326"/>
      <c r="AG2" s="326"/>
      <c r="AH2" s="326"/>
      <c r="AI2" s="326"/>
      <c r="AJ2" s="326"/>
      <c r="AK2" s="326"/>
      <c r="AL2" s="326"/>
      <c r="AM2" s="326"/>
    </row>
    <row r="3" spans="1:39" ht="17.25" customHeight="1" x14ac:dyDescent="0.2">
      <c r="A3" s="326"/>
      <c r="C3" s="638" t="s">
        <v>19</v>
      </c>
      <c r="D3" s="638"/>
      <c r="E3" s="639"/>
      <c r="F3" s="639"/>
      <c r="G3" s="639"/>
      <c r="I3" s="11"/>
      <c r="K3" s="21" t="s">
        <v>54</v>
      </c>
      <c r="O3" s="21"/>
      <c r="P3" s="21"/>
      <c r="Q3" s="326"/>
      <c r="R3" s="326"/>
      <c r="S3" s="326"/>
      <c r="T3" s="326"/>
      <c r="U3" s="326"/>
      <c r="V3" s="326"/>
      <c r="W3" s="326"/>
      <c r="X3" s="326"/>
      <c r="Y3" s="326"/>
      <c r="Z3" s="326"/>
      <c r="AA3" s="326"/>
      <c r="AB3" s="326"/>
      <c r="AC3" s="326"/>
      <c r="AD3" s="326"/>
      <c r="AE3" s="326"/>
      <c r="AF3" s="326"/>
      <c r="AG3" s="326"/>
      <c r="AH3" s="326"/>
      <c r="AI3" s="326"/>
      <c r="AJ3" s="326"/>
      <c r="AK3" s="326"/>
      <c r="AL3" s="326"/>
      <c r="AM3" s="326"/>
    </row>
    <row r="4" spans="1:39" ht="17.25" customHeight="1" x14ac:dyDescent="0.2">
      <c r="A4" s="326"/>
      <c r="C4" s="638"/>
      <c r="D4" s="638"/>
      <c r="E4" s="639"/>
      <c r="F4" s="639"/>
      <c r="G4" s="639"/>
      <c r="I4" s="122"/>
      <c r="K4" s="32" t="s">
        <v>53</v>
      </c>
      <c r="O4" s="22"/>
      <c r="P4" s="22"/>
      <c r="Q4" s="326"/>
      <c r="R4" s="326"/>
      <c r="S4" s="326"/>
      <c r="T4" s="326"/>
      <c r="U4" s="326"/>
      <c r="V4" s="326"/>
      <c r="W4" s="326"/>
      <c r="X4" s="326"/>
      <c r="Y4" s="326"/>
      <c r="Z4" s="326"/>
      <c r="AA4" s="326"/>
      <c r="AB4" s="326"/>
      <c r="AC4" s="326"/>
      <c r="AD4" s="326"/>
      <c r="AE4" s="326"/>
      <c r="AF4" s="326"/>
      <c r="AG4" s="326"/>
      <c r="AH4" s="326"/>
      <c r="AI4" s="326"/>
      <c r="AJ4" s="326"/>
      <c r="AK4" s="326"/>
      <c r="AL4" s="326"/>
      <c r="AM4" s="326"/>
    </row>
    <row r="5" spans="1:39" ht="17.25" customHeight="1" x14ac:dyDescent="0.2">
      <c r="A5" s="326"/>
      <c r="C5" s="640"/>
      <c r="D5" s="640"/>
      <c r="E5" s="640"/>
      <c r="F5" s="640"/>
      <c r="G5" s="640"/>
      <c r="I5" s="13"/>
      <c r="K5" s="32" t="s">
        <v>371</v>
      </c>
      <c r="O5" s="21"/>
      <c r="P5" s="21"/>
      <c r="Q5" s="326"/>
      <c r="R5" s="326"/>
      <c r="S5" s="326"/>
      <c r="T5" s="326"/>
      <c r="U5" s="326"/>
      <c r="V5" s="326"/>
      <c r="W5" s="326"/>
      <c r="X5" s="326"/>
      <c r="Y5" s="326"/>
      <c r="Z5" s="326"/>
      <c r="AA5" s="326"/>
      <c r="AB5" s="326"/>
      <c r="AC5" s="326"/>
      <c r="AD5" s="326"/>
      <c r="AE5" s="326"/>
      <c r="AF5" s="326"/>
      <c r="AG5" s="326"/>
      <c r="AH5" s="326"/>
      <c r="AI5" s="326"/>
      <c r="AJ5" s="326"/>
      <c r="AK5" s="326"/>
      <c r="AL5" s="326"/>
      <c r="AM5" s="326"/>
    </row>
    <row r="6" spans="1:39" ht="17.25" customHeight="1" x14ac:dyDescent="0.2">
      <c r="A6" s="326"/>
      <c r="C6" s="640"/>
      <c r="D6" s="640"/>
      <c r="E6" s="640"/>
      <c r="F6" s="640"/>
      <c r="G6" s="640"/>
      <c r="I6" s="14"/>
      <c r="K6" s="32" t="s">
        <v>40</v>
      </c>
      <c r="O6" s="21"/>
      <c r="P6" s="21"/>
      <c r="Q6" s="326"/>
      <c r="R6" s="326"/>
      <c r="S6" s="326"/>
      <c r="T6" s="326"/>
      <c r="U6" s="326"/>
      <c r="V6" s="326"/>
      <c r="W6" s="326"/>
      <c r="X6" s="326"/>
      <c r="Y6" s="326"/>
      <c r="Z6" s="326"/>
      <c r="AA6" s="326"/>
      <c r="AB6" s="326"/>
      <c r="AC6" s="326"/>
      <c r="AD6" s="326"/>
      <c r="AE6" s="326"/>
      <c r="AF6" s="326"/>
      <c r="AG6" s="326"/>
      <c r="AH6" s="326"/>
      <c r="AI6" s="326"/>
      <c r="AJ6" s="326"/>
      <c r="AK6" s="326"/>
      <c r="AL6" s="326"/>
      <c r="AM6" s="326"/>
    </row>
    <row r="7" spans="1:39" ht="17.25" customHeight="1" thickBot="1" x14ac:dyDescent="0.25">
      <c r="A7" s="326"/>
      <c r="C7" s="568" t="s">
        <v>278</v>
      </c>
      <c r="D7" s="568"/>
      <c r="E7" s="568"/>
      <c r="I7" s="16"/>
      <c r="K7" s="32" t="s">
        <v>41</v>
      </c>
      <c r="O7" s="21"/>
      <c r="P7" s="21"/>
      <c r="Q7" s="326"/>
      <c r="R7" s="326"/>
      <c r="S7" s="326"/>
      <c r="T7" s="326"/>
      <c r="U7" s="326"/>
      <c r="V7" s="326"/>
      <c r="W7" s="326"/>
      <c r="X7" s="326"/>
      <c r="Y7" s="326"/>
      <c r="Z7" s="326"/>
      <c r="AA7" s="326"/>
      <c r="AB7" s="326"/>
      <c r="AC7" s="326"/>
      <c r="AD7" s="326"/>
      <c r="AE7" s="326"/>
      <c r="AF7" s="326"/>
      <c r="AG7" s="326"/>
      <c r="AH7" s="326"/>
      <c r="AI7" s="326"/>
      <c r="AJ7" s="326"/>
      <c r="AK7" s="326"/>
      <c r="AL7" s="326"/>
      <c r="AM7" s="326"/>
    </row>
    <row r="8" spans="1:39" ht="16.5" customHeight="1" thickBot="1" x14ac:dyDescent="0.25">
      <c r="A8" s="326"/>
      <c r="C8" s="641" t="s">
        <v>567</v>
      </c>
      <c r="D8" s="642"/>
      <c r="E8" s="242" t="str">
        <f>IF(Basisdaten!I30&lt;&gt;0,Basisdaten!I30," ")</f>
        <v xml:space="preserve"> </v>
      </c>
      <c r="F8" s="28" t="s">
        <v>55</v>
      </c>
      <c r="G8" s="34" t="str">
        <f>IF(Basisdaten!L30&lt;&gt;0,Basisdaten!L30," ")</f>
        <v/>
      </c>
      <c r="H8" s="643" t="str">
        <f>IF(Basisdaten!I30="","Bitte füllen Sie das Blatt 'Basisdaten' aus.","")</f>
        <v>Bitte füllen Sie das Blatt 'Basisdaten' aus.</v>
      </c>
      <c r="I8" s="644"/>
      <c r="J8" s="644"/>
      <c r="K8" s="644"/>
      <c r="L8" s="644"/>
      <c r="M8" s="644"/>
      <c r="N8" s="644"/>
      <c r="Q8" s="326"/>
      <c r="R8" s="326"/>
      <c r="S8" s="326"/>
      <c r="T8" s="326"/>
      <c r="U8" s="326"/>
      <c r="V8" s="326"/>
      <c r="W8" s="326"/>
      <c r="X8" s="326"/>
      <c r="Y8" s="326"/>
      <c r="Z8" s="326"/>
      <c r="AA8" s="326"/>
      <c r="AB8" s="326"/>
      <c r="AC8" s="326"/>
      <c r="AD8" s="326"/>
      <c r="AE8" s="326"/>
      <c r="AF8" s="326"/>
      <c r="AG8" s="326"/>
      <c r="AH8" s="326"/>
      <c r="AI8" s="326"/>
      <c r="AJ8" s="326"/>
      <c r="AK8" s="326"/>
      <c r="AL8" s="326"/>
      <c r="AM8" s="326"/>
    </row>
    <row r="9" spans="1:39" ht="4.9000000000000004" customHeight="1" thickBot="1" x14ac:dyDescent="0.25">
      <c r="A9" s="326"/>
      <c r="C9" s="6"/>
      <c r="D9" s="6"/>
      <c r="E9" s="115"/>
      <c r="F9" s="7"/>
      <c r="G9" s="110"/>
      <c r="L9" s="21"/>
      <c r="M9" s="21"/>
      <c r="Q9" s="326"/>
      <c r="R9" s="326"/>
      <c r="S9" s="326"/>
      <c r="T9" s="326"/>
      <c r="U9" s="326"/>
      <c r="V9" s="326"/>
      <c r="W9" s="326"/>
      <c r="X9" s="326"/>
      <c r="Y9" s="326"/>
      <c r="Z9" s="326"/>
      <c r="AA9" s="326"/>
      <c r="AB9" s="326"/>
      <c r="AC9" s="326"/>
      <c r="AD9" s="326"/>
      <c r="AE9" s="326"/>
      <c r="AF9" s="326"/>
      <c r="AG9" s="326"/>
      <c r="AH9" s="326"/>
      <c r="AI9" s="326"/>
      <c r="AJ9" s="326"/>
      <c r="AK9" s="326"/>
      <c r="AL9" s="326"/>
      <c r="AM9" s="326"/>
    </row>
    <row r="10" spans="1:39" ht="16.5" customHeight="1" thickBot="1" x14ac:dyDescent="0.25">
      <c r="A10" s="326"/>
      <c r="C10" s="641" t="s">
        <v>434</v>
      </c>
      <c r="D10" s="642"/>
      <c r="E10" s="655" t="s">
        <v>435</v>
      </c>
      <c r="F10" s="655"/>
      <c r="G10" s="656"/>
      <c r="L10" s="21"/>
      <c r="M10" s="21"/>
      <c r="O10" s="7">
        <f>IF(AND(menu!U4=TRUE,E10="bitte auswählen"),1,0)</f>
        <v>0</v>
      </c>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row>
    <row r="11" spans="1:39" ht="4.9000000000000004" customHeight="1" x14ac:dyDescent="0.2">
      <c r="A11" s="326"/>
      <c r="C11" s="6"/>
      <c r="D11" s="6"/>
      <c r="E11" s="115"/>
      <c r="F11" s="7"/>
      <c r="G11" s="110"/>
      <c r="L11" s="21"/>
      <c r="M11" s="21"/>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row>
    <row r="12" spans="1:39" ht="43.5" customHeight="1" x14ac:dyDescent="0.2">
      <c r="A12" s="326"/>
      <c r="C12" s="657" t="s">
        <v>569</v>
      </c>
      <c r="D12" s="658"/>
      <c r="E12" s="658"/>
      <c r="F12" s="658"/>
      <c r="G12" s="658"/>
      <c r="H12" s="658"/>
      <c r="I12" s="658"/>
      <c r="J12" s="658"/>
      <c r="K12" s="658"/>
      <c r="L12" s="658"/>
      <c r="M12" s="658"/>
      <c r="N12" s="659"/>
      <c r="O12" s="7"/>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row>
    <row r="13" spans="1:39" ht="4.9000000000000004" customHeight="1" thickBot="1" x14ac:dyDescent="0.25">
      <c r="A13" s="326"/>
      <c r="C13" s="6"/>
      <c r="D13" s="6"/>
      <c r="E13" s="115"/>
      <c r="F13" s="7"/>
      <c r="G13" s="110"/>
      <c r="L13" s="21"/>
      <c r="M13" s="21"/>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row>
    <row r="14" spans="1:39" ht="39" customHeight="1" thickBot="1" x14ac:dyDescent="0.25">
      <c r="A14" s="326"/>
      <c r="C14" s="234"/>
      <c r="D14" s="653" t="str">
        <f>IF(Personal!E10=menu!A126,Texte!C33,Texte!C34)</f>
        <v>Wir bestätigen, dass in der Stellenausschreibung darauf hingewiesen wird, dass die Besetzung nur bei Bewilligung der beantragten Zuwendung erfolgt.</v>
      </c>
      <c r="E14" s="653"/>
      <c r="F14" s="653"/>
      <c r="G14" s="653"/>
      <c r="H14" s="653"/>
      <c r="I14" s="653"/>
      <c r="J14" s="653"/>
      <c r="K14" s="653"/>
      <c r="L14" s="653"/>
      <c r="M14" s="653"/>
      <c r="N14" s="654"/>
      <c r="O14" s="7">
        <f>IF(AND(E8&lt;&gt;"",menu!B45=FALSE),1,0)</f>
        <v>1</v>
      </c>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row>
    <row r="15" spans="1:39" ht="4.9000000000000004" customHeight="1" thickBot="1" x14ac:dyDescent="0.25">
      <c r="A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row>
    <row r="16" spans="1:39" ht="40.5" customHeight="1" thickBot="1" x14ac:dyDescent="0.25">
      <c r="A16" s="326"/>
      <c r="C16" s="234"/>
      <c r="D16" s="653" t="str">
        <f>IF(Personal!E10=menu!A126,Texte!B33,Texte!B34)</f>
        <v xml:space="preserve">Wir bestätigen, dass es sich bei der/den beantragten Projektstelle(n) um zusätzlich geschaffene und auf den Förderzeitraum befristete Projektstelle(n) handelt, welche öffentlich ausgeschrieben wird/werden.
Zuwendungsfähig sind nur zusätzlich entstehende Personalausgaben. </v>
      </c>
      <c r="E16" s="653"/>
      <c r="F16" s="653"/>
      <c r="G16" s="653"/>
      <c r="H16" s="653"/>
      <c r="I16" s="653"/>
      <c r="J16" s="653"/>
      <c r="K16" s="653"/>
      <c r="L16" s="653"/>
      <c r="M16" s="653"/>
      <c r="N16" s="654"/>
      <c r="O16" s="7">
        <f>IF(AND(E8&lt;&gt;"",menu!B46=FALSE),1,0)</f>
        <v>1</v>
      </c>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row>
    <row r="17" spans="1:39" ht="4.9000000000000004" customHeight="1" thickBot="1" x14ac:dyDescent="0.25">
      <c r="A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row>
    <row r="18" spans="1:39" ht="16.5" customHeight="1" x14ac:dyDescent="0.2">
      <c r="A18" s="326"/>
      <c r="C18" s="149"/>
      <c r="D18" s="660" t="s">
        <v>492</v>
      </c>
      <c r="E18" s="660"/>
      <c r="F18" s="660"/>
      <c r="G18" s="660"/>
      <c r="H18" s="660"/>
      <c r="I18" s="660"/>
      <c r="J18" s="660"/>
      <c r="K18" s="660"/>
      <c r="L18" s="660"/>
      <c r="M18" s="660"/>
      <c r="N18" s="661"/>
      <c r="O18" s="695">
        <f>IF(AND(E8&lt;&gt;"",menu!B44=FALSE),1,0)</f>
        <v>1</v>
      </c>
      <c r="P18" s="4"/>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row>
    <row r="19" spans="1:39" ht="16.5" customHeight="1" thickBot="1" x14ac:dyDescent="0.25">
      <c r="A19" s="326"/>
      <c r="C19" s="150"/>
      <c r="D19" s="662"/>
      <c r="E19" s="662"/>
      <c r="F19" s="662"/>
      <c r="G19" s="662"/>
      <c r="H19" s="662"/>
      <c r="I19" s="662"/>
      <c r="J19" s="662"/>
      <c r="K19" s="662"/>
      <c r="L19" s="662"/>
      <c r="M19" s="662"/>
      <c r="N19" s="663"/>
      <c r="O19" s="695"/>
      <c r="P19" s="4"/>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row>
    <row r="20" spans="1:39" ht="5.45" customHeight="1" thickBot="1" x14ac:dyDescent="0.25">
      <c r="A20" s="326"/>
      <c r="C20" s="6"/>
      <c r="D20" s="6"/>
      <c r="E20" s="47"/>
      <c r="F20" s="7"/>
      <c r="G20" s="7"/>
      <c r="H20" s="42"/>
      <c r="I20" s="42"/>
      <c r="J20" s="42"/>
      <c r="K20" s="42"/>
      <c r="L20" s="42"/>
      <c r="M20" s="42"/>
      <c r="N20" s="42"/>
      <c r="O20" s="4"/>
      <c r="P20" s="4"/>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row>
    <row r="21" spans="1:39" ht="84.6" customHeight="1" thickBot="1" x14ac:dyDescent="0.25">
      <c r="A21" s="326"/>
      <c r="C21" s="451"/>
      <c r="D21" s="653" t="s">
        <v>604</v>
      </c>
      <c r="E21" s="653"/>
      <c r="F21" s="653"/>
      <c r="G21" s="653"/>
      <c r="H21" s="653"/>
      <c r="I21" s="653"/>
      <c r="J21" s="653"/>
      <c r="K21" s="653"/>
      <c r="L21" s="653"/>
      <c r="M21" s="653"/>
      <c r="N21" s="654"/>
      <c r="O21" s="695">
        <f>IF(AND(E8&lt;&gt;"",menu!C42=FALSE),1,0)</f>
        <v>1</v>
      </c>
      <c r="P21" s="4"/>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row>
    <row r="22" spans="1:39" ht="4.9000000000000004" customHeight="1" thickBot="1" x14ac:dyDescent="0.25">
      <c r="A22" s="326"/>
      <c r="C22" s="6"/>
      <c r="D22" s="6"/>
      <c r="E22" s="47"/>
      <c r="F22" s="7"/>
      <c r="G22" s="7"/>
      <c r="H22" s="42"/>
      <c r="I22" s="42"/>
      <c r="J22" s="42"/>
      <c r="K22" s="42"/>
      <c r="L22" s="42"/>
      <c r="M22" s="42"/>
      <c r="N22" s="450"/>
      <c r="O22" s="602"/>
      <c r="P22" s="4"/>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row>
    <row r="23" spans="1:39" ht="85.9" customHeight="1" thickBot="1" x14ac:dyDescent="0.25">
      <c r="A23" s="326"/>
      <c r="C23" s="234"/>
      <c r="D23" s="653" t="s">
        <v>605</v>
      </c>
      <c r="E23" s="653"/>
      <c r="F23" s="653"/>
      <c r="G23" s="653"/>
      <c r="H23" s="653"/>
      <c r="I23" s="653"/>
      <c r="J23" s="653"/>
      <c r="K23" s="653"/>
      <c r="L23" s="653"/>
      <c r="M23" s="653"/>
      <c r="N23" s="654"/>
      <c r="O23" s="449">
        <f>IF(AND(E8&lt;&gt;"",menu!C43=FALSE),1,0)</f>
        <v>1</v>
      </c>
      <c r="P23" s="4"/>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row>
    <row r="24" spans="1:39" ht="16.899999999999999" customHeight="1" x14ac:dyDescent="0.2">
      <c r="A24" s="326"/>
      <c r="C24" s="6"/>
      <c r="D24" s="6"/>
      <c r="E24" s="47"/>
      <c r="F24" s="7"/>
      <c r="G24" s="7"/>
      <c r="H24" s="42"/>
      <c r="I24" s="42"/>
      <c r="J24" s="42"/>
      <c r="K24" s="42"/>
      <c r="L24" s="42"/>
      <c r="M24" s="42"/>
      <c r="N24" s="448"/>
      <c r="O24" s="9"/>
      <c r="P24" s="4"/>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row>
    <row r="25" spans="1:39" ht="13.5" thickBot="1" x14ac:dyDescent="0.25">
      <c r="A25" s="326"/>
      <c r="C25" s="645" t="s">
        <v>573</v>
      </c>
      <c r="D25" s="645"/>
      <c r="E25" s="645"/>
      <c r="N25" s="12"/>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row>
    <row r="26" spans="1:39" ht="22.5" customHeight="1" thickBot="1" x14ac:dyDescent="0.25">
      <c r="A26" s="326"/>
      <c r="C26" s="31"/>
      <c r="D26" s="375"/>
      <c r="E26" s="376" t="s">
        <v>0</v>
      </c>
      <c r="F26" s="377" t="s">
        <v>165</v>
      </c>
      <c r="G26" s="378" t="s">
        <v>1</v>
      </c>
      <c r="O26" s="3"/>
      <c r="P26" s="3"/>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row>
    <row r="27" spans="1:39" ht="16.5" customHeight="1" x14ac:dyDescent="0.2">
      <c r="A27" s="326"/>
      <c r="C27" s="646" t="str">
        <f>"Personalstelle 1"&amp;IF(E39&lt;&gt;""," ("&amp;Personalausgaben!W20&amp;" Mt.)","")</f>
        <v>Personalstelle 1</v>
      </c>
      <c r="D27" s="647"/>
      <c r="E27" s="379" t="s">
        <v>58</v>
      </c>
      <c r="F27" s="379" t="s">
        <v>58</v>
      </c>
      <c r="G27" s="380"/>
      <c r="O27" s="7">
        <f>IF(OR(E27="bitte auswählen",F27="bitte auswählen",G27=""),1,0)</f>
        <v>1</v>
      </c>
      <c r="P27" s="4"/>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row>
    <row r="28" spans="1:39" ht="16.5" customHeight="1" x14ac:dyDescent="0.2">
      <c r="A28" s="326"/>
      <c r="C28" s="648" t="str">
        <f>IF(E40&lt;&gt;"","Personalstelle 2 ("&amp;Personalausgaben!W21&amp;" Mt.)","ggf. Personalstelle 2")</f>
        <v>ggf. Personalstelle 2</v>
      </c>
      <c r="D28" s="649"/>
      <c r="E28" s="379" t="s">
        <v>58</v>
      </c>
      <c r="F28" s="379" t="s">
        <v>58</v>
      </c>
      <c r="G28" s="380"/>
      <c r="O28" s="7">
        <f>IF(AND(E28&lt;&gt;"bitte auswählen",OR(F28="bitte auswählen",G28="")),1,0)</f>
        <v>0</v>
      </c>
      <c r="P28" s="4"/>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row>
    <row r="29" spans="1:39" ht="16.5" customHeight="1" x14ac:dyDescent="0.2">
      <c r="A29" s="326"/>
      <c r="C29" s="648" t="str">
        <f>IF(E41&lt;&gt;"","Personalstelle 3 ("&amp;Personalausgaben!W22&amp;" Mt.)","ggf. Personalstelle 3")</f>
        <v>ggf. Personalstelle 3</v>
      </c>
      <c r="D29" s="649"/>
      <c r="E29" s="379" t="s">
        <v>58</v>
      </c>
      <c r="F29" s="379" t="s">
        <v>58</v>
      </c>
      <c r="G29" s="380"/>
      <c r="O29" s="7">
        <f>IF(AND(E29&lt;&gt;"bitte auswählen",OR(F29="bitte auswählen",G29="")),1,0)</f>
        <v>0</v>
      </c>
      <c r="P29" s="4"/>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row>
    <row r="30" spans="1:39" ht="16.5" customHeight="1" thickBot="1" x14ac:dyDescent="0.25">
      <c r="A30" s="326"/>
      <c r="C30" s="650" t="str">
        <f>IF(E42&lt;&gt;"","Personalstelle 4 ("&amp;Personalausgaben!W23&amp;" Mt.)","ggf. Personalstelle 4")</f>
        <v>ggf. Personalstelle 4</v>
      </c>
      <c r="D30" s="651"/>
      <c r="E30" s="381" t="s">
        <v>58</v>
      </c>
      <c r="F30" s="381" t="s">
        <v>58</v>
      </c>
      <c r="G30" s="382"/>
      <c r="O30" s="7">
        <f>IF(AND(E30&lt;&gt;"bitte auswählen",OR(F30="bitte auswählen",G30="")),1,0)</f>
        <v>0</v>
      </c>
      <c r="P30" s="4"/>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row>
    <row r="31" spans="1:39" ht="13.5" customHeight="1" x14ac:dyDescent="0.2">
      <c r="A31" s="326"/>
      <c r="C31" s="6"/>
      <c r="D31" s="6"/>
      <c r="E31" s="47"/>
      <c r="F31" s="7"/>
      <c r="G31" s="7"/>
      <c r="H31" s="42"/>
      <c r="I31" s="42"/>
      <c r="J31" s="42"/>
      <c r="K31" s="42"/>
      <c r="L31" s="42"/>
      <c r="M31" s="42"/>
      <c r="N31" s="42"/>
      <c r="O31" s="4"/>
      <c r="P31" s="4"/>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row>
    <row r="32" spans="1:39" ht="16.5" customHeight="1" thickBot="1" x14ac:dyDescent="0.25">
      <c r="A32" s="326"/>
      <c r="C32" s="652" t="s">
        <v>586</v>
      </c>
      <c r="D32" s="652"/>
      <c r="E32" s="652"/>
      <c r="F32" s="652"/>
      <c r="G32" s="652"/>
      <c r="H32" s="652"/>
      <c r="I32" s="652"/>
      <c r="J32" s="652"/>
      <c r="K32" s="652"/>
      <c r="L32" s="652"/>
      <c r="M32" s="652"/>
      <c r="N32" s="652"/>
      <c r="O32" s="4"/>
      <c r="P32" s="4"/>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row>
    <row r="33" spans="1:39" ht="22.5" customHeight="1" thickBot="1" x14ac:dyDescent="0.25">
      <c r="A33" s="326"/>
      <c r="C33" s="383"/>
      <c r="D33" s="384"/>
      <c r="E33" s="385" t="s">
        <v>584</v>
      </c>
      <c r="F33" s="386" t="s">
        <v>585</v>
      </c>
      <c r="G33" s="688"/>
      <c r="H33" s="688"/>
      <c r="I33" s="387"/>
      <c r="J33" s="387"/>
      <c r="K33" s="387"/>
      <c r="L33" s="387"/>
      <c r="M33" s="387"/>
      <c r="N33" s="387"/>
      <c r="O33" s="4"/>
      <c r="P33" s="4"/>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row>
    <row r="34" spans="1:39" ht="16.5" customHeight="1" x14ac:dyDescent="0.2">
      <c r="A34" s="326"/>
      <c r="B34" s="29"/>
      <c r="C34" s="689" t="s">
        <v>264</v>
      </c>
      <c r="D34" s="690"/>
      <c r="E34" s="388"/>
      <c r="F34" s="389"/>
      <c r="G34" s="652"/>
      <c r="H34" s="652"/>
      <c r="I34" s="387"/>
      <c r="J34" s="387"/>
      <c r="K34" s="387"/>
      <c r="L34" s="387"/>
      <c r="M34" s="387"/>
      <c r="N34" s="387"/>
      <c r="O34" s="4"/>
      <c r="P34" s="4"/>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row>
    <row r="35" spans="1:39" ht="16.5" customHeight="1" thickBot="1" x14ac:dyDescent="0.25">
      <c r="A35" s="326"/>
      <c r="B35" s="29"/>
      <c r="C35" s="691" t="s">
        <v>265</v>
      </c>
      <c r="D35" s="692"/>
      <c r="E35" s="390"/>
      <c r="F35" s="391"/>
      <c r="G35" s="652"/>
      <c r="H35" s="652"/>
      <c r="I35" s="387"/>
      <c r="J35" s="387"/>
      <c r="K35" s="387"/>
      <c r="L35" s="387"/>
      <c r="M35" s="387"/>
      <c r="N35" s="387"/>
      <c r="O35" s="4"/>
      <c r="P35" s="4"/>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row>
    <row r="36" spans="1:39" ht="4.5" customHeight="1" x14ac:dyDescent="0.2">
      <c r="A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row>
    <row r="37" spans="1:39" ht="75.75" customHeight="1" x14ac:dyDescent="0.2">
      <c r="A37" s="326"/>
      <c r="C37" s="664" t="s">
        <v>671</v>
      </c>
      <c r="D37" s="665"/>
      <c r="E37" s="665"/>
      <c r="F37" s="665"/>
      <c r="G37" s="665"/>
      <c r="H37" s="665"/>
      <c r="I37" s="665"/>
      <c r="J37" s="665"/>
      <c r="K37" s="665"/>
      <c r="L37" s="665"/>
      <c r="M37" s="665"/>
      <c r="N37" s="66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row>
    <row r="38" spans="1:39" ht="6" customHeight="1" thickBot="1" x14ac:dyDescent="0.25">
      <c r="A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row>
    <row r="39" spans="1:39" ht="16.5" customHeight="1" x14ac:dyDescent="0.2">
      <c r="A39" s="326"/>
      <c r="C39" s="667" t="s">
        <v>59</v>
      </c>
      <c r="D39" s="668"/>
      <c r="E39" s="668"/>
      <c r="F39" s="668"/>
      <c r="G39" s="668"/>
      <c r="H39" s="673" t="s">
        <v>67</v>
      </c>
      <c r="I39" s="674"/>
      <c r="J39" s="387"/>
      <c r="K39" s="675" t="s">
        <v>65</v>
      </c>
      <c r="L39" s="676"/>
      <c r="M39" s="676"/>
      <c r="N39" s="677"/>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row>
    <row r="40" spans="1:39" ht="16.5" customHeight="1" x14ac:dyDescent="0.2">
      <c r="A40" s="326"/>
      <c r="C40" s="669"/>
      <c r="D40" s="670"/>
      <c r="E40" s="670"/>
      <c r="F40" s="670"/>
      <c r="G40" s="670"/>
      <c r="H40" s="678" t="s">
        <v>58</v>
      </c>
      <c r="I40" s="679"/>
      <c r="J40" s="387"/>
      <c r="K40" s="682"/>
      <c r="L40" s="683"/>
      <c r="M40" s="683"/>
      <c r="N40" s="684"/>
      <c r="O40" s="695">
        <f>IF(AND(menu!U4=TRUE,OR(H40="bitte auswählen",IF(H40="Sonstige",K40=""),IF(H40="Haustarifvertrag",K40=""))),1,0)</f>
        <v>1</v>
      </c>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row>
    <row r="41" spans="1:39" ht="6.75" customHeight="1" thickBot="1" x14ac:dyDescent="0.25">
      <c r="A41" s="326"/>
      <c r="C41" s="671"/>
      <c r="D41" s="672"/>
      <c r="E41" s="672"/>
      <c r="F41" s="672"/>
      <c r="G41" s="672"/>
      <c r="H41" s="680"/>
      <c r="I41" s="681"/>
      <c r="J41" s="387"/>
      <c r="K41" s="685"/>
      <c r="L41" s="686"/>
      <c r="M41" s="686"/>
      <c r="N41" s="687"/>
      <c r="O41" s="695"/>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row>
    <row r="42" spans="1:39" ht="6" customHeight="1" x14ac:dyDescent="0.2">
      <c r="A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row>
    <row r="43" spans="1:39" ht="12.75" x14ac:dyDescent="0.2">
      <c r="A43" s="326"/>
      <c r="C43" s="696" t="s">
        <v>158</v>
      </c>
      <c r="D43" s="696"/>
      <c r="E43" s="696"/>
      <c r="F43" s="696"/>
      <c r="G43" s="696"/>
      <c r="H43" s="696"/>
      <c r="I43" s="696"/>
      <c r="J43" s="696"/>
      <c r="K43" s="696"/>
      <c r="L43" s="696"/>
      <c r="M43" s="696"/>
      <c r="N43" s="69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row>
    <row r="44" spans="1:39" ht="4.5" customHeight="1" x14ac:dyDescent="0.2">
      <c r="A44" s="326"/>
      <c r="C44" s="5"/>
      <c r="Q44" s="326"/>
      <c r="R44" s="326"/>
      <c r="S44" s="326"/>
      <c r="T44" s="326"/>
      <c r="U44" s="326"/>
      <c r="V44" s="326"/>
      <c r="W44" s="326"/>
      <c r="X44" s="326"/>
      <c r="Y44" s="326"/>
      <c r="Z44" s="326"/>
      <c r="AA44" s="326"/>
      <c r="AB44" s="326"/>
      <c r="AC44" s="326"/>
      <c r="AD44" s="326"/>
      <c r="AE44" s="326"/>
      <c r="AF44" s="326"/>
      <c r="AG44" s="326"/>
      <c r="AH44" s="326"/>
      <c r="AI44" s="326"/>
      <c r="AJ44" s="326"/>
      <c r="AK44" s="326"/>
      <c r="AL44" s="326"/>
      <c r="AM44" s="326"/>
    </row>
    <row r="45" spans="1:39" x14ac:dyDescent="0.2">
      <c r="A45" s="326"/>
      <c r="C45" s="697" t="str">
        <f ca="1">Basisdaten!C35</f>
        <v>Vorhabenbeschreibung - 4.1.8. a) Erstvorhaben Klimaschutzkonzept und Klimaschutzmanagement - Vers. 2604_V4</v>
      </c>
      <c r="D45" s="698"/>
      <c r="E45" s="698"/>
      <c r="F45" s="698"/>
      <c r="G45" s="698"/>
      <c r="H45" s="698"/>
      <c r="I45" s="698"/>
      <c r="J45" s="698"/>
      <c r="K45" s="698"/>
      <c r="L45" s="698"/>
      <c r="M45" s="698"/>
      <c r="N45" s="698"/>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row>
    <row r="46" spans="1:39" ht="6.75" customHeight="1" x14ac:dyDescent="0.2">
      <c r="A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row>
    <row r="47" spans="1:39" x14ac:dyDescent="0.2">
      <c r="A47" s="326"/>
      <c r="B47" s="326"/>
      <c r="C47" s="326"/>
      <c r="D47" s="326"/>
      <c r="E47" s="326"/>
      <c r="F47" s="326"/>
      <c r="G47" s="326"/>
      <c r="H47" s="326"/>
      <c r="I47" s="326"/>
      <c r="J47" s="326"/>
      <c r="K47" s="326"/>
      <c r="L47" s="326"/>
      <c r="M47" s="326"/>
      <c r="N47" s="337"/>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26"/>
      <c r="AL47" s="326"/>
      <c r="AM47" s="326"/>
    </row>
    <row r="48" spans="1:39" x14ac:dyDescent="0.2">
      <c r="A48" s="326"/>
      <c r="B48" s="326"/>
      <c r="C48" s="326"/>
      <c r="D48" s="326"/>
      <c r="E48" s="345"/>
      <c r="F48" s="345"/>
      <c r="G48" s="345"/>
      <c r="H48" s="345"/>
      <c r="I48" s="326"/>
      <c r="J48" s="326"/>
      <c r="K48" s="326"/>
      <c r="L48" s="326"/>
      <c r="M48" s="326"/>
      <c r="N48" s="337"/>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c r="AM48" s="326"/>
    </row>
    <row r="49" spans="1:39" x14ac:dyDescent="0.2">
      <c r="A49" s="693"/>
      <c r="B49" s="693"/>
      <c r="C49" s="694"/>
      <c r="D49" s="694"/>
      <c r="E49" s="392"/>
      <c r="F49" s="392"/>
      <c r="G49" s="392"/>
      <c r="H49" s="392"/>
      <c r="I49" s="326"/>
      <c r="J49" s="326"/>
      <c r="K49" s="326"/>
      <c r="L49" s="326"/>
      <c r="M49" s="326"/>
      <c r="N49" s="338"/>
      <c r="O49" s="326"/>
      <c r="P49" s="326"/>
      <c r="Q49" s="326"/>
      <c r="R49" s="326"/>
      <c r="S49" s="326"/>
      <c r="T49" s="326"/>
      <c r="U49" s="326"/>
      <c r="V49" s="326"/>
      <c r="W49" s="326"/>
      <c r="X49" s="326"/>
      <c r="Y49" s="326"/>
      <c r="Z49" s="326"/>
      <c r="AA49" s="326"/>
      <c r="AB49" s="326"/>
      <c r="AC49" s="326"/>
      <c r="AD49" s="326"/>
      <c r="AE49" s="326"/>
      <c r="AF49" s="326"/>
      <c r="AG49" s="326"/>
      <c r="AH49" s="326"/>
      <c r="AI49" s="326"/>
      <c r="AJ49" s="326"/>
      <c r="AK49" s="326"/>
      <c r="AL49" s="326"/>
      <c r="AM49" s="326"/>
    </row>
    <row r="50" spans="1:39" x14ac:dyDescent="0.2">
      <c r="A50" s="693"/>
      <c r="B50" s="693"/>
      <c r="C50" s="694"/>
      <c r="D50" s="694"/>
      <c r="E50" s="392"/>
      <c r="F50" s="392"/>
      <c r="G50" s="392"/>
      <c r="H50" s="392"/>
      <c r="I50" s="326"/>
      <c r="J50" s="326"/>
      <c r="K50" s="326"/>
      <c r="L50" s="326"/>
      <c r="M50" s="326"/>
      <c r="N50" s="338"/>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row>
    <row r="51" spans="1:39" x14ac:dyDescent="0.2">
      <c r="A51" s="693"/>
      <c r="B51" s="693"/>
      <c r="C51" s="694"/>
      <c r="D51" s="694"/>
      <c r="E51" s="392"/>
      <c r="F51" s="392"/>
      <c r="G51" s="392"/>
      <c r="H51" s="392"/>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c r="AL51" s="326"/>
      <c r="AM51" s="326"/>
    </row>
    <row r="52" spans="1:39" x14ac:dyDescent="0.2">
      <c r="A52" s="693"/>
      <c r="B52" s="693"/>
      <c r="C52" s="694"/>
      <c r="D52" s="694"/>
      <c r="E52" s="392"/>
      <c r="F52" s="392"/>
      <c r="G52" s="392"/>
      <c r="H52" s="392"/>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row>
    <row r="53" spans="1:39" x14ac:dyDescent="0.2">
      <c r="A53" s="693"/>
      <c r="B53" s="693"/>
      <c r="C53" s="694"/>
      <c r="D53" s="694"/>
      <c r="E53" s="392"/>
      <c r="F53" s="392"/>
      <c r="G53" s="392"/>
      <c r="H53" s="392"/>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row>
    <row r="54" spans="1:39" ht="12" customHeight="1" x14ac:dyDescent="0.2">
      <c r="A54" s="693"/>
      <c r="B54" s="693"/>
      <c r="C54" s="694"/>
      <c r="D54" s="694"/>
      <c r="E54" s="392"/>
      <c r="F54" s="392"/>
      <c r="G54" s="392"/>
      <c r="H54" s="392"/>
      <c r="I54" s="340"/>
      <c r="J54" s="340"/>
      <c r="K54" s="340"/>
      <c r="L54" s="340"/>
      <c r="M54" s="340"/>
      <c r="N54" s="340"/>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row>
    <row r="55" spans="1:39" x14ac:dyDescent="0.2">
      <c r="A55" s="693"/>
      <c r="B55" s="693"/>
      <c r="C55" s="694"/>
      <c r="D55" s="694"/>
      <c r="E55" s="392"/>
      <c r="F55" s="392"/>
      <c r="G55" s="392"/>
      <c r="H55" s="392"/>
      <c r="I55" s="340"/>
      <c r="J55" s="340"/>
      <c r="K55" s="340"/>
      <c r="L55" s="340"/>
      <c r="M55" s="340"/>
      <c r="N55" s="340"/>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row>
    <row r="56" spans="1:39" x14ac:dyDescent="0.2">
      <c r="A56" s="693"/>
      <c r="B56" s="693"/>
      <c r="C56" s="694"/>
      <c r="D56" s="694"/>
      <c r="E56" s="392"/>
      <c r="F56" s="392"/>
      <c r="G56" s="392"/>
      <c r="H56" s="392"/>
      <c r="I56" s="340"/>
      <c r="J56" s="340"/>
      <c r="K56" s="340"/>
      <c r="L56" s="340"/>
      <c r="M56" s="340"/>
      <c r="N56" s="340"/>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row>
    <row r="57" spans="1:39" x14ac:dyDescent="0.2">
      <c r="A57" s="693"/>
      <c r="B57" s="693"/>
      <c r="C57" s="694"/>
      <c r="D57" s="694"/>
      <c r="E57" s="392"/>
      <c r="F57" s="392"/>
      <c r="G57" s="392"/>
      <c r="H57" s="392"/>
      <c r="I57" s="340"/>
      <c r="J57" s="340"/>
      <c r="K57" s="340"/>
      <c r="L57" s="340"/>
      <c r="M57" s="340"/>
      <c r="N57" s="340"/>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row>
    <row r="58" spans="1:39" x14ac:dyDescent="0.2">
      <c r="A58" s="693"/>
      <c r="B58" s="693"/>
      <c r="C58" s="694"/>
      <c r="D58" s="694"/>
      <c r="E58" s="392"/>
      <c r="F58" s="392"/>
      <c r="G58" s="392"/>
      <c r="H58" s="392"/>
      <c r="I58" s="340"/>
      <c r="J58" s="340"/>
      <c r="K58" s="340"/>
      <c r="L58" s="340"/>
      <c r="M58" s="340"/>
      <c r="N58" s="340"/>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26"/>
    </row>
    <row r="59" spans="1:39" x14ac:dyDescent="0.2">
      <c r="A59" s="693"/>
      <c r="B59" s="693"/>
      <c r="C59" s="694"/>
      <c r="D59" s="694"/>
      <c r="E59" s="392"/>
      <c r="F59" s="392"/>
      <c r="G59" s="392"/>
      <c r="H59" s="392"/>
      <c r="I59" s="340"/>
      <c r="J59" s="340"/>
      <c r="K59" s="340"/>
      <c r="L59" s="340"/>
      <c r="M59" s="340"/>
      <c r="N59" s="340"/>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row>
    <row r="60" spans="1:39" x14ac:dyDescent="0.2">
      <c r="A60" s="693"/>
      <c r="B60" s="693"/>
      <c r="C60" s="694"/>
      <c r="D60" s="694"/>
      <c r="E60" s="392"/>
      <c r="F60" s="392"/>
      <c r="G60" s="392"/>
      <c r="H60" s="392"/>
      <c r="I60" s="340"/>
      <c r="J60" s="340"/>
      <c r="K60" s="340"/>
      <c r="L60" s="340"/>
      <c r="M60" s="340"/>
      <c r="N60" s="340"/>
      <c r="O60" s="326"/>
      <c r="P60" s="326"/>
      <c r="Q60" s="326"/>
      <c r="R60" s="326"/>
      <c r="S60" s="326"/>
      <c r="T60" s="326"/>
      <c r="U60" s="326"/>
      <c r="V60" s="326"/>
      <c r="W60" s="326"/>
      <c r="X60" s="326"/>
      <c r="Y60" s="326"/>
      <c r="Z60" s="326"/>
      <c r="AA60" s="326"/>
      <c r="AB60" s="326"/>
      <c r="AC60" s="326"/>
      <c r="AD60" s="326"/>
      <c r="AE60" s="326"/>
      <c r="AF60" s="326"/>
      <c r="AG60" s="326"/>
      <c r="AH60" s="326"/>
      <c r="AI60" s="326"/>
      <c r="AJ60" s="326"/>
      <c r="AK60" s="326"/>
      <c r="AL60" s="326"/>
      <c r="AM60" s="326"/>
    </row>
    <row r="61" spans="1:39" x14ac:dyDescent="0.2">
      <c r="A61" s="693"/>
      <c r="B61" s="693"/>
      <c r="C61" s="694"/>
      <c r="D61" s="694"/>
      <c r="E61" s="392"/>
      <c r="F61" s="392"/>
      <c r="G61" s="392"/>
      <c r="H61" s="392"/>
      <c r="I61" s="340"/>
      <c r="J61" s="340"/>
      <c r="K61" s="340"/>
      <c r="L61" s="340"/>
      <c r="M61" s="340"/>
      <c r="N61" s="340"/>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row>
    <row r="62" spans="1:39" x14ac:dyDescent="0.2">
      <c r="A62" s="693"/>
      <c r="B62" s="693"/>
      <c r="C62" s="694"/>
      <c r="D62" s="694"/>
      <c r="E62" s="392"/>
      <c r="F62" s="392"/>
      <c r="G62" s="392"/>
      <c r="H62" s="392"/>
      <c r="I62" s="340"/>
      <c r="J62" s="340"/>
      <c r="K62" s="340"/>
      <c r="L62" s="340"/>
      <c r="M62" s="340"/>
      <c r="N62" s="340"/>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row>
    <row r="63" spans="1:39" x14ac:dyDescent="0.2">
      <c r="A63" s="693"/>
      <c r="B63" s="693"/>
      <c r="C63" s="694"/>
      <c r="D63" s="694"/>
      <c r="E63" s="392"/>
      <c r="F63" s="392"/>
      <c r="G63" s="392"/>
      <c r="H63" s="392"/>
      <c r="I63" s="340"/>
      <c r="J63" s="340"/>
      <c r="K63" s="340"/>
      <c r="L63" s="340"/>
      <c r="M63" s="340"/>
      <c r="N63" s="340"/>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row>
    <row r="64" spans="1:39" x14ac:dyDescent="0.2">
      <c r="A64" s="693"/>
      <c r="B64" s="693"/>
      <c r="C64" s="694"/>
      <c r="D64" s="694"/>
      <c r="E64" s="392"/>
      <c r="F64" s="392"/>
      <c r="G64" s="392"/>
      <c r="H64" s="392"/>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row>
    <row r="65" spans="1:39" x14ac:dyDescent="0.2">
      <c r="A65" s="693"/>
      <c r="B65" s="693"/>
      <c r="C65" s="694"/>
      <c r="D65" s="694"/>
      <c r="E65" s="392"/>
      <c r="F65" s="392"/>
      <c r="G65" s="392"/>
      <c r="H65" s="392"/>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row>
    <row r="66" spans="1:39" x14ac:dyDescent="0.2">
      <c r="A66" s="693"/>
      <c r="B66" s="693"/>
      <c r="C66" s="694"/>
      <c r="D66" s="694"/>
      <c r="E66" s="392"/>
      <c r="F66" s="392"/>
      <c r="G66" s="392"/>
      <c r="H66" s="392"/>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row>
    <row r="67" spans="1:39" x14ac:dyDescent="0.2">
      <c r="A67" s="693"/>
      <c r="B67" s="693"/>
      <c r="C67" s="694"/>
      <c r="D67" s="694"/>
      <c r="E67" s="392"/>
      <c r="F67" s="392"/>
      <c r="G67" s="392"/>
      <c r="H67" s="392"/>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row>
    <row r="68" spans="1:39" x14ac:dyDescent="0.2">
      <c r="A68" s="693"/>
      <c r="B68" s="693"/>
      <c r="C68" s="694"/>
      <c r="D68" s="694"/>
      <c r="E68" s="392"/>
      <c r="F68" s="392"/>
      <c r="G68" s="392"/>
      <c r="H68" s="392"/>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row>
    <row r="69" spans="1:39" x14ac:dyDescent="0.2">
      <c r="A69" s="693"/>
      <c r="B69" s="693"/>
      <c r="C69" s="694"/>
      <c r="D69" s="694"/>
      <c r="E69" s="392"/>
      <c r="F69" s="392"/>
      <c r="G69" s="392"/>
      <c r="H69" s="392"/>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row>
    <row r="70" spans="1:39" x14ac:dyDescent="0.2">
      <c r="A70" s="693"/>
      <c r="B70" s="693"/>
      <c r="C70" s="694"/>
      <c r="D70" s="694"/>
      <c r="E70" s="392"/>
      <c r="F70" s="392"/>
      <c r="G70" s="392"/>
      <c r="H70" s="392"/>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row>
    <row r="71" spans="1:39" x14ac:dyDescent="0.2">
      <c r="A71" s="693"/>
      <c r="B71" s="693"/>
      <c r="C71" s="694"/>
      <c r="D71" s="694"/>
      <c r="E71" s="392"/>
      <c r="F71" s="392"/>
      <c r="G71" s="392"/>
      <c r="H71" s="392"/>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row>
    <row r="72" spans="1:39" x14ac:dyDescent="0.2">
      <c r="A72" s="693"/>
      <c r="B72" s="693"/>
      <c r="C72" s="694"/>
      <c r="D72" s="694"/>
      <c r="E72" s="392"/>
      <c r="F72" s="392"/>
      <c r="G72" s="392"/>
      <c r="H72" s="392"/>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row>
    <row r="73" spans="1:39" x14ac:dyDescent="0.2">
      <c r="A73" s="693"/>
      <c r="B73" s="693"/>
      <c r="C73" s="694"/>
      <c r="D73" s="694"/>
      <c r="E73" s="392"/>
      <c r="F73" s="392"/>
      <c r="G73" s="392"/>
      <c r="H73" s="392"/>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row>
    <row r="74" spans="1:39" x14ac:dyDescent="0.2">
      <c r="A74" s="693"/>
      <c r="B74" s="693"/>
      <c r="C74" s="694"/>
      <c r="D74" s="694"/>
      <c r="E74" s="392"/>
      <c r="F74" s="392"/>
      <c r="G74" s="392"/>
      <c r="H74" s="392"/>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row>
    <row r="75" spans="1:39" x14ac:dyDescent="0.2">
      <c r="A75" s="693"/>
      <c r="B75" s="693"/>
      <c r="C75" s="694"/>
      <c r="D75" s="694"/>
      <c r="E75" s="392"/>
      <c r="F75" s="392"/>
      <c r="G75" s="392"/>
      <c r="H75" s="392"/>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row>
    <row r="76" spans="1:39" x14ac:dyDescent="0.2">
      <c r="A76" s="693"/>
      <c r="B76" s="693"/>
      <c r="C76" s="694"/>
      <c r="D76" s="694"/>
      <c r="E76" s="392"/>
      <c r="F76" s="392"/>
      <c r="G76" s="392"/>
      <c r="H76" s="392"/>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row>
    <row r="77" spans="1:39" x14ac:dyDescent="0.2">
      <c r="A77" s="693"/>
      <c r="B77" s="693"/>
      <c r="C77" s="694"/>
      <c r="D77" s="694"/>
      <c r="E77" s="392"/>
      <c r="F77" s="392"/>
      <c r="G77" s="392"/>
      <c r="H77" s="392"/>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row>
    <row r="78" spans="1:39" x14ac:dyDescent="0.2">
      <c r="A78" s="693"/>
      <c r="B78" s="693"/>
      <c r="C78" s="694"/>
      <c r="D78" s="694"/>
      <c r="E78" s="392"/>
      <c r="F78" s="392"/>
      <c r="G78" s="392"/>
      <c r="H78" s="392"/>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row>
    <row r="79" spans="1:39" x14ac:dyDescent="0.2">
      <c r="A79" s="693"/>
      <c r="B79" s="693"/>
      <c r="C79" s="694"/>
      <c r="D79" s="694"/>
      <c r="E79" s="392"/>
      <c r="F79" s="392"/>
      <c r="G79" s="392"/>
      <c r="H79" s="392"/>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row>
    <row r="80" spans="1:39" x14ac:dyDescent="0.2">
      <c r="A80" s="693"/>
      <c r="B80" s="693"/>
      <c r="C80" s="694"/>
      <c r="D80" s="694"/>
      <c r="E80" s="392"/>
      <c r="F80" s="392"/>
      <c r="G80" s="392"/>
      <c r="H80" s="392"/>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row>
    <row r="81" spans="1:39" x14ac:dyDescent="0.2">
      <c r="A81" s="693"/>
      <c r="B81" s="693"/>
      <c r="C81" s="694"/>
      <c r="D81" s="694"/>
      <c r="E81" s="392"/>
      <c r="F81" s="392"/>
      <c r="G81" s="392"/>
      <c r="H81" s="392"/>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row>
    <row r="82" spans="1:39" x14ac:dyDescent="0.2">
      <c r="A82" s="693"/>
      <c r="B82" s="693"/>
      <c r="C82" s="694"/>
      <c r="D82" s="694"/>
      <c r="E82" s="392"/>
      <c r="F82" s="392"/>
      <c r="G82" s="392"/>
      <c r="H82" s="392"/>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row>
    <row r="83" spans="1:39" x14ac:dyDescent="0.2">
      <c r="A83" s="693"/>
      <c r="B83" s="693"/>
      <c r="C83" s="694"/>
      <c r="D83" s="694"/>
      <c r="E83" s="392"/>
      <c r="F83" s="392"/>
      <c r="G83" s="392"/>
      <c r="H83" s="392"/>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row>
    <row r="84" spans="1:39" x14ac:dyDescent="0.2">
      <c r="A84" s="693"/>
      <c r="B84" s="693"/>
      <c r="C84" s="694"/>
      <c r="D84" s="694"/>
      <c r="E84" s="392"/>
      <c r="F84" s="392"/>
      <c r="G84" s="392"/>
      <c r="H84" s="392"/>
      <c r="I84" s="326"/>
      <c r="J84" s="326"/>
      <c r="K84" s="326"/>
      <c r="L84" s="326"/>
      <c r="M84" s="326"/>
      <c r="N84" s="326"/>
      <c r="O84" s="326"/>
      <c r="P84" s="326"/>
      <c r="Q84" s="326"/>
      <c r="R84" s="326"/>
      <c r="S84" s="326"/>
      <c r="T84" s="326"/>
      <c r="U84" s="326"/>
      <c r="V84" s="326"/>
      <c r="W84" s="326"/>
      <c r="X84" s="326"/>
      <c r="Y84" s="326"/>
      <c r="Z84" s="326"/>
      <c r="AA84" s="326" t="s">
        <v>190</v>
      </c>
      <c r="AB84" s="326"/>
      <c r="AC84" s="326"/>
      <c r="AD84" s="326"/>
      <c r="AE84" s="326"/>
      <c r="AF84" s="326"/>
      <c r="AG84" s="326"/>
      <c r="AH84" s="326"/>
      <c r="AI84" s="326"/>
      <c r="AJ84" s="326"/>
      <c r="AK84" s="326"/>
      <c r="AL84" s="326"/>
      <c r="AM84" s="326"/>
    </row>
    <row r="85" spans="1:39" x14ac:dyDescent="0.2">
      <c r="A85" s="693"/>
      <c r="B85" s="693"/>
      <c r="C85" s="694"/>
      <c r="D85" s="694"/>
      <c r="E85" s="392"/>
      <c r="F85" s="392"/>
      <c r="G85" s="392"/>
      <c r="H85" s="392"/>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row>
    <row r="86" spans="1:39" x14ac:dyDescent="0.2">
      <c r="A86" s="693"/>
      <c r="B86" s="693"/>
      <c r="C86" s="393"/>
      <c r="D86" s="392"/>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row>
    <row r="87" spans="1:39" x14ac:dyDescent="0.2">
      <c r="A87" s="693"/>
      <c r="B87" s="693"/>
      <c r="C87" s="393"/>
      <c r="D87" s="392"/>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row>
    <row r="88" spans="1:39" x14ac:dyDescent="0.2">
      <c r="A88" s="693"/>
      <c r="B88" s="693"/>
      <c r="C88" s="393"/>
      <c r="D88" s="392"/>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326"/>
    </row>
    <row r="89" spans="1:39" x14ac:dyDescent="0.2">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row>
  </sheetData>
  <sheetProtection sheet="1" selectLockedCells="1"/>
  <mergeCells count="113">
    <mergeCell ref="O18:O19"/>
    <mergeCell ref="O21:O22"/>
    <mergeCell ref="A88:B88"/>
    <mergeCell ref="A84:B84"/>
    <mergeCell ref="C84:D84"/>
    <mergeCell ref="A85:B85"/>
    <mergeCell ref="C85:D85"/>
    <mergeCell ref="A86:B86"/>
    <mergeCell ref="A87:B87"/>
    <mergeCell ref="A81:B81"/>
    <mergeCell ref="C81:D81"/>
    <mergeCell ref="A82:B82"/>
    <mergeCell ref="C82:D82"/>
    <mergeCell ref="A83:B83"/>
    <mergeCell ref="C83:D83"/>
    <mergeCell ref="A78:B78"/>
    <mergeCell ref="C78:D78"/>
    <mergeCell ref="A79:B79"/>
    <mergeCell ref="C79:D79"/>
    <mergeCell ref="A80:B80"/>
    <mergeCell ref="C80:D80"/>
    <mergeCell ref="A75:B75"/>
    <mergeCell ref="C75:D75"/>
    <mergeCell ref="A76:B76"/>
    <mergeCell ref="C76:D76"/>
    <mergeCell ref="A77:B77"/>
    <mergeCell ref="C77:D77"/>
    <mergeCell ref="A72:B72"/>
    <mergeCell ref="C72:D72"/>
    <mergeCell ref="A73:B73"/>
    <mergeCell ref="C73:D73"/>
    <mergeCell ref="A74:B74"/>
    <mergeCell ref="C74:D74"/>
    <mergeCell ref="A69:B69"/>
    <mergeCell ref="C69:D69"/>
    <mergeCell ref="A70:B70"/>
    <mergeCell ref="C70:D70"/>
    <mergeCell ref="A71:B71"/>
    <mergeCell ref="C71:D71"/>
    <mergeCell ref="A66:B66"/>
    <mergeCell ref="C66:D66"/>
    <mergeCell ref="A67:B67"/>
    <mergeCell ref="C67:D67"/>
    <mergeCell ref="A68:B68"/>
    <mergeCell ref="C68:D68"/>
    <mergeCell ref="A63:B63"/>
    <mergeCell ref="C63:D63"/>
    <mergeCell ref="A64:B64"/>
    <mergeCell ref="C64:D64"/>
    <mergeCell ref="A65:B65"/>
    <mergeCell ref="C65:D65"/>
    <mergeCell ref="A60:B60"/>
    <mergeCell ref="C60:D60"/>
    <mergeCell ref="A61:B61"/>
    <mergeCell ref="C61:D61"/>
    <mergeCell ref="A62:B62"/>
    <mergeCell ref="C62:D62"/>
    <mergeCell ref="A57:B57"/>
    <mergeCell ref="C57:D57"/>
    <mergeCell ref="A58:B58"/>
    <mergeCell ref="C58:D58"/>
    <mergeCell ref="A59:B59"/>
    <mergeCell ref="C59:D59"/>
    <mergeCell ref="A54:B54"/>
    <mergeCell ref="C54:D54"/>
    <mergeCell ref="A55:B55"/>
    <mergeCell ref="C55:D55"/>
    <mergeCell ref="A56:B56"/>
    <mergeCell ref="C56:D56"/>
    <mergeCell ref="A51:B51"/>
    <mergeCell ref="C51:D51"/>
    <mergeCell ref="A52:B52"/>
    <mergeCell ref="C52:D52"/>
    <mergeCell ref="A53:B53"/>
    <mergeCell ref="C53:D53"/>
    <mergeCell ref="O40:O41"/>
    <mergeCell ref="C43:N43"/>
    <mergeCell ref="C45:N45"/>
    <mergeCell ref="A49:B49"/>
    <mergeCell ref="C49:D49"/>
    <mergeCell ref="A50:B50"/>
    <mergeCell ref="C50:D50"/>
    <mergeCell ref="C37:N37"/>
    <mergeCell ref="C39:G41"/>
    <mergeCell ref="H39:I39"/>
    <mergeCell ref="K39:N39"/>
    <mergeCell ref="H40:I41"/>
    <mergeCell ref="K40:N41"/>
    <mergeCell ref="G33:H33"/>
    <mergeCell ref="C34:D34"/>
    <mergeCell ref="G34:H34"/>
    <mergeCell ref="C35:D35"/>
    <mergeCell ref="G35:H35"/>
    <mergeCell ref="C29:D29"/>
    <mergeCell ref="C30:D30"/>
    <mergeCell ref="C32:N32"/>
    <mergeCell ref="D21:N21"/>
    <mergeCell ref="D23:N23"/>
    <mergeCell ref="C10:D10"/>
    <mergeCell ref="E10:G10"/>
    <mergeCell ref="C12:N12"/>
    <mergeCell ref="D14:N14"/>
    <mergeCell ref="D16:N16"/>
    <mergeCell ref="D18:N19"/>
    <mergeCell ref="C3:D4"/>
    <mergeCell ref="E3:G4"/>
    <mergeCell ref="C5:G6"/>
    <mergeCell ref="C7:E7"/>
    <mergeCell ref="C8:D8"/>
    <mergeCell ref="H8:N8"/>
    <mergeCell ref="C25:E25"/>
    <mergeCell ref="C27:D27"/>
    <mergeCell ref="C28:D28"/>
  </mergeCells>
  <conditionalFormatting sqref="H40">
    <cfRule type="expression" dxfId="138" priority="73">
      <formula>$H$40&lt;&gt;"bitte auswählen"</formula>
    </cfRule>
  </conditionalFormatting>
  <dataValidations count="7">
    <dataValidation allowBlank="1" sqref="H26:N30" xr:uid="{00000000-0002-0000-0500-000000000000}"/>
    <dataValidation type="decimal" allowBlank="1" showInputMessage="1" showErrorMessage="1" errorTitle="Fehler" error="Ungültige Eingabe. Maximal 40 Wochenstunden." sqref="G28:G30" xr:uid="{00000000-0002-0000-0500-000001000000}">
      <formula1>0</formula1>
      <formula2>40</formula2>
    </dataValidation>
    <dataValidation type="whole" allowBlank="1" showInputMessage="1" showErrorMessage="1" errorTitle="Fehler" error="Ungültige Eingabe. Maximal 40 Wochenstunden." sqref="G31 G20:G22 G24" xr:uid="{00000000-0002-0000-0500-000002000000}">
      <formula1>0</formula1>
      <formula2>40</formula2>
    </dataValidation>
    <dataValidation operator="equal" allowBlank="1" errorTitle="Achtung:" error="Der Dienstantritt muss nach dem heutigen Datum und spätestens 12 Monate nach Antragstellung liegen. Der Dienstantritt ist immer der Monatserste." promptTitle="Hinweis" prompt="Bitte planen Sie den Dienstantritt frühestens 5 Monate nach Antragstellung ein. Bitte berücksichtigen Sie ausreichend Zeit für ein Stellenbesetzungsverfahren. Der Dienstantritt ist immer der Monatserste." sqref="E8" xr:uid="{00000000-0002-0000-0500-000003000000}"/>
    <dataValidation operator="equal" allowBlank="1" showInputMessage="1" showErrorMessage="1" errorTitle="Achtung:" error="Der Dienstantritt muss nach dem heutigen Datum und spätestens 12 Monate nach Antragstellung liegen. Der Dienstantritt ist immer der Monatserste." sqref="E11 E9 E13" xr:uid="{00000000-0002-0000-0500-000004000000}"/>
    <dataValidation type="textLength" operator="lessThan" allowBlank="1" showInputMessage="1" showErrorMessage="1" errorTitle="Achtung:" error="Bitte maximal 20 Zeichen eingeben" sqref="K40:N41" xr:uid="{00000000-0002-0000-0500-000005000000}">
      <formula1>20</formula1>
    </dataValidation>
    <dataValidation type="decimal" allowBlank="1" showInputMessage="1" showErrorMessage="1" errorTitle="Fehler" error="Die Anzahl der Stunden liegt unter oder über dem Mindest- bzw. Maximalanteil einer Projektstelle. Bitte beachten Sie, dass Personal nur mit einem Anteil von 50 % (19,5 WoStd) bis 100% (39 WoStd.) eingestelt werden kann. " sqref="G27" xr:uid="{00000000-0002-0000-0500-000006000000}">
      <formula1>19.5</formula1>
      <formula2>40</formula2>
    </dataValidation>
  </dataValidations>
  <printOptions horizontalCentered="1"/>
  <pageMargins left="0" right="0" top="0" bottom="0" header="0" footer="0"/>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xdr:col>
                    <xdr:colOff>171450</xdr:colOff>
                    <xdr:row>17</xdr:row>
                    <xdr:rowOff>114300</xdr:rowOff>
                  </from>
                  <to>
                    <xdr:col>2</xdr:col>
                    <xdr:colOff>352425</xdr:colOff>
                    <xdr:row>18</xdr:row>
                    <xdr:rowOff>66675</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xdr:col>
                    <xdr:colOff>180975</xdr:colOff>
                    <xdr:row>13</xdr:row>
                    <xdr:rowOff>161925</xdr:rowOff>
                  </from>
                  <to>
                    <xdr:col>2</xdr:col>
                    <xdr:colOff>361950</xdr:colOff>
                    <xdr:row>13</xdr:row>
                    <xdr:rowOff>323850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xdr:col>
                    <xdr:colOff>180975</xdr:colOff>
                    <xdr:row>15</xdr:row>
                    <xdr:rowOff>152400</xdr:rowOff>
                  </from>
                  <to>
                    <xdr:col>2</xdr:col>
                    <xdr:colOff>361950</xdr:colOff>
                    <xdr:row>15</xdr:row>
                    <xdr:rowOff>323850</xdr:rowOff>
                  </to>
                </anchor>
              </controlPr>
            </control>
          </mc:Choice>
        </mc:AlternateContent>
        <mc:AlternateContent xmlns:mc="http://schemas.openxmlformats.org/markup-compatibility/2006">
          <mc:Choice Requires="x14">
            <control shapeId="38918" r:id="rId7" name="Check Box 6">
              <controlPr defaultSize="0" autoFill="0" autoLine="0" autoPict="0">
                <anchor moveWithCells="1">
                  <from>
                    <xdr:col>2</xdr:col>
                    <xdr:colOff>190500</xdr:colOff>
                    <xdr:row>20</xdr:row>
                    <xdr:rowOff>371475</xdr:rowOff>
                  </from>
                  <to>
                    <xdr:col>2</xdr:col>
                    <xdr:colOff>400050</xdr:colOff>
                    <xdr:row>20</xdr:row>
                    <xdr:rowOff>581025</xdr:rowOff>
                  </to>
                </anchor>
              </controlPr>
            </control>
          </mc:Choice>
        </mc:AlternateContent>
        <mc:AlternateContent xmlns:mc="http://schemas.openxmlformats.org/markup-compatibility/2006">
          <mc:Choice Requires="x14">
            <control shapeId="38920" r:id="rId8" name="Check Box 8">
              <controlPr defaultSize="0" autoFill="0" autoLine="0" autoPict="0">
                <anchor moveWithCells="1">
                  <from>
                    <xdr:col>2</xdr:col>
                    <xdr:colOff>171450</xdr:colOff>
                    <xdr:row>22</xdr:row>
                    <xdr:rowOff>247650</xdr:rowOff>
                  </from>
                  <to>
                    <xdr:col>2</xdr:col>
                    <xdr:colOff>381000</xdr:colOff>
                    <xdr:row>22</xdr:row>
                    <xdr:rowOff>457200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9" id="{F1BE4E0D-5858-4684-9A45-721FA0BE73F0}">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C37</xm:sqref>
        </x14:conditionalFormatting>
        <x14:conditionalFormatting xmlns:xm="http://schemas.microsoft.com/office/excel/2006/main">
          <x14:cfRule type="expression" priority="60" id="{88C4DF98-F12F-4110-BBB9-D06A267E62E5}">
            <xm:f>'P:\Users\nils.radeisen\Desktop\221101_Formulare Neu\KSM\[4.1.8a_VHB_Ausgaben_Erstellung_V2.xlsx]menu'!#REF!=FALSE</xm:f>
            <x14:dxf>
              <font>
                <color theme="0"/>
              </font>
              <fill>
                <patternFill>
                  <fgColor theme="0"/>
                  <bgColor theme="0"/>
                </patternFill>
              </fill>
              <border>
                <left/>
                <right/>
                <top/>
                <bottom/>
                <vertical/>
                <horizontal/>
              </border>
            </x14:dxf>
          </x14:cfRule>
          <xm:sqref>C12:N12</xm:sqref>
        </x14:conditionalFormatting>
        <x14:conditionalFormatting xmlns:xm="http://schemas.microsoft.com/office/excel/2006/main">
          <x14:cfRule type="expression" priority="27" id="{412B4C54-E5F0-408F-BEE7-ACCE9FEFB46A}">
            <xm:f>menu!$B$45</xm:f>
            <x14:dxf>
              <fill>
                <patternFill>
                  <bgColor theme="6" tint="0.59996337778862885"/>
                </patternFill>
              </fill>
            </x14:dxf>
          </x14:cfRule>
          <xm:sqref>C14:N14</xm:sqref>
        </x14:conditionalFormatting>
        <x14:conditionalFormatting xmlns:xm="http://schemas.microsoft.com/office/excel/2006/main">
          <x14:cfRule type="expression" priority="26" id="{FDC449A4-34F7-498D-B9FC-1A4817998308}">
            <xm:f>menu!$B$46</xm:f>
            <x14:dxf>
              <fill>
                <patternFill>
                  <bgColor theme="6" tint="0.59996337778862885"/>
                </patternFill>
              </fill>
            </x14:dxf>
          </x14:cfRule>
          <xm:sqref>C16:N16</xm:sqref>
        </x14:conditionalFormatting>
        <x14:conditionalFormatting xmlns:xm="http://schemas.microsoft.com/office/excel/2006/main">
          <x14:cfRule type="expression" priority="25" id="{6108365B-42EC-4AA3-91A7-91CD31E2BD96}">
            <xm:f>menu!$B$44</xm:f>
            <x14:dxf>
              <fill>
                <patternFill>
                  <bgColor theme="6" tint="0.59996337778862885"/>
                </patternFill>
              </fill>
            </x14:dxf>
          </x14:cfRule>
          <xm:sqref>C18:N19</xm:sqref>
        </x14:conditionalFormatting>
        <x14:conditionalFormatting xmlns:xm="http://schemas.microsoft.com/office/excel/2006/main">
          <x14:cfRule type="expression" priority="24" id="{8379113E-8766-4194-82A1-842CE86D44BD}">
            <xm:f>menu!$C$42</xm:f>
            <x14:dxf>
              <fill>
                <patternFill>
                  <bgColor theme="6" tint="0.59996337778862885"/>
                </patternFill>
              </fill>
            </x14:dxf>
          </x14:cfRule>
          <xm:sqref>C21:N21</xm:sqref>
        </x14:conditionalFormatting>
        <x14:conditionalFormatting xmlns:xm="http://schemas.microsoft.com/office/excel/2006/main">
          <x14:cfRule type="expression" priority="23" id="{8F18054D-BC6D-4326-9BE0-6815094FF889}">
            <xm:f>menu!$C$43</xm:f>
            <x14:dxf>
              <fill>
                <patternFill>
                  <bgColor theme="6" tint="0.59996337778862885"/>
                </patternFill>
              </fill>
            </x14:dxf>
          </x14:cfRule>
          <xm:sqref>C23:N23</xm:sqref>
        </x14:conditionalFormatting>
        <x14:conditionalFormatting xmlns:xm="http://schemas.microsoft.com/office/excel/2006/main">
          <x14:cfRule type="expression" priority="65" id="{C7FC78B0-7772-4B22-9C63-8AC4BF651EE7}">
            <xm:f>$E$10&lt;&gt;menu!$A$124</xm:f>
            <x14:dxf>
              <font>
                <color theme="1"/>
              </font>
              <fill>
                <patternFill>
                  <bgColor rgb="FFEBF1DE"/>
                </patternFill>
              </fill>
            </x14:dxf>
          </x14:cfRule>
          <xm:sqref>E10:G10</xm:sqref>
        </x14:conditionalFormatting>
        <x14:conditionalFormatting xmlns:xm="http://schemas.microsoft.com/office/excel/2006/main">
          <x14:cfRule type="expression" priority="1" id="{F0EA687B-A795-4D43-B699-AEE7162A8455}">
            <xm:f>OR($H$40="TVöD",$H$40=menu!$Q$18,$H$40=menu!$Q$19,$H$40=menu!$Q$21)</xm:f>
            <x14:dxf>
              <font>
                <color theme="0"/>
              </font>
              <fill>
                <patternFill>
                  <bgColor theme="0"/>
                </patternFill>
              </fill>
              <border>
                <left/>
                <right/>
                <top/>
                <bottom/>
                <vertical/>
                <horizontal/>
              </border>
            </x14:dxf>
          </x14:cfRule>
          <xm:sqref>K39:N41</xm:sqref>
        </x14:conditionalFormatting>
        <x14:conditionalFormatting xmlns:xm="http://schemas.microsoft.com/office/excel/2006/main">
          <x14:cfRule type="iconSet" priority="71" id="{6C718602-F8DB-4FB0-8268-C8F881F07CD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72" id="{430CE887-0658-4D21-9E02-C716DEF56211}">
            <x14:iconSet iconSet="3Symbols2" showValue="0" custom="1">
              <x14:cfvo type="percent">
                <xm:f>0</xm:f>
              </x14:cfvo>
              <x14:cfvo type="num" gte="0">
                <xm:f>-1</xm:f>
              </x14:cfvo>
              <x14:cfvo type="num">
                <xm:f>0</xm:f>
              </x14:cfvo>
              <x14:cfIcon iconSet="3Symbols2" iconId="2"/>
              <x14:cfIcon iconSet="3Symbols2" iconId="1"/>
              <x14:cfIcon iconSet="3Symbols2" iconId="0"/>
            </x14:iconSet>
          </x14:cfRule>
          <xm:sqref>O10</xm:sqref>
        </x14:conditionalFormatting>
        <x14:conditionalFormatting xmlns:xm="http://schemas.microsoft.com/office/excel/2006/main">
          <x14:cfRule type="iconSet" priority="22" id="{00619989-E447-4586-A2AB-080073878C6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21" id="{4BEB9B3C-BF60-4972-ACA5-E70225C5005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20" id="{E7BCB194-C09B-4F89-B5EE-4C963B15BB6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O14</xm:sqref>
        </x14:conditionalFormatting>
        <x14:conditionalFormatting xmlns:xm="http://schemas.microsoft.com/office/excel/2006/main">
          <x14:cfRule type="iconSet" priority="19" id="{580EE595-47FB-47BF-BDDE-5A9C1FE36E41}">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18" id="{D5467E61-9A77-4E37-B17A-CACA0E1CAC7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17" id="{0F46601B-43F2-4503-8FD1-2E98823A4E4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O16</xm:sqref>
        </x14:conditionalFormatting>
        <x14:conditionalFormatting xmlns:xm="http://schemas.microsoft.com/office/excel/2006/main">
          <x14:cfRule type="iconSet" priority="11" id="{E4D6A801-1E34-4A5E-9694-7AD30F151F65}">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12" id="{A2EF0E0E-DD60-4434-AF39-8CAF52A82BE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13" id="{28B4A33F-DF88-4CA9-9DA0-1823F316567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O18</xm:sqref>
        </x14:conditionalFormatting>
        <x14:conditionalFormatting xmlns:xm="http://schemas.microsoft.com/office/excel/2006/main">
          <x14:cfRule type="iconSet" priority="5" id="{A6D0E026-F023-4CF4-B9FD-83F70E5BD569}">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6" id="{D37D75E6-2653-40D5-8983-0F36E3A1193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7" id="{EF28B6CA-1EB7-407F-8155-DB95ED563FEC}">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O21</xm:sqref>
        </x14:conditionalFormatting>
        <x14:conditionalFormatting xmlns:xm="http://schemas.microsoft.com/office/excel/2006/main">
          <x14:cfRule type="iconSet" priority="2" id="{B511BF9A-63A1-41F1-B155-F1A22BF3160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3" id="{FF63F4A5-AA65-4B4D-A8F6-B2F195F6D9C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4" id="{27C91D7B-CC50-4E51-ACC6-BED1EB28D28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O23</xm:sqref>
        </x14:conditionalFormatting>
        <x14:conditionalFormatting xmlns:xm="http://schemas.microsoft.com/office/excel/2006/main">
          <x14:cfRule type="iconSet" priority="55" id="{B207DD4F-605F-4B8B-B278-DC22F7D24E3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O27</xm:sqref>
        </x14:conditionalFormatting>
        <x14:conditionalFormatting xmlns:xm="http://schemas.microsoft.com/office/excel/2006/main">
          <x14:cfRule type="iconSet" priority="56" id="{16A817FF-6D52-44FE-A80E-03F4D545514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57" id="{762BC35F-CE97-4371-9D6F-310337BE476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O27:O30</xm:sqref>
        </x14:conditionalFormatting>
        <x14:conditionalFormatting xmlns:xm="http://schemas.microsoft.com/office/excel/2006/main">
          <x14:cfRule type="iconSet" priority="58" id="{E3F6E66A-4BE3-4715-971C-B523F239619B}">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O29:O30</xm:sqref>
        </x14:conditionalFormatting>
        <x14:conditionalFormatting xmlns:xm="http://schemas.microsoft.com/office/excel/2006/main">
          <x14:cfRule type="iconSet" priority="69" id="{243898D5-6408-4988-A0A8-1371D96F1FB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70" id="{11047167-B465-4A19-91C3-DBF7A66913B3}">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O40</xm:sqref>
        </x14:conditionalFormatting>
        <x14:conditionalFormatting xmlns:xm="http://schemas.microsoft.com/office/excel/2006/main">
          <x14:cfRule type="expression" priority="54" id="{58DEDDF7-20BB-4F98-97A7-28F3991C2A96}">
            <xm:f>'C:\Users\nils.radeisen\Desktop\KSMNeu23\[Vorhabenbeschreibung_4.1.8b+4.1.10b+4.1.10c_KSM_Anschlussvorhaben_2307_V8.xlsx]menu'!#REF!=FALSE</xm:f>
            <x14:dxf>
              <font>
                <color theme="0"/>
              </font>
              <fill>
                <patternFill>
                  <fgColor theme="0"/>
                  <bgColor theme="0"/>
                </patternFill>
              </fill>
              <border>
                <left/>
                <right/>
                <top/>
                <bottom/>
                <vertical/>
                <horizontal/>
              </border>
            </x14:dxf>
          </x14:cfRule>
          <xm:sqref>R26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xr:uid="{00000000-0002-0000-0500-000007000000}">
          <x14:formula1>
            <xm:f>menu!$A$17:$A$23</xm:f>
          </x14:formula1>
          <xm:sqref>E27:E30</xm:sqref>
        </x14:dataValidation>
        <x14:dataValidation type="list" allowBlank="1" showInputMessage="1" showErrorMessage="1" xr:uid="{00000000-0002-0000-0500-000008000000}">
          <x14:formula1>
            <xm:f>IF(menu!$I$21=2,menu!$K$18:$K$24,menu!$K$18:$K$20)</xm:f>
          </x14:formula1>
          <xm:sqref>F27:F30</xm:sqref>
        </x14:dataValidation>
        <x14:dataValidation type="list" allowBlank="1" showInputMessage="1" showErrorMessage="1" xr:uid="{00000000-0002-0000-0500-000009000000}">
          <x14:formula1>
            <xm:f>menu!$Q$18:$Q$23</xm:f>
          </x14:formula1>
          <xm:sqref>H40:I41</xm:sqref>
        </x14:dataValidation>
        <x14:dataValidation type="list" operator="equal" allowBlank="1" showInputMessage="1" showErrorMessage="1" errorTitle="Achtung:" error="Der Dienstantritt muss nach dem heutigen Datum und spätestens 12 Monate nach Antragstellung liegen. Der Dienstantritt ist immer der Monatserste." xr:uid="{00000000-0002-0000-0500-00000A000000}">
          <x14:formula1>
            <xm:f>menu!$A$125</xm:f>
          </x14:formula1>
          <xm:sqref>E10:G10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tabColor rgb="FFE3B5A2"/>
    <pageSetUpPr fitToPage="1"/>
  </sheetPr>
  <dimension ref="A1:AG100"/>
  <sheetViews>
    <sheetView topLeftCell="A40" workbookViewId="0">
      <selection activeCell="H9" sqref="H9"/>
    </sheetView>
  </sheetViews>
  <sheetFormatPr baseColWidth="10" defaultColWidth="11.42578125" defaultRowHeight="12" x14ac:dyDescent="0.2"/>
  <cols>
    <col min="1" max="1" width="2.28515625" style="1" customWidth="1"/>
    <col min="2" max="2" width="2.140625" style="1" customWidth="1"/>
    <col min="3" max="3" width="13.28515625" style="1" customWidth="1"/>
    <col min="4" max="4" width="9" style="1" customWidth="1"/>
    <col min="5" max="5" width="13.28515625" style="1" customWidth="1"/>
    <col min="6" max="6" width="13.85546875" style="1" customWidth="1"/>
    <col min="7" max="7" width="13.28515625" style="1" customWidth="1"/>
    <col min="8" max="8" width="3" style="1" customWidth="1"/>
    <col min="9" max="9" width="4.28515625" style="1" customWidth="1"/>
    <col min="10" max="10" width="4.7109375" style="1" customWidth="1"/>
    <col min="11" max="11" width="1.85546875" style="1" customWidth="1"/>
    <col min="12" max="12" width="4.28515625" style="1" customWidth="1"/>
    <col min="13" max="13" width="10.5703125" style="1" customWidth="1"/>
    <col min="14" max="14" width="2.42578125" style="1" customWidth="1"/>
    <col min="15" max="15" width="8.85546875" style="1" customWidth="1"/>
    <col min="16" max="16" width="3.42578125" style="1" customWidth="1"/>
    <col min="17" max="17" width="3.5703125" style="1" customWidth="1"/>
    <col min="18" max="18" width="2.28515625" style="1" customWidth="1"/>
    <col min="19" max="19" width="11.42578125" style="1"/>
    <col min="20" max="20" width="14.140625" style="1" customWidth="1"/>
    <col min="21" max="21" width="5.7109375" style="1" customWidth="1"/>
    <col min="22" max="22" width="12.5703125" style="1" customWidth="1"/>
    <col min="23" max="31" width="5.7109375" style="1" customWidth="1"/>
    <col min="32" max="16384" width="11.42578125" style="1"/>
  </cols>
  <sheetData>
    <row r="1" spans="1:33" ht="7.5" customHeight="1" x14ac:dyDescent="0.2">
      <c r="A1" s="326" t="s">
        <v>190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row>
    <row r="2" spans="1:33" ht="8.25" customHeight="1" x14ac:dyDescent="0.2">
      <c r="A2" s="326"/>
      <c r="S2" s="326"/>
      <c r="T2" s="326"/>
      <c r="U2" s="326"/>
      <c r="V2" s="326"/>
      <c r="W2" s="326"/>
      <c r="X2" s="326"/>
      <c r="Y2" s="326"/>
      <c r="Z2" s="326"/>
      <c r="AA2" s="326"/>
      <c r="AB2" s="326"/>
      <c r="AC2" s="326"/>
      <c r="AD2" s="326"/>
      <c r="AE2" s="326"/>
      <c r="AF2" s="326"/>
      <c r="AG2" s="326"/>
    </row>
    <row r="3" spans="1:33" ht="17.25" customHeight="1" x14ac:dyDescent="0.2">
      <c r="A3" s="326"/>
      <c r="C3" s="638" t="s">
        <v>19</v>
      </c>
      <c r="D3" s="638"/>
      <c r="E3" s="639"/>
      <c r="F3" s="639"/>
      <c r="G3" s="639"/>
      <c r="L3" s="11"/>
      <c r="M3" s="21" t="s">
        <v>54</v>
      </c>
      <c r="Q3" s="21"/>
      <c r="R3" s="21"/>
      <c r="S3" s="326"/>
      <c r="T3" s="326"/>
      <c r="U3" s="326"/>
      <c r="V3" s="326"/>
      <c r="W3" s="326"/>
      <c r="X3" s="326"/>
      <c r="Y3" s="326"/>
      <c r="Z3" s="326"/>
      <c r="AA3" s="326"/>
      <c r="AB3" s="326"/>
      <c r="AC3" s="326"/>
      <c r="AD3" s="326"/>
      <c r="AE3" s="326"/>
      <c r="AF3" s="326"/>
      <c r="AG3" s="326"/>
    </row>
    <row r="4" spans="1:33" ht="17.25" customHeight="1" x14ac:dyDescent="0.2">
      <c r="A4" s="326"/>
      <c r="C4" s="638"/>
      <c r="D4" s="638"/>
      <c r="E4" s="639"/>
      <c r="F4" s="639"/>
      <c r="G4" s="639"/>
      <c r="L4" s="122"/>
      <c r="M4" s="32" t="s">
        <v>53</v>
      </c>
      <c r="Q4" s="22"/>
      <c r="R4" s="22"/>
      <c r="S4" s="326"/>
      <c r="T4" s="326"/>
      <c r="U4" s="326"/>
      <c r="V4" s="326"/>
      <c r="W4" s="326"/>
      <c r="X4" s="326"/>
      <c r="Y4" s="326"/>
      <c r="Z4" s="326"/>
      <c r="AA4" s="326"/>
      <c r="AB4" s="326"/>
      <c r="AC4" s="326"/>
      <c r="AD4" s="326"/>
      <c r="AE4" s="326"/>
      <c r="AF4" s="326"/>
      <c r="AG4" s="326"/>
    </row>
    <row r="5" spans="1:33" ht="17.25" customHeight="1" x14ac:dyDescent="0.2">
      <c r="A5" s="326"/>
      <c r="C5" s="640" t="e">
        <f>#REF!</f>
        <v>#REF!</v>
      </c>
      <c r="D5" s="640"/>
      <c r="E5" s="640"/>
      <c r="F5" s="640"/>
      <c r="G5" s="640"/>
      <c r="L5" s="13"/>
      <c r="M5" s="32" t="s">
        <v>371</v>
      </c>
      <c r="Q5" s="21"/>
      <c r="R5" s="21"/>
      <c r="S5" s="326"/>
      <c r="T5" s="335"/>
      <c r="U5" s="326"/>
      <c r="V5" s="326"/>
      <c r="W5" s="326"/>
      <c r="X5" s="326"/>
      <c r="Y5" s="326"/>
      <c r="Z5" s="326"/>
      <c r="AA5" s="326"/>
      <c r="AB5" s="326"/>
      <c r="AC5" s="326"/>
      <c r="AD5" s="326"/>
      <c r="AE5" s="326"/>
      <c r="AF5" s="326"/>
      <c r="AG5" s="326"/>
    </row>
    <row r="6" spans="1:33" ht="17.25" customHeight="1" x14ac:dyDescent="0.2">
      <c r="A6" s="326"/>
      <c r="C6" s="640"/>
      <c r="D6" s="640"/>
      <c r="E6" s="640"/>
      <c r="F6" s="640"/>
      <c r="G6" s="640"/>
      <c r="L6" s="14"/>
      <c r="M6" s="32" t="s">
        <v>40</v>
      </c>
      <c r="Q6" s="21"/>
      <c r="R6" s="21"/>
      <c r="S6" s="326"/>
      <c r="T6" s="335"/>
      <c r="U6" s="326"/>
      <c r="V6" s="326"/>
      <c r="W6" s="326"/>
      <c r="X6" s="326"/>
      <c r="Y6" s="326"/>
      <c r="Z6" s="326"/>
      <c r="AA6" s="326"/>
      <c r="AB6" s="326"/>
      <c r="AC6" s="326"/>
      <c r="AD6" s="326"/>
      <c r="AE6" s="326"/>
      <c r="AF6" s="326"/>
      <c r="AG6" s="326"/>
    </row>
    <row r="7" spans="1:33" ht="17.25" customHeight="1" thickBot="1" x14ac:dyDescent="0.25">
      <c r="A7" s="326"/>
      <c r="C7" s="568" t="s">
        <v>278</v>
      </c>
      <c r="D7" s="568"/>
      <c r="E7" s="568"/>
      <c r="L7" s="16"/>
      <c r="M7" s="32" t="s">
        <v>41</v>
      </c>
      <c r="Q7" s="21"/>
      <c r="R7" s="21"/>
      <c r="S7" s="326"/>
      <c r="T7" s="335"/>
      <c r="U7" s="326"/>
      <c r="V7" s="326"/>
      <c r="W7" s="326"/>
      <c r="X7" s="326"/>
      <c r="Y7" s="326"/>
      <c r="Z7" s="326"/>
      <c r="AA7" s="326"/>
      <c r="AB7" s="326"/>
      <c r="AC7" s="326"/>
      <c r="AD7" s="326"/>
      <c r="AE7" s="326"/>
      <c r="AF7" s="326"/>
      <c r="AG7" s="326"/>
    </row>
    <row r="8" spans="1:33" ht="16.5" customHeight="1" thickBot="1" x14ac:dyDescent="0.25">
      <c r="A8" s="326"/>
      <c r="C8" s="641" t="s">
        <v>567</v>
      </c>
      <c r="D8" s="642"/>
      <c r="E8" s="242" t="str">
        <f>IF(Basisdaten!I30&lt;&gt;0,Basisdaten!I30," ")</f>
        <v xml:space="preserve"> </v>
      </c>
      <c r="F8" s="28" t="s">
        <v>55</v>
      </c>
      <c r="G8" s="34" t="str">
        <f>IF(Basisdaten!L30&lt;&gt;0,Basisdaten!L30," ")</f>
        <v/>
      </c>
      <c r="H8" s="643" t="str">
        <f>IF(OR(Basisdaten!I30=""),"Bitte füllen Sie das Blatt 'Basisdaten' aus.","")</f>
        <v>Bitte füllen Sie das Blatt 'Basisdaten' aus.</v>
      </c>
      <c r="I8" s="644"/>
      <c r="J8" s="644"/>
      <c r="K8" s="644"/>
      <c r="L8" s="644"/>
      <c r="M8" s="644"/>
      <c r="N8" s="644"/>
      <c r="O8" s="644"/>
      <c r="P8" s="644"/>
      <c r="S8" s="326"/>
      <c r="T8" s="326"/>
      <c r="U8" s="326"/>
      <c r="V8" s="326"/>
      <c r="W8" s="326"/>
      <c r="X8" s="326"/>
      <c r="Y8" s="326"/>
      <c r="Z8" s="326"/>
      <c r="AA8" s="326"/>
      <c r="AB8" s="326"/>
      <c r="AC8" s="326"/>
      <c r="AD8" s="326"/>
      <c r="AE8" s="326"/>
      <c r="AF8" s="326"/>
      <c r="AG8" s="326"/>
    </row>
    <row r="9" spans="1:33" ht="4.9000000000000004" customHeight="1" thickBot="1" x14ac:dyDescent="0.25">
      <c r="A9" s="326"/>
      <c r="C9" s="6"/>
      <c r="D9" s="6"/>
      <c r="E9" s="115"/>
      <c r="F9" s="7"/>
      <c r="G9" s="110"/>
      <c r="J9" s="41"/>
      <c r="K9" s="32"/>
      <c r="N9" s="21"/>
      <c r="O9" s="21"/>
      <c r="S9" s="326"/>
      <c r="T9" s="326"/>
      <c r="U9" s="326"/>
      <c r="V9" s="326"/>
      <c r="W9" s="326"/>
      <c r="X9" s="326"/>
      <c r="Y9" s="326"/>
      <c r="Z9" s="326"/>
      <c r="AA9" s="326"/>
      <c r="AB9" s="326"/>
      <c r="AC9" s="326"/>
      <c r="AD9" s="326"/>
      <c r="AE9" s="326"/>
      <c r="AF9" s="326"/>
      <c r="AG9" s="326"/>
    </row>
    <row r="10" spans="1:33" ht="16.5" customHeight="1" thickBot="1" x14ac:dyDescent="0.25">
      <c r="A10" s="326"/>
      <c r="C10" s="641" t="s">
        <v>434</v>
      </c>
      <c r="D10" s="642"/>
      <c r="E10" s="655" t="s">
        <v>58</v>
      </c>
      <c r="F10" s="655"/>
      <c r="G10" s="656"/>
      <c r="J10" s="41"/>
      <c r="K10" s="32"/>
      <c r="N10" s="21"/>
      <c r="O10" s="21"/>
      <c r="Q10" s="7">
        <f>IF(AND(menu!U4=TRUE,E10="bitte auswählen"),1,0)</f>
        <v>1</v>
      </c>
      <c r="S10" s="335"/>
      <c r="T10" s="751"/>
      <c r="U10" s="751"/>
      <c r="V10" s="751"/>
      <c r="W10" s="751"/>
      <c r="X10" s="751"/>
      <c r="Y10" s="326"/>
      <c r="Z10" s="326"/>
      <c r="AA10" s="326"/>
      <c r="AB10" s="326"/>
      <c r="AC10" s="326"/>
      <c r="AD10" s="326"/>
      <c r="AE10" s="326"/>
      <c r="AF10" s="326"/>
      <c r="AG10" s="326"/>
    </row>
    <row r="11" spans="1:33" ht="4.9000000000000004" customHeight="1" x14ac:dyDescent="0.2">
      <c r="A11" s="326"/>
      <c r="C11" s="6"/>
      <c r="D11" s="6"/>
      <c r="E11" s="115"/>
      <c r="F11" s="7"/>
      <c r="G11" s="110"/>
      <c r="J11" s="41"/>
      <c r="K11" s="32"/>
      <c r="N11" s="21"/>
      <c r="O11" s="21"/>
      <c r="S11" s="326"/>
      <c r="T11" s="751"/>
      <c r="U11" s="751"/>
      <c r="V11" s="751"/>
      <c r="W11" s="751"/>
      <c r="X11" s="751"/>
      <c r="Y11" s="326"/>
      <c r="Z11" s="326"/>
      <c r="AA11" s="326"/>
      <c r="AB11" s="326"/>
      <c r="AC11" s="326"/>
      <c r="AD11" s="326"/>
      <c r="AE11" s="326"/>
      <c r="AF11" s="326"/>
      <c r="AG11" s="326"/>
    </row>
    <row r="12" spans="1:33" ht="36" customHeight="1" x14ac:dyDescent="0.2">
      <c r="A12" s="326"/>
      <c r="C12" s="657" t="s">
        <v>569</v>
      </c>
      <c r="D12" s="658"/>
      <c r="E12" s="658"/>
      <c r="F12" s="658"/>
      <c r="G12" s="658"/>
      <c r="H12" s="658"/>
      <c r="I12" s="658"/>
      <c r="J12" s="658"/>
      <c r="K12" s="658"/>
      <c r="L12" s="658"/>
      <c r="M12" s="658"/>
      <c r="N12" s="658"/>
      <c r="O12" s="658"/>
      <c r="P12" s="659"/>
      <c r="Q12" s="7"/>
      <c r="S12" s="326"/>
      <c r="T12" s="751"/>
      <c r="U12" s="751"/>
      <c r="V12" s="751"/>
      <c r="W12" s="751"/>
      <c r="X12" s="751"/>
      <c r="Y12" s="326"/>
      <c r="Z12" s="326"/>
      <c r="AA12" s="326"/>
      <c r="AB12" s="326"/>
      <c r="AC12" s="326"/>
      <c r="AD12" s="326"/>
      <c r="AE12" s="326"/>
      <c r="AF12" s="326"/>
      <c r="AG12" s="326"/>
    </row>
    <row r="13" spans="1:33" ht="4.9000000000000004" customHeight="1" thickBot="1" x14ac:dyDescent="0.25">
      <c r="A13" s="326"/>
      <c r="C13" s="6"/>
      <c r="D13" s="6"/>
      <c r="E13" s="115"/>
      <c r="F13" s="7"/>
      <c r="G13" s="110"/>
      <c r="J13" s="41"/>
      <c r="K13" s="32"/>
      <c r="N13" s="21"/>
      <c r="O13" s="21"/>
      <c r="S13" s="326"/>
      <c r="T13" s="751"/>
      <c r="U13" s="751"/>
      <c r="V13" s="751"/>
      <c r="W13" s="751"/>
      <c r="X13" s="751"/>
      <c r="Y13" s="326"/>
      <c r="Z13" s="326"/>
      <c r="AA13" s="326"/>
      <c r="AB13" s="326"/>
      <c r="AC13" s="326"/>
      <c r="AD13" s="326"/>
      <c r="AE13" s="326"/>
      <c r="AF13" s="326"/>
      <c r="AG13" s="326"/>
    </row>
    <row r="14" spans="1:33" ht="39" customHeight="1" thickBot="1" x14ac:dyDescent="0.25">
      <c r="A14" s="326"/>
      <c r="C14" s="234"/>
      <c r="D14" s="653" t="str">
        <f>IF(Personal_alt!E10=menu!A126,Texte!C33,Texte!C34)</f>
        <v>Wir bestätigen, dass in der Stellenausschreibung darauf hingewiesen wird, dass die Besetzung nur bei Bewilligung der beantragten Zuwendung erfolgt.</v>
      </c>
      <c r="E14" s="653"/>
      <c r="F14" s="653"/>
      <c r="G14" s="653"/>
      <c r="H14" s="653"/>
      <c r="I14" s="653"/>
      <c r="J14" s="653"/>
      <c r="K14" s="653"/>
      <c r="L14" s="653"/>
      <c r="M14" s="653"/>
      <c r="N14" s="653"/>
      <c r="O14" s="653"/>
      <c r="P14" s="654"/>
      <c r="Q14" s="7">
        <f>IF(AND(E8&lt;&gt;"",menu!B45=FALSE),1,0)</f>
        <v>1</v>
      </c>
      <c r="S14" s="326"/>
      <c r="T14" s="751"/>
      <c r="U14" s="751"/>
      <c r="V14" s="751"/>
      <c r="W14" s="751"/>
      <c r="X14" s="751"/>
      <c r="Y14" s="326"/>
      <c r="Z14" s="326"/>
      <c r="AA14" s="326"/>
      <c r="AB14" s="326"/>
      <c r="AC14" s="326"/>
      <c r="AD14" s="326"/>
      <c r="AE14" s="326"/>
      <c r="AF14" s="326"/>
      <c r="AG14" s="326"/>
    </row>
    <row r="15" spans="1:33" ht="4.9000000000000004" customHeight="1" thickBot="1" x14ac:dyDescent="0.25">
      <c r="A15" s="326"/>
      <c r="S15" s="326"/>
      <c r="T15" s="751"/>
      <c r="U15" s="751"/>
      <c r="V15" s="751"/>
      <c r="W15" s="751"/>
      <c r="X15" s="751"/>
      <c r="Y15" s="326"/>
      <c r="Z15" s="326"/>
      <c r="AA15" s="326"/>
      <c r="AB15" s="326"/>
      <c r="AC15" s="326"/>
      <c r="AD15" s="326"/>
      <c r="AE15" s="326"/>
      <c r="AF15" s="326"/>
      <c r="AG15" s="326"/>
    </row>
    <row r="16" spans="1:33" ht="40.5" customHeight="1" thickBot="1" x14ac:dyDescent="0.25">
      <c r="A16" s="326"/>
      <c r="C16" s="234"/>
      <c r="D16" s="653" t="str">
        <f>IF(Personal_alt!E10=menu!A126,Texte!B33,Texte!B34)</f>
        <v xml:space="preserve">Wir bestätigen, dass es sich bei der/den beantragten Projektstelle(n) um zusätzlich geschaffene und auf den Förderzeitraum befristete Projektstelle(n) handelt, welche öffentlich ausgeschrieben wird/werden.
Zuwendungsfähig sind nur zusätzlich entstehende Personalausgaben. </v>
      </c>
      <c r="E16" s="653"/>
      <c r="F16" s="653"/>
      <c r="G16" s="653"/>
      <c r="H16" s="653"/>
      <c r="I16" s="653"/>
      <c r="J16" s="653"/>
      <c r="K16" s="653"/>
      <c r="L16" s="653"/>
      <c r="M16" s="653"/>
      <c r="N16" s="653"/>
      <c r="O16" s="653"/>
      <c r="P16" s="654"/>
      <c r="Q16" s="7">
        <f>IF(AND(E8&lt;&gt;"",menu!B46=FALSE),1,0)</f>
        <v>1</v>
      </c>
      <c r="S16" s="326"/>
      <c r="T16" s="751"/>
      <c r="U16" s="751"/>
      <c r="V16" s="751"/>
      <c r="W16" s="751"/>
      <c r="X16" s="751"/>
      <c r="Y16" s="326"/>
      <c r="Z16" s="326"/>
      <c r="AA16" s="326"/>
      <c r="AB16" s="326"/>
      <c r="AC16" s="326"/>
      <c r="AD16" s="326"/>
      <c r="AE16" s="326"/>
      <c r="AF16" s="326"/>
      <c r="AG16" s="326"/>
    </row>
    <row r="17" spans="1:33" ht="4.9000000000000004" customHeight="1" thickBot="1" x14ac:dyDescent="0.25">
      <c r="A17" s="326"/>
      <c r="S17" s="326"/>
      <c r="T17" s="326"/>
      <c r="U17" s="326"/>
      <c r="V17" s="326"/>
      <c r="W17" s="326"/>
      <c r="X17" s="326"/>
      <c r="Y17" s="326"/>
      <c r="Z17" s="326"/>
      <c r="AA17" s="326"/>
      <c r="AB17" s="326"/>
      <c r="AC17" s="326"/>
      <c r="AD17" s="326"/>
      <c r="AE17" s="326"/>
      <c r="AF17" s="326"/>
      <c r="AG17" s="326"/>
    </row>
    <row r="18" spans="1:33" ht="16.5" customHeight="1" thickBot="1" x14ac:dyDescent="0.25">
      <c r="A18" s="326"/>
      <c r="C18" s="699" t="s">
        <v>99</v>
      </c>
      <c r="D18" s="700"/>
      <c r="E18" s="655" t="s">
        <v>58</v>
      </c>
      <c r="F18" s="655"/>
      <c r="G18" s="656"/>
      <c r="J18" s="41"/>
      <c r="K18" s="32"/>
      <c r="N18" s="21"/>
      <c r="O18" s="21"/>
      <c r="Q18" s="7">
        <f>IF(AND(menu!U4=TRUE,E18="bitte auswählen"),1,0)</f>
        <v>1</v>
      </c>
      <c r="S18" s="326"/>
      <c r="T18" s="326"/>
      <c r="U18" s="326"/>
      <c r="V18" s="326"/>
      <c r="W18" s="326"/>
      <c r="X18" s="326"/>
      <c r="Y18" s="326"/>
      <c r="Z18" s="326"/>
      <c r="AA18" s="326"/>
      <c r="AB18" s="326"/>
      <c r="AC18" s="326"/>
      <c r="AD18" s="326"/>
      <c r="AE18" s="326"/>
      <c r="AF18" s="326"/>
      <c r="AG18" s="326"/>
    </row>
    <row r="19" spans="1:33" ht="4.9000000000000004" customHeight="1" x14ac:dyDescent="0.2">
      <c r="A19" s="326"/>
      <c r="C19" s="40"/>
      <c r="D19" s="40"/>
      <c r="E19" s="40"/>
      <c r="J19" s="41"/>
      <c r="K19" s="32"/>
      <c r="N19" s="21"/>
      <c r="O19" s="21"/>
      <c r="S19" s="326"/>
      <c r="T19" s="326"/>
      <c r="U19" s="326"/>
      <c r="V19" s="326"/>
      <c r="W19" s="326"/>
      <c r="X19" s="326"/>
      <c r="Y19" s="326"/>
      <c r="Z19" s="326"/>
      <c r="AA19" s="326"/>
      <c r="AB19" s="326"/>
      <c r="AC19" s="326"/>
      <c r="AD19" s="326"/>
      <c r="AE19" s="326"/>
      <c r="AF19" s="326"/>
      <c r="AG19" s="326"/>
    </row>
    <row r="20" spans="1:33" ht="13.5" thickBot="1" x14ac:dyDescent="0.25">
      <c r="A20" s="326"/>
      <c r="C20" s="645" t="s">
        <v>166</v>
      </c>
      <c r="D20" s="645"/>
      <c r="E20" s="645"/>
      <c r="P20" s="12"/>
      <c r="S20" s="326"/>
      <c r="T20" s="326"/>
      <c r="U20" s="326"/>
      <c r="V20" s="326"/>
      <c r="W20" s="326"/>
      <c r="X20" s="326"/>
      <c r="Y20" s="326"/>
      <c r="Z20" s="326"/>
      <c r="AA20" s="326"/>
      <c r="AB20" s="326"/>
      <c r="AC20" s="326"/>
      <c r="AD20" s="326"/>
      <c r="AE20" s="326"/>
      <c r="AF20" s="326"/>
      <c r="AG20" s="326"/>
    </row>
    <row r="21" spans="1:33" ht="16.5" customHeight="1" x14ac:dyDescent="0.2">
      <c r="A21" s="326"/>
      <c r="C21" s="745" t="s">
        <v>264</v>
      </c>
      <c r="D21" s="757"/>
      <c r="E21" s="18" t="s">
        <v>0</v>
      </c>
      <c r="F21" s="18" t="s">
        <v>165</v>
      </c>
      <c r="G21" s="18" t="s">
        <v>1</v>
      </c>
      <c r="H21" s="727" t="s">
        <v>262</v>
      </c>
      <c r="I21" s="748"/>
      <c r="J21" s="748"/>
      <c r="K21" s="748"/>
      <c r="L21" s="727" t="s">
        <v>2</v>
      </c>
      <c r="M21" s="753"/>
      <c r="N21" s="755" t="s">
        <v>28</v>
      </c>
      <c r="O21" s="755"/>
      <c r="P21" s="756"/>
      <c r="Q21" s="3"/>
      <c r="R21" s="3"/>
      <c r="S21" s="326"/>
      <c r="T21" s="336"/>
      <c r="U21" s="330"/>
      <c r="V21" s="330"/>
      <c r="W21" s="330"/>
      <c r="X21" s="330"/>
      <c r="Y21" s="330"/>
      <c r="Z21" s="330"/>
      <c r="AA21" s="330"/>
      <c r="AB21" s="330"/>
      <c r="AC21" s="330"/>
      <c r="AD21" s="330"/>
      <c r="AE21" s="330"/>
      <c r="AF21" s="330"/>
      <c r="AG21" s="330"/>
    </row>
    <row r="22" spans="1:33" ht="16.5" customHeight="1" x14ac:dyDescent="0.2">
      <c r="A22" s="326"/>
      <c r="C22" s="741" t="s">
        <v>3</v>
      </c>
      <c r="D22" s="742"/>
      <c r="E22" s="275" t="s">
        <v>58</v>
      </c>
      <c r="F22" s="275" t="s">
        <v>58</v>
      </c>
      <c r="G22" s="274"/>
      <c r="H22" s="749"/>
      <c r="I22" s="750"/>
      <c r="J22" s="750"/>
      <c r="K22" s="750"/>
      <c r="L22" s="749"/>
      <c r="M22" s="754"/>
      <c r="N22" s="738">
        <f>H22+L22</f>
        <v>0</v>
      </c>
      <c r="O22" s="738"/>
      <c r="P22" s="739"/>
      <c r="Q22" s="7">
        <f>IF(AND(menu!$U$4=TRUE,OR(E22="bitte auswählen",F22="bitte auswählen",G22=0,H22=0,menu!B236=1,menu!C236=1,L22="")),1,0)</f>
        <v>1</v>
      </c>
      <c r="R22" s="4"/>
      <c r="S22" s="326"/>
      <c r="T22" s="752" t="s">
        <v>491</v>
      </c>
      <c r="U22" s="752"/>
      <c r="V22" s="752"/>
      <c r="W22" s="752"/>
      <c r="X22" s="752"/>
      <c r="Y22" s="752"/>
      <c r="Z22" s="330"/>
      <c r="AA22" s="330"/>
      <c r="AB22" s="330"/>
      <c r="AC22" s="330"/>
      <c r="AD22" s="330"/>
      <c r="AE22" s="330"/>
      <c r="AF22" s="330"/>
      <c r="AG22" s="330"/>
    </row>
    <row r="23" spans="1:33" ht="16.5" customHeight="1" x14ac:dyDescent="0.2">
      <c r="A23" s="326"/>
      <c r="C23" s="741" t="s">
        <v>4</v>
      </c>
      <c r="D23" s="742"/>
      <c r="E23" s="44" t="s">
        <v>58</v>
      </c>
      <c r="F23" s="45" t="s">
        <v>58</v>
      </c>
      <c r="G23" s="23"/>
      <c r="H23" s="701"/>
      <c r="I23" s="702"/>
      <c r="J23" s="702"/>
      <c r="K23" s="702"/>
      <c r="L23" s="701"/>
      <c r="M23" s="737"/>
      <c r="N23" s="738">
        <f>H23+L23</f>
        <v>0</v>
      </c>
      <c r="O23" s="738"/>
      <c r="P23" s="739"/>
      <c r="Q23" s="7">
        <f>IF(AND(menu!$U$4=TRUE,N23&lt;&gt;0,OR(E23="bitte auswählen",F23="bitte auswählen",G23=0,H23=0,menu!$I$21=0,menu!B237=1,menu!C236=1,L23="")),1,0)</f>
        <v>0</v>
      </c>
      <c r="R23" s="4"/>
      <c r="S23" s="326"/>
      <c r="T23" s="752"/>
      <c r="U23" s="752"/>
      <c r="V23" s="752"/>
      <c r="W23" s="752"/>
      <c r="X23" s="752"/>
      <c r="Y23" s="752"/>
      <c r="Z23" s="330"/>
      <c r="AA23" s="330"/>
      <c r="AB23" s="330"/>
      <c r="AC23" s="330"/>
      <c r="AD23" s="330"/>
      <c r="AE23" s="330"/>
      <c r="AF23" s="330"/>
      <c r="AG23" s="330"/>
    </row>
    <row r="24" spans="1:33" ht="16.5" customHeight="1" x14ac:dyDescent="0.2">
      <c r="A24" s="326"/>
      <c r="C24" s="741" t="s">
        <v>5</v>
      </c>
      <c r="D24" s="742"/>
      <c r="E24" s="44" t="s">
        <v>58</v>
      </c>
      <c r="F24" s="45" t="s">
        <v>58</v>
      </c>
      <c r="G24" s="23"/>
      <c r="H24" s="701"/>
      <c r="I24" s="702"/>
      <c r="J24" s="702"/>
      <c r="K24" s="702"/>
      <c r="L24" s="701"/>
      <c r="M24" s="737"/>
      <c r="N24" s="738">
        <f>H24+L24</f>
        <v>0</v>
      </c>
      <c r="O24" s="738"/>
      <c r="P24" s="739"/>
      <c r="Q24" s="7">
        <f>IF(AND(menu!$U$4=TRUE,N24&lt;&gt;0,OR(E24="bitte auswählen",F24="bitte auswählen",G24=0,H24=0,menu!$I$21=0,menu!B238=1,menu!C237=1,L24="")),1,0)</f>
        <v>0</v>
      </c>
      <c r="R24" s="4"/>
      <c r="S24" s="326"/>
      <c r="T24" s="752"/>
      <c r="U24" s="752"/>
      <c r="V24" s="752"/>
      <c r="W24" s="752"/>
      <c r="X24" s="752"/>
      <c r="Y24" s="752"/>
      <c r="Z24" s="330"/>
      <c r="AA24" s="330"/>
      <c r="AB24" s="330"/>
      <c r="AC24" s="330"/>
      <c r="AD24" s="330"/>
      <c r="AE24" s="330"/>
      <c r="AF24" s="330"/>
      <c r="AG24" s="330"/>
    </row>
    <row r="25" spans="1:33" ht="16.5" customHeight="1" x14ac:dyDescent="0.2">
      <c r="A25" s="326"/>
      <c r="C25" s="741" t="s">
        <v>167</v>
      </c>
      <c r="D25" s="742"/>
      <c r="E25" s="44" t="s">
        <v>58</v>
      </c>
      <c r="F25" s="45" t="s">
        <v>58</v>
      </c>
      <c r="G25" s="23"/>
      <c r="H25" s="701"/>
      <c r="I25" s="702"/>
      <c r="J25" s="702"/>
      <c r="K25" s="702"/>
      <c r="L25" s="701"/>
      <c r="M25" s="737"/>
      <c r="N25" s="738">
        <f>H25+L25</f>
        <v>0</v>
      </c>
      <c r="O25" s="738"/>
      <c r="P25" s="739"/>
      <c r="Q25" s="7">
        <f>IF(AND(menu!$U$4=TRUE,N25&lt;&gt;0,OR(E25="bitte auswählen",F25="bitte auswählen",G25=0,H25=0,menu!$I$21=0,menu!B239=1,menu!C238=1,L25="")),1,0)</f>
        <v>0</v>
      </c>
      <c r="R25" s="4"/>
      <c r="S25" s="326"/>
      <c r="T25" s="752"/>
      <c r="U25" s="752"/>
      <c r="V25" s="752"/>
      <c r="W25" s="752"/>
      <c r="X25" s="752"/>
      <c r="Y25" s="752"/>
      <c r="Z25" s="330"/>
      <c r="AA25" s="330"/>
      <c r="AB25" s="330"/>
      <c r="AC25" s="330"/>
      <c r="AD25" s="330"/>
      <c r="AE25" s="330"/>
      <c r="AF25" s="330"/>
      <c r="AG25" s="330"/>
    </row>
    <row r="26" spans="1:33" ht="16.5" customHeight="1" thickBot="1" x14ac:dyDescent="0.25">
      <c r="A26" s="326"/>
      <c r="C26" s="735" t="s">
        <v>168</v>
      </c>
      <c r="D26" s="736"/>
      <c r="E26" s="44" t="s">
        <v>58</v>
      </c>
      <c r="F26" s="45" t="s">
        <v>58</v>
      </c>
      <c r="G26" s="23"/>
      <c r="H26" s="701"/>
      <c r="I26" s="702"/>
      <c r="J26" s="702"/>
      <c r="K26" s="702"/>
      <c r="L26" s="701"/>
      <c r="M26" s="737"/>
      <c r="N26" s="747">
        <f>H26+L26</f>
        <v>0</v>
      </c>
      <c r="O26" s="715"/>
      <c r="P26" s="716"/>
      <c r="Q26" s="7">
        <f>IF(AND(menu!$U$4=TRUE,N26&lt;&gt;0,OR(E26="bitte auswählen",F26="bitte auswählen",G26=0,H26=0,menu!$I$21=0,menu!B240=1,menu!C239=1,L26="")),1,0)</f>
        <v>0</v>
      </c>
      <c r="R26" s="4"/>
      <c r="S26" s="326"/>
      <c r="T26" s="752"/>
      <c r="U26" s="752"/>
      <c r="V26" s="752"/>
      <c r="W26" s="752"/>
      <c r="X26" s="752"/>
      <c r="Y26" s="752"/>
      <c r="Z26" s="330"/>
      <c r="AA26" s="330"/>
      <c r="AB26" s="330"/>
      <c r="AC26" s="330"/>
      <c r="AD26" s="330"/>
      <c r="AE26" s="330"/>
      <c r="AF26" s="330"/>
      <c r="AG26" s="330"/>
    </row>
    <row r="27" spans="1:33" ht="4.9000000000000004" customHeight="1" thickBot="1" x14ac:dyDescent="0.25">
      <c r="A27" s="326"/>
      <c r="C27" s="6"/>
      <c r="D27" s="6"/>
      <c r="E27" s="174"/>
      <c r="F27" s="175"/>
      <c r="G27" s="176"/>
      <c r="H27" s="177"/>
      <c r="I27" s="177"/>
      <c r="J27" s="177"/>
      <c r="K27" s="177"/>
      <c r="L27" s="177"/>
      <c r="M27" s="177"/>
      <c r="N27" s="177"/>
      <c r="O27" s="178"/>
      <c r="P27" s="178"/>
      <c r="Q27" s="7"/>
      <c r="R27" s="4"/>
      <c r="S27" s="326"/>
      <c r="T27" s="752"/>
      <c r="U27" s="752"/>
      <c r="V27" s="752"/>
      <c r="W27" s="752"/>
      <c r="X27" s="752"/>
      <c r="Y27" s="752"/>
      <c r="Z27" s="330"/>
      <c r="AA27" s="330"/>
      <c r="AB27" s="330"/>
      <c r="AC27" s="330"/>
      <c r="AD27" s="330"/>
      <c r="AE27" s="330"/>
      <c r="AF27" s="330"/>
      <c r="AG27" s="330"/>
    </row>
    <row r="28" spans="1:33" ht="16.5" customHeight="1" thickBot="1" x14ac:dyDescent="0.25">
      <c r="A28" s="326"/>
      <c r="C28" s="745" t="s">
        <v>265</v>
      </c>
      <c r="D28" s="746"/>
      <c r="E28" s="179"/>
      <c r="F28" s="180"/>
      <c r="G28" s="180"/>
      <c r="H28" s="181"/>
      <c r="I28" s="180"/>
      <c r="J28" s="181"/>
      <c r="K28" s="181"/>
      <c r="L28" s="181"/>
      <c r="M28" s="181"/>
      <c r="N28" s="181"/>
      <c r="O28" s="181"/>
      <c r="P28" s="181"/>
      <c r="Q28" s="7"/>
      <c r="R28" s="4"/>
      <c r="S28" s="326"/>
      <c r="T28" s="752"/>
      <c r="U28" s="752"/>
      <c r="V28" s="752"/>
      <c r="W28" s="752"/>
      <c r="X28" s="752"/>
      <c r="Y28" s="752"/>
      <c r="Z28" s="330"/>
      <c r="AA28" s="330"/>
      <c r="AB28" s="330"/>
      <c r="AC28" s="330"/>
      <c r="AD28" s="330"/>
      <c r="AE28" s="330"/>
      <c r="AF28" s="330"/>
      <c r="AG28" s="330"/>
    </row>
    <row r="29" spans="1:33" ht="16.5" customHeight="1" x14ac:dyDescent="0.2">
      <c r="A29" s="326"/>
      <c r="C29" s="741" t="s">
        <v>3</v>
      </c>
      <c r="D29" s="742"/>
      <c r="E29" s="146" t="str">
        <f>IF(E22="bitte auswählen","",E22)</f>
        <v/>
      </c>
      <c r="F29" s="146" t="str">
        <f>IF(F22="bitte auswählen","",F22)</f>
        <v/>
      </c>
      <c r="G29" s="23"/>
      <c r="H29" s="701"/>
      <c r="I29" s="702"/>
      <c r="J29" s="702"/>
      <c r="K29" s="702"/>
      <c r="L29" s="701"/>
      <c r="M29" s="737"/>
      <c r="N29" s="743">
        <f>H29+L29</f>
        <v>0</v>
      </c>
      <c r="O29" s="743"/>
      <c r="P29" s="744"/>
      <c r="Q29" s="7">
        <f>IF(AND(menu!$U$4=TRUE,OR(G29=0,H29=0,menu!$I$21=0,L29="")),IF(AND(Basisdaten!I30&lt;&gt;"",menu!$I$47&gt;1),1,0),0)</f>
        <v>0</v>
      </c>
      <c r="R29" s="4"/>
      <c r="S29" s="326"/>
      <c r="T29" s="752"/>
      <c r="U29" s="752"/>
      <c r="V29" s="752"/>
      <c r="W29" s="752"/>
      <c r="X29" s="752"/>
      <c r="Y29" s="752"/>
      <c r="Z29" s="330"/>
      <c r="AA29" s="330"/>
      <c r="AB29" s="330"/>
      <c r="AC29" s="330"/>
      <c r="AD29" s="330"/>
      <c r="AE29" s="330"/>
      <c r="AF29" s="330"/>
      <c r="AG29" s="330"/>
    </row>
    <row r="30" spans="1:33" ht="16.5" customHeight="1" x14ac:dyDescent="0.2">
      <c r="A30" s="326"/>
      <c r="C30" s="741" t="s">
        <v>4</v>
      </c>
      <c r="D30" s="742"/>
      <c r="E30" s="146" t="str">
        <f>IF(E23="bitte auswählen","",E23)</f>
        <v/>
      </c>
      <c r="F30" s="146" t="str">
        <f>IF(F23="bitte auswählen","",F23)</f>
        <v/>
      </c>
      <c r="G30" s="23"/>
      <c r="H30" s="701"/>
      <c r="I30" s="702"/>
      <c r="J30" s="702"/>
      <c r="K30" s="702"/>
      <c r="L30" s="701"/>
      <c r="M30" s="737"/>
      <c r="N30" s="738">
        <f>H30+L30</f>
        <v>0</v>
      </c>
      <c r="O30" s="738"/>
      <c r="P30" s="739"/>
      <c r="Q30" s="7">
        <f>IF(AND(menu!$U$4=TRUE,E30&lt;&gt;"",OR(G30=0,H30=0,menu!$I$21=0,L30="")),IF(AND(#REF!&lt;&gt;"",menu!$I$47&gt;1),1,0),0)</f>
        <v>0</v>
      </c>
      <c r="R30" s="4"/>
      <c r="S30" s="326"/>
      <c r="T30" s="330"/>
      <c r="U30" s="330"/>
      <c r="V30" s="326"/>
      <c r="W30" s="330"/>
      <c r="X30" s="330"/>
      <c r="Y30" s="330"/>
      <c r="Z30" s="330"/>
      <c r="AA30" s="330"/>
      <c r="AB30" s="330"/>
      <c r="AC30" s="330"/>
      <c r="AD30" s="330"/>
      <c r="AE30" s="330"/>
      <c r="AF30" s="330"/>
      <c r="AG30" s="330"/>
    </row>
    <row r="31" spans="1:33" ht="16.5" customHeight="1" x14ac:dyDescent="0.2">
      <c r="A31" s="326"/>
      <c r="C31" s="741" t="s">
        <v>5</v>
      </c>
      <c r="D31" s="742"/>
      <c r="E31" s="146" t="str">
        <f t="shared" ref="E31:F33" si="0">IF(E24="bitte auswählen","",E24)</f>
        <v/>
      </c>
      <c r="F31" s="146" t="str">
        <f t="shared" si="0"/>
        <v/>
      </c>
      <c r="G31" s="23"/>
      <c r="H31" s="701"/>
      <c r="I31" s="702"/>
      <c r="J31" s="702"/>
      <c r="K31" s="702"/>
      <c r="L31" s="701"/>
      <c r="M31" s="737"/>
      <c r="N31" s="738">
        <f>H31+L31</f>
        <v>0</v>
      </c>
      <c r="O31" s="738"/>
      <c r="P31" s="739"/>
      <c r="Q31" s="7">
        <f>IF(AND(menu!$U$4=TRUE,N31&lt;&gt;0,OR(G31=0,H31=0,menu!$I$21=0,L31="")),IF(AND(#REF!&lt;&gt;"",menu!$I$47&gt;2),1,0),0)</f>
        <v>0</v>
      </c>
      <c r="R31" s="4"/>
      <c r="S31" s="326"/>
      <c r="T31" s="330"/>
      <c r="U31" s="330"/>
      <c r="V31" s="326"/>
      <c r="W31" s="330"/>
      <c r="X31" s="330"/>
      <c r="Y31" s="330"/>
      <c r="Z31" s="330"/>
      <c r="AA31" s="330"/>
      <c r="AB31" s="330"/>
      <c r="AC31" s="330"/>
      <c r="AD31" s="330"/>
      <c r="AE31" s="330"/>
      <c r="AF31" s="330"/>
      <c r="AG31" s="330"/>
    </row>
    <row r="32" spans="1:33" ht="16.5" customHeight="1" x14ac:dyDescent="0.2">
      <c r="A32" s="326"/>
      <c r="C32" s="741" t="s">
        <v>167</v>
      </c>
      <c r="D32" s="742"/>
      <c r="E32" s="146" t="str">
        <f t="shared" si="0"/>
        <v/>
      </c>
      <c r="F32" s="146" t="str">
        <f t="shared" si="0"/>
        <v/>
      </c>
      <c r="G32" s="23"/>
      <c r="H32" s="701"/>
      <c r="I32" s="702"/>
      <c r="J32" s="702"/>
      <c r="K32" s="702"/>
      <c r="L32" s="701"/>
      <c r="M32" s="737"/>
      <c r="N32" s="738">
        <f>H32+L32</f>
        <v>0</v>
      </c>
      <c r="O32" s="738"/>
      <c r="P32" s="739"/>
      <c r="Q32" s="7">
        <f>IF(AND(menu!$U$4=TRUE,N32&lt;&gt;0,OR(G32=0,H32=0,menu!$I$21=0,L32="")),IF(AND(#REF!&lt;&gt;"",menu!$I$47&gt;2),1,0),0)</f>
        <v>0</v>
      </c>
      <c r="R32" s="4"/>
      <c r="S32" s="326"/>
      <c r="T32" s="330"/>
      <c r="U32" s="330"/>
      <c r="V32" s="326"/>
      <c r="W32" s="330"/>
      <c r="X32" s="330"/>
      <c r="Y32" s="330"/>
      <c r="Z32" s="330"/>
      <c r="AA32" s="330"/>
      <c r="AB32" s="330"/>
      <c r="AC32" s="330"/>
      <c r="AD32" s="330"/>
      <c r="AE32" s="330"/>
      <c r="AF32" s="330"/>
      <c r="AG32" s="330"/>
    </row>
    <row r="33" spans="1:33" ht="16.5" customHeight="1" thickBot="1" x14ac:dyDescent="0.25">
      <c r="A33" s="326"/>
      <c r="C33" s="735" t="s">
        <v>168</v>
      </c>
      <c r="D33" s="736"/>
      <c r="E33" s="147" t="str">
        <f t="shared" si="0"/>
        <v/>
      </c>
      <c r="F33" s="147" t="str">
        <f t="shared" si="0"/>
        <v/>
      </c>
      <c r="G33" s="24"/>
      <c r="H33" s="713"/>
      <c r="I33" s="740"/>
      <c r="J33" s="740"/>
      <c r="K33" s="740"/>
      <c r="L33" s="713"/>
      <c r="M33" s="714"/>
      <c r="N33" s="715">
        <f>H33+L33</f>
        <v>0</v>
      </c>
      <c r="O33" s="715"/>
      <c r="P33" s="716"/>
      <c r="Q33" s="7">
        <f>IF(AND(menu!$U$4=TRUE,N33&lt;&gt;0,OR(G33=0,H33=0,menu!$I$21=0,L33="")),IF(AND(#REF!&lt;&gt;"",menu!$I$47&gt;2),1,0),0)</f>
        <v>0</v>
      </c>
      <c r="R33" s="4"/>
      <c r="S33" s="326"/>
      <c r="T33" s="330"/>
      <c r="U33" s="330"/>
      <c r="V33" s="326"/>
      <c r="W33" s="330"/>
      <c r="X33" s="330"/>
      <c r="Y33" s="330"/>
      <c r="Z33" s="330"/>
      <c r="AA33" s="330"/>
      <c r="AB33" s="330"/>
      <c r="AC33" s="330"/>
      <c r="AD33" s="330"/>
      <c r="AE33" s="330"/>
      <c r="AF33" s="330"/>
      <c r="AG33" s="330"/>
    </row>
    <row r="34" spans="1:33" ht="4.9000000000000004" customHeight="1" thickBot="1" x14ac:dyDescent="0.25">
      <c r="A34" s="326"/>
      <c r="C34" s="6"/>
      <c r="D34" s="6"/>
      <c r="E34" s="182"/>
      <c r="F34" s="183"/>
      <c r="G34" s="7"/>
      <c r="H34" s="178"/>
      <c r="I34" s="178"/>
      <c r="J34" s="178"/>
      <c r="K34" s="178"/>
      <c r="L34" s="178"/>
      <c r="M34" s="178"/>
      <c r="N34" s="178"/>
      <c r="O34" s="178"/>
      <c r="P34" s="178"/>
      <c r="Q34" s="7"/>
      <c r="R34" s="4"/>
      <c r="S34" s="326"/>
      <c r="T34" s="327"/>
      <c r="U34" s="326"/>
      <c r="V34" s="326"/>
      <c r="W34" s="326"/>
      <c r="X34" s="326"/>
      <c r="Y34" s="326"/>
      <c r="Z34" s="326"/>
      <c r="AA34" s="326"/>
      <c r="AB34" s="326"/>
      <c r="AC34" s="326"/>
      <c r="AD34" s="326"/>
      <c r="AE34" s="326"/>
      <c r="AF34" s="326"/>
      <c r="AG34" s="326"/>
    </row>
    <row r="35" spans="1:33" ht="16.5" customHeight="1" thickBot="1" x14ac:dyDescent="0.25">
      <c r="A35" s="326"/>
      <c r="C35" s="745" t="s">
        <v>266</v>
      </c>
      <c r="D35" s="746"/>
      <c r="E35" s="179"/>
      <c r="F35" s="180"/>
      <c r="G35" s="180"/>
      <c r="H35" s="181"/>
      <c r="I35" s="180"/>
      <c r="J35" s="181"/>
      <c r="K35" s="181"/>
      <c r="L35" s="181"/>
      <c r="M35" s="181"/>
      <c r="N35" s="181"/>
      <c r="O35" s="181"/>
      <c r="P35" s="181"/>
      <c r="Q35" s="7"/>
      <c r="R35" s="4"/>
      <c r="S35" s="326"/>
      <c r="T35" s="327"/>
      <c r="U35" s="326"/>
      <c r="V35" s="326"/>
      <c r="W35" s="326"/>
      <c r="X35" s="326"/>
      <c r="Y35" s="326"/>
      <c r="Z35" s="326"/>
      <c r="AA35" s="326"/>
      <c r="AB35" s="326"/>
      <c r="AC35" s="326"/>
      <c r="AD35" s="326"/>
      <c r="AE35" s="326"/>
      <c r="AF35" s="326"/>
      <c r="AG35" s="326"/>
    </row>
    <row r="36" spans="1:33" ht="16.5" customHeight="1" x14ac:dyDescent="0.2">
      <c r="A36" s="326"/>
      <c r="C36" s="741" t="s">
        <v>3</v>
      </c>
      <c r="D36" s="742"/>
      <c r="E36" s="146" t="str">
        <f>E29</f>
        <v/>
      </c>
      <c r="F36" s="45" t="s">
        <v>58</v>
      </c>
      <c r="G36" s="23"/>
      <c r="H36" s="701"/>
      <c r="I36" s="702"/>
      <c r="J36" s="702"/>
      <c r="K36" s="702"/>
      <c r="L36" s="701"/>
      <c r="M36" s="737"/>
      <c r="N36" s="743">
        <f>H36+L36</f>
        <v>0</v>
      </c>
      <c r="O36" s="743"/>
      <c r="P36" s="744"/>
      <c r="Q36" s="7">
        <f>IF(AND(menu!$U$4=TRUE,OR(F36="bitte auswählen",G36=0,H36=0,menu!$I$21=0,L36="")),IF(AND(Basisdaten!I30&lt;&gt;"",menu!$I$47&gt;2),1,0),0)</f>
        <v>0</v>
      </c>
      <c r="R36" s="4"/>
      <c r="S36" s="326"/>
      <c r="T36" s="327"/>
      <c r="U36" s="326"/>
      <c r="V36" s="326"/>
      <c r="W36" s="326"/>
      <c r="X36" s="326"/>
      <c r="Y36" s="326"/>
      <c r="Z36" s="326"/>
      <c r="AA36" s="326"/>
      <c r="AB36" s="326"/>
      <c r="AC36" s="326"/>
      <c r="AD36" s="326"/>
      <c r="AE36" s="326"/>
      <c r="AF36" s="326"/>
      <c r="AG36" s="326"/>
    </row>
    <row r="37" spans="1:33" ht="16.5" customHeight="1" x14ac:dyDescent="0.2">
      <c r="A37" s="326"/>
      <c r="C37" s="741" t="s">
        <v>4</v>
      </c>
      <c r="D37" s="742"/>
      <c r="E37" s="146" t="str">
        <f>E30</f>
        <v/>
      </c>
      <c r="F37" s="45" t="s">
        <v>58</v>
      </c>
      <c r="G37" s="23"/>
      <c r="H37" s="701"/>
      <c r="I37" s="702"/>
      <c r="J37" s="702"/>
      <c r="K37" s="702"/>
      <c r="L37" s="701"/>
      <c r="M37" s="737"/>
      <c r="N37" s="738">
        <f>H37+L37</f>
        <v>0</v>
      </c>
      <c r="O37" s="738"/>
      <c r="P37" s="739"/>
      <c r="Q37" s="7">
        <f>IF(AND(menu!$U$4=TRUE,N37&lt;&gt;0,OR(E37="bitte auswählen",F37="bitte auswählen",G37=0,H37=0,menu!$I$21=0,L37="")),1,0)</f>
        <v>0</v>
      </c>
      <c r="R37" s="4"/>
      <c r="S37" s="326"/>
      <c r="T37" s="327"/>
      <c r="U37" s="326"/>
      <c r="V37" s="326"/>
      <c r="W37" s="326"/>
      <c r="X37" s="326"/>
      <c r="Y37" s="326"/>
      <c r="Z37" s="326"/>
      <c r="AA37" s="326"/>
      <c r="AB37" s="326"/>
      <c r="AC37" s="326"/>
      <c r="AD37" s="326"/>
      <c r="AE37" s="326"/>
      <c r="AF37" s="326"/>
      <c r="AG37" s="326"/>
    </row>
    <row r="38" spans="1:33" ht="16.5" customHeight="1" x14ac:dyDescent="0.2">
      <c r="A38" s="326"/>
      <c r="C38" s="741" t="s">
        <v>5</v>
      </c>
      <c r="D38" s="742"/>
      <c r="E38" s="146" t="str">
        <f>E31</f>
        <v/>
      </c>
      <c r="F38" s="45" t="s">
        <v>58</v>
      </c>
      <c r="G38" s="23"/>
      <c r="H38" s="701"/>
      <c r="I38" s="702"/>
      <c r="J38" s="702"/>
      <c r="K38" s="702"/>
      <c r="L38" s="701"/>
      <c r="M38" s="737"/>
      <c r="N38" s="738">
        <f>H38+L38</f>
        <v>0</v>
      </c>
      <c r="O38" s="738"/>
      <c r="P38" s="739"/>
      <c r="Q38" s="7">
        <f>IF(AND(menu!$U$4=TRUE,N38&lt;&gt;0,OR(E38="bitte auswählen",F38="bitte auswählen",G38=0,H38=0,menu!$I$21=0,L38="")),1,0)</f>
        <v>0</v>
      </c>
      <c r="R38" s="4"/>
      <c r="S38" s="326"/>
      <c r="T38" s="703"/>
      <c r="U38" s="703"/>
      <c r="V38" s="703"/>
      <c r="W38" s="703"/>
      <c r="X38" s="703"/>
      <c r="Y38" s="703"/>
      <c r="Z38" s="703"/>
      <c r="AA38" s="330"/>
      <c r="AB38" s="330"/>
      <c r="AC38" s="330"/>
      <c r="AD38" s="330"/>
      <c r="AE38" s="330"/>
      <c r="AF38" s="330"/>
      <c r="AG38" s="330"/>
    </row>
    <row r="39" spans="1:33" ht="16.5" customHeight="1" x14ac:dyDescent="0.2">
      <c r="A39" s="326"/>
      <c r="C39" s="741" t="s">
        <v>167</v>
      </c>
      <c r="D39" s="742"/>
      <c r="E39" s="146" t="str">
        <f>E32</f>
        <v/>
      </c>
      <c r="F39" s="45" t="s">
        <v>58</v>
      </c>
      <c r="G39" s="23"/>
      <c r="H39" s="701"/>
      <c r="I39" s="702"/>
      <c r="J39" s="702"/>
      <c r="K39" s="702"/>
      <c r="L39" s="701"/>
      <c r="M39" s="737"/>
      <c r="N39" s="738">
        <f>H39+L39</f>
        <v>0</v>
      </c>
      <c r="O39" s="738"/>
      <c r="P39" s="739"/>
      <c r="Q39" s="7">
        <f>IF(AND(menu!$U$4=TRUE,N39&lt;&gt;0,OR(E39="bitte auswählen",F39="bitte auswählen",G39=0,H39=0,menu!$I$21=0,L39="")),1,0)</f>
        <v>0</v>
      </c>
      <c r="R39" s="4"/>
      <c r="S39" s="326"/>
      <c r="T39" s="703"/>
      <c r="U39" s="703"/>
      <c r="V39" s="703"/>
      <c r="W39" s="703"/>
      <c r="X39" s="703"/>
      <c r="Y39" s="703"/>
      <c r="Z39" s="703"/>
      <c r="AA39" s="330"/>
      <c r="AB39" s="330"/>
      <c r="AC39" s="330"/>
      <c r="AD39" s="330"/>
      <c r="AE39" s="330"/>
      <c r="AF39" s="330"/>
      <c r="AG39" s="330"/>
    </row>
    <row r="40" spans="1:33" ht="16.5" customHeight="1" thickBot="1" x14ac:dyDescent="0.25">
      <c r="A40" s="326"/>
      <c r="C40" s="735" t="s">
        <v>168</v>
      </c>
      <c r="D40" s="736"/>
      <c r="E40" s="147" t="str">
        <f>E33</f>
        <v/>
      </c>
      <c r="F40" s="46" t="s">
        <v>58</v>
      </c>
      <c r="G40" s="24"/>
      <c r="H40" s="713"/>
      <c r="I40" s="740"/>
      <c r="J40" s="740"/>
      <c r="K40" s="740"/>
      <c r="L40" s="713"/>
      <c r="M40" s="714"/>
      <c r="N40" s="715">
        <f>H40+L40</f>
        <v>0</v>
      </c>
      <c r="O40" s="715"/>
      <c r="P40" s="716"/>
      <c r="Q40" s="7">
        <f>IF(AND(menu!$U$4=TRUE,N40&lt;&gt;0,OR(E40="bitte auswählen",F40="bitte auswählen",G40=0,H40=0,menu!$I$21=0,L40="")),1,0)</f>
        <v>0</v>
      </c>
      <c r="R40" s="4"/>
      <c r="S40" s="326"/>
      <c r="T40" s="703"/>
      <c r="U40" s="703"/>
      <c r="V40" s="703"/>
      <c r="W40" s="703"/>
      <c r="X40" s="703"/>
      <c r="Y40" s="703"/>
      <c r="Z40" s="703"/>
      <c r="AA40" s="330"/>
      <c r="AB40" s="330"/>
      <c r="AC40" s="330"/>
      <c r="AD40" s="330"/>
      <c r="AE40" s="330"/>
      <c r="AF40" s="330"/>
      <c r="AG40" s="330"/>
    </row>
    <row r="41" spans="1:33" ht="4.9000000000000004" customHeight="1" thickBot="1" x14ac:dyDescent="0.25">
      <c r="A41" s="326"/>
      <c r="C41" s="6"/>
      <c r="D41" s="6"/>
      <c r="E41" s="47"/>
      <c r="F41" s="7"/>
      <c r="G41" s="7"/>
      <c r="H41" s="42"/>
      <c r="I41" s="42"/>
      <c r="J41" s="42"/>
      <c r="K41" s="42"/>
      <c r="L41" s="42"/>
      <c r="M41" s="42"/>
      <c r="N41" s="42"/>
      <c r="O41" s="42"/>
      <c r="P41" s="42"/>
      <c r="Q41" s="4"/>
      <c r="R41" s="4"/>
      <c r="S41" s="326"/>
      <c r="T41" s="703"/>
      <c r="U41" s="703"/>
      <c r="V41" s="703"/>
      <c r="W41" s="703"/>
      <c r="X41" s="703"/>
      <c r="Y41" s="703"/>
      <c r="Z41" s="703"/>
      <c r="AA41" s="330"/>
      <c r="AB41" s="330"/>
      <c r="AC41" s="330"/>
      <c r="AD41" s="330"/>
      <c r="AE41" s="330"/>
      <c r="AF41" s="330"/>
      <c r="AG41" s="330"/>
    </row>
    <row r="42" spans="1:33" ht="16.5" customHeight="1" x14ac:dyDescent="0.2">
      <c r="A42" s="326"/>
      <c r="C42" s="149"/>
      <c r="D42" s="660" t="s">
        <v>492</v>
      </c>
      <c r="E42" s="660"/>
      <c r="F42" s="660"/>
      <c r="G42" s="660"/>
      <c r="H42" s="660"/>
      <c r="I42" s="660"/>
      <c r="J42" s="660"/>
      <c r="K42" s="660"/>
      <c r="L42" s="660"/>
      <c r="M42" s="660"/>
      <c r="N42" s="660"/>
      <c r="O42" s="660"/>
      <c r="P42" s="661"/>
      <c r="Q42" s="7">
        <f>IF(AND(E8&lt;&gt;"",menu!B44=FALSE),1,0)</f>
        <v>1</v>
      </c>
      <c r="R42" s="4"/>
      <c r="S42" s="326"/>
      <c r="T42" s="703"/>
      <c r="U42" s="703"/>
      <c r="V42" s="703"/>
      <c r="W42" s="703"/>
      <c r="X42" s="703"/>
      <c r="Y42" s="703"/>
      <c r="Z42" s="703"/>
      <c r="AA42" s="330"/>
      <c r="AB42" s="330"/>
      <c r="AC42" s="330"/>
      <c r="AD42" s="330"/>
      <c r="AE42" s="330"/>
      <c r="AF42" s="330"/>
      <c r="AG42" s="330"/>
    </row>
    <row r="43" spans="1:33" ht="16.5" customHeight="1" thickBot="1" x14ac:dyDescent="0.25">
      <c r="A43" s="326"/>
      <c r="C43" s="150"/>
      <c r="D43" s="662"/>
      <c r="E43" s="662"/>
      <c r="F43" s="662"/>
      <c r="G43" s="662"/>
      <c r="H43" s="662"/>
      <c r="I43" s="662"/>
      <c r="J43" s="662"/>
      <c r="K43" s="662"/>
      <c r="L43" s="662"/>
      <c r="M43" s="662"/>
      <c r="N43" s="662"/>
      <c r="O43" s="662"/>
      <c r="P43" s="663"/>
      <c r="Q43" s="7"/>
      <c r="R43" s="4"/>
      <c r="S43" s="326"/>
      <c r="T43" s="703"/>
      <c r="U43" s="703"/>
      <c r="V43" s="703"/>
      <c r="W43" s="703"/>
      <c r="X43" s="703"/>
      <c r="Y43" s="703"/>
      <c r="Z43" s="703"/>
      <c r="AA43" s="326"/>
      <c r="AB43" s="326"/>
      <c r="AC43" s="326"/>
      <c r="AD43" s="326"/>
      <c r="AE43" s="326"/>
      <c r="AF43" s="326"/>
      <c r="AG43" s="326"/>
    </row>
    <row r="44" spans="1:33" ht="4.9000000000000004" customHeight="1" x14ac:dyDescent="0.2">
      <c r="A44" s="326"/>
      <c r="C44" s="6"/>
      <c r="D44" s="6"/>
      <c r="E44" s="47"/>
      <c r="F44" s="7"/>
      <c r="G44" s="7"/>
      <c r="H44" s="42"/>
      <c r="I44" s="42"/>
      <c r="J44" s="42"/>
      <c r="K44" s="42"/>
      <c r="L44" s="42"/>
      <c r="M44" s="42"/>
      <c r="N44" s="42"/>
      <c r="O44" s="42"/>
      <c r="P44" s="42"/>
      <c r="Q44" s="4"/>
      <c r="R44" s="4"/>
      <c r="S44" s="326"/>
      <c r="T44" s="703"/>
      <c r="U44" s="703"/>
      <c r="V44" s="703"/>
      <c r="W44" s="703"/>
      <c r="X44" s="703"/>
      <c r="Y44" s="703"/>
      <c r="Z44" s="703"/>
      <c r="AA44" s="326"/>
      <c r="AB44" s="326"/>
      <c r="AC44" s="326"/>
      <c r="AD44" s="326"/>
      <c r="AE44" s="326"/>
      <c r="AF44" s="326"/>
      <c r="AG44" s="326"/>
    </row>
    <row r="45" spans="1:33" ht="16.5" customHeight="1" x14ac:dyDescent="0.2">
      <c r="A45" s="326"/>
      <c r="C45" s="719" t="str">
        <f>IF(menu!C20=1,menu!M3,IF(menu!D20=1,menu!M4,IF(menu!E20=1,menu!M5,IF(menu!C21,menu!M6,IF(menu!D21,menu!M7,IF(menu!E21,menu!M8,IF(menu!I21=2,menu!M9,"")))))))</f>
        <v/>
      </c>
      <c r="D45" s="719"/>
      <c r="E45" s="719"/>
      <c r="F45" s="719"/>
      <c r="G45" s="719"/>
      <c r="H45" s="719"/>
      <c r="I45" s="719"/>
      <c r="J45" s="719"/>
      <c r="K45" s="719"/>
      <c r="L45" s="719"/>
      <c r="M45" s="719"/>
      <c r="N45" s="719"/>
      <c r="O45" s="719"/>
      <c r="P45" s="719"/>
      <c r="Q45" s="4"/>
      <c r="R45" s="4"/>
      <c r="S45" s="326"/>
      <c r="T45" s="703"/>
      <c r="U45" s="703"/>
      <c r="V45" s="703"/>
      <c r="W45" s="703"/>
      <c r="X45" s="703"/>
      <c r="Y45" s="703"/>
      <c r="Z45" s="703"/>
      <c r="AA45" s="326"/>
      <c r="AB45" s="326"/>
      <c r="AC45" s="326"/>
      <c r="AD45" s="326"/>
      <c r="AE45" s="326"/>
      <c r="AF45" s="326"/>
      <c r="AG45" s="326"/>
    </row>
    <row r="46" spans="1:33" ht="4.9000000000000004" customHeight="1" x14ac:dyDescent="0.2">
      <c r="A46" s="326"/>
      <c r="S46" s="326"/>
      <c r="T46" s="703"/>
      <c r="U46" s="703"/>
      <c r="V46" s="703"/>
      <c r="W46" s="703"/>
      <c r="X46" s="703"/>
      <c r="Y46" s="703"/>
      <c r="Z46" s="703"/>
      <c r="AA46" s="326"/>
      <c r="AB46" s="326"/>
      <c r="AC46" s="326"/>
      <c r="AD46" s="326"/>
      <c r="AE46" s="326"/>
      <c r="AF46" s="326"/>
      <c r="AG46" s="326"/>
    </row>
    <row r="47" spans="1:33" ht="174" customHeight="1" x14ac:dyDescent="0.2">
      <c r="A47" s="326"/>
      <c r="C47" s="722" t="s">
        <v>559</v>
      </c>
      <c r="D47" s="723"/>
      <c r="E47" s="723"/>
      <c r="F47" s="723"/>
      <c r="G47" s="723"/>
      <c r="H47" s="723"/>
      <c r="I47" s="723"/>
      <c r="J47" s="723"/>
      <c r="K47" s="723"/>
      <c r="L47" s="723"/>
      <c r="M47" s="723"/>
      <c r="N47" s="723"/>
      <c r="O47" s="723"/>
      <c r="P47" s="724"/>
      <c r="Q47" s="3"/>
      <c r="R47" s="3"/>
      <c r="S47" s="703"/>
      <c r="T47" s="703"/>
      <c r="U47" s="703"/>
      <c r="V47" s="703"/>
      <c r="W47" s="703"/>
      <c r="X47" s="332"/>
      <c r="Y47" s="332"/>
      <c r="Z47" s="332"/>
      <c r="AA47" s="326"/>
      <c r="AB47" s="326"/>
      <c r="AC47" s="326"/>
      <c r="AD47" s="326"/>
      <c r="AE47" s="326"/>
      <c r="AF47" s="326"/>
      <c r="AG47" s="326"/>
    </row>
    <row r="48" spans="1:33" ht="19.5" customHeight="1" x14ac:dyDescent="0.2">
      <c r="A48" s="326"/>
      <c r="C48" s="725" t="str">
        <f>HYPERLINK("https://foerderportal.bund.de/easy/easy_index.php?auswahl=easy_formulare&amp;formularschrank=bmu#t1","Formularschrank des BMU")</f>
        <v>Formularschrank des BMU</v>
      </c>
      <c r="D48" s="726"/>
      <c r="E48" s="726"/>
      <c r="F48" s="120"/>
      <c r="G48" s="120"/>
      <c r="H48" s="120"/>
      <c r="I48" s="120"/>
      <c r="J48" s="120"/>
      <c r="K48" s="120"/>
      <c r="L48" s="120"/>
      <c r="M48" s="120"/>
      <c r="N48" s="120"/>
      <c r="O48" s="120"/>
      <c r="P48" s="121"/>
      <c r="S48" s="326"/>
      <c r="T48" s="326"/>
      <c r="U48" s="326"/>
      <c r="V48" s="326"/>
      <c r="W48" s="326"/>
      <c r="X48" s="326"/>
      <c r="Y48" s="326"/>
      <c r="Z48" s="326"/>
      <c r="AA48" s="326"/>
      <c r="AB48" s="326"/>
      <c r="AC48" s="326"/>
      <c r="AD48" s="326"/>
      <c r="AE48" s="326"/>
      <c r="AF48" s="326"/>
      <c r="AG48" s="326"/>
    </row>
    <row r="49" spans="1:33" ht="6" customHeight="1" thickBot="1" x14ac:dyDescent="0.25">
      <c r="A49" s="326"/>
      <c r="C49" s="33"/>
      <c r="D49" s="31"/>
      <c r="E49" s="31"/>
      <c r="F49" s="31"/>
      <c r="G49" s="31"/>
      <c r="H49" s="31"/>
      <c r="I49" s="31"/>
      <c r="J49" s="31"/>
      <c r="K49" s="31"/>
      <c r="S49" s="326"/>
      <c r="T49" s="326"/>
      <c r="U49" s="332"/>
      <c r="V49" s="332"/>
      <c r="W49" s="326"/>
      <c r="X49" s="326"/>
      <c r="Y49" s="326"/>
      <c r="Z49" s="326"/>
      <c r="AA49" s="326"/>
      <c r="AB49" s="326"/>
      <c r="AC49" s="326"/>
      <c r="AD49" s="326"/>
      <c r="AE49" s="326"/>
      <c r="AF49" s="326"/>
      <c r="AG49" s="326"/>
    </row>
    <row r="50" spans="1:33" ht="15" customHeight="1" x14ac:dyDescent="0.2">
      <c r="A50" s="326"/>
      <c r="B50" s="29"/>
      <c r="C50" s="15"/>
      <c r="D50" s="55" t="s">
        <v>16</v>
      </c>
      <c r="E50" s="55" t="str">
        <f>IF(menu!L36&lt;2018,"Projektjahr 1",menu!L36)</f>
        <v>Projektjahr 1</v>
      </c>
      <c r="F50" s="55" t="str">
        <f>IF(menu!L36&lt;2018,"Projektjahr 2",menu!L36+1)</f>
        <v>Projektjahr 2</v>
      </c>
      <c r="G50" s="55" t="str">
        <f>IF(menu!L36&lt;2018,"Projektjahr 3",menu!L36+2)</f>
        <v>Projektjahr 3</v>
      </c>
      <c r="H50" s="732" t="str">
        <f>IF(menu!L36&lt;2018,"Projektjahr 4",menu!L36+3)</f>
        <v>Projektjahr 4</v>
      </c>
      <c r="I50" s="733"/>
      <c r="J50" s="733"/>
      <c r="K50" s="734"/>
      <c r="L50" s="727" t="s">
        <v>6</v>
      </c>
      <c r="M50" s="728"/>
      <c r="N50" s="9"/>
      <c r="O50" s="9"/>
      <c r="P50" s="27"/>
      <c r="S50" s="326"/>
      <c r="T50" s="326"/>
      <c r="U50" s="326"/>
      <c r="V50" s="326"/>
      <c r="W50" s="326"/>
      <c r="X50" s="326"/>
      <c r="Y50" s="326"/>
      <c r="Z50" s="326"/>
      <c r="AA50" s="326"/>
      <c r="AB50" s="326"/>
      <c r="AC50" s="326"/>
      <c r="AD50" s="326"/>
      <c r="AE50" s="326"/>
      <c r="AF50" s="326"/>
      <c r="AG50" s="326"/>
    </row>
    <row r="51" spans="1:33" ht="16.5" customHeight="1" x14ac:dyDescent="0.2">
      <c r="A51" s="326"/>
      <c r="B51" s="29"/>
      <c r="C51" s="56" t="s">
        <v>27</v>
      </c>
      <c r="D51" s="15"/>
      <c r="E51" s="302">
        <f>IF(Basisdaten!I30="",12,ROUND(menu!G55,2))</f>
        <v>12</v>
      </c>
      <c r="F51" s="302">
        <f>IF(Basisdaten!I30="",12,ROUND(menu!H55,2))</f>
        <v>12</v>
      </c>
      <c r="G51" s="302">
        <f>IF(Basisdaten!I30="",0,ROUND(menu!I55,2))</f>
        <v>0</v>
      </c>
      <c r="H51" s="729">
        <f>IF(Basisdaten!I30="",0,ROUND(menu!J55,2))</f>
        <v>0</v>
      </c>
      <c r="I51" s="730"/>
      <c r="J51" s="730"/>
      <c r="K51" s="731"/>
      <c r="L51" s="720">
        <f>ROUND(E51+F51+G51+H51,0)</f>
        <v>24</v>
      </c>
      <c r="M51" s="721"/>
      <c r="N51" s="53"/>
      <c r="O51" s="53" t="s">
        <v>190</v>
      </c>
      <c r="P51" s="25"/>
      <c r="S51" s="326"/>
      <c r="T51" s="326"/>
      <c r="U51" s="326"/>
      <c r="V51" s="326"/>
      <c r="W51" s="326"/>
      <c r="X51" s="326"/>
      <c r="Y51" s="326"/>
      <c r="Z51" s="326"/>
      <c r="AA51" s="326"/>
      <c r="AB51" s="326"/>
      <c r="AC51" s="326"/>
      <c r="AD51" s="326"/>
      <c r="AE51" s="326"/>
      <c r="AF51" s="326"/>
      <c r="AG51" s="326"/>
    </row>
    <row r="52" spans="1:33" ht="16.5" customHeight="1" x14ac:dyDescent="0.2">
      <c r="A52" s="326"/>
      <c r="B52" s="29"/>
      <c r="C52" s="56" t="s">
        <v>7</v>
      </c>
      <c r="D52" s="19" t="s">
        <v>25</v>
      </c>
      <c r="E52" s="35">
        <f>Personalausgaben!G3</f>
        <v>0</v>
      </c>
      <c r="F52" s="35">
        <f>Personalausgaben!G4</f>
        <v>0</v>
      </c>
      <c r="G52" s="35">
        <f>Personalausgaben!G5</f>
        <v>0</v>
      </c>
      <c r="H52" s="717">
        <f>Personalausgaben!G6</f>
        <v>0</v>
      </c>
      <c r="I52" s="717"/>
      <c r="J52" s="717"/>
      <c r="K52" s="717"/>
      <c r="L52" s="704">
        <f>E52+F52+G52+H52</f>
        <v>0</v>
      </c>
      <c r="M52" s="705"/>
      <c r="N52" s="54"/>
      <c r="O52" s="54"/>
      <c r="P52" s="52"/>
      <c r="S52" s="326"/>
      <c r="T52" s="326"/>
      <c r="U52" s="326"/>
      <c r="V52" s="326"/>
      <c r="W52" s="326"/>
      <c r="X52" s="326"/>
      <c r="Y52" s="326"/>
      <c r="Z52" s="326"/>
      <c r="AA52" s="326"/>
      <c r="AB52" s="326"/>
      <c r="AC52" s="326"/>
      <c r="AD52" s="326"/>
      <c r="AE52" s="326"/>
      <c r="AF52" s="326"/>
      <c r="AG52" s="326"/>
    </row>
    <row r="53" spans="1:33" ht="16.5" customHeight="1" thickBot="1" x14ac:dyDescent="0.25">
      <c r="A53" s="326"/>
      <c r="B53" s="29"/>
      <c r="C53" s="57" t="s">
        <v>8</v>
      </c>
      <c r="D53" s="30" t="s">
        <v>24</v>
      </c>
      <c r="E53" s="36">
        <f>Personalausgaben!H3</f>
        <v>0</v>
      </c>
      <c r="F53" s="36">
        <f>Personalausgaben!H4</f>
        <v>0</v>
      </c>
      <c r="G53" s="36">
        <f>Personalausgaben!H5</f>
        <v>0</v>
      </c>
      <c r="H53" s="718">
        <f>Personalausgaben!H6</f>
        <v>0</v>
      </c>
      <c r="I53" s="718"/>
      <c r="J53" s="718"/>
      <c r="K53" s="718"/>
      <c r="L53" s="706">
        <f>E53+F53+G53+H53</f>
        <v>0</v>
      </c>
      <c r="M53" s="707"/>
      <c r="N53" s="54"/>
      <c r="O53" s="54"/>
      <c r="P53" s="52"/>
      <c r="S53" s="326"/>
      <c r="T53" s="326"/>
      <c r="U53" s="326"/>
      <c r="V53" s="326"/>
      <c r="W53" s="326"/>
      <c r="X53" s="326"/>
      <c r="Y53" s="326"/>
      <c r="Z53" s="326"/>
      <c r="AA53" s="326"/>
      <c r="AB53" s="326"/>
      <c r="AC53" s="326"/>
      <c r="AD53" s="326"/>
      <c r="AE53" s="326"/>
      <c r="AF53" s="326"/>
      <c r="AG53" s="326"/>
    </row>
    <row r="54" spans="1:33" ht="6" customHeight="1" thickBot="1" x14ac:dyDescent="0.25">
      <c r="A54" s="326"/>
      <c r="C54" s="26"/>
      <c r="D54" s="37"/>
      <c r="E54" s="38"/>
      <c r="F54" s="38"/>
      <c r="G54" s="38"/>
      <c r="H54" s="39"/>
      <c r="I54" s="39"/>
      <c r="J54" s="39"/>
      <c r="L54" s="20"/>
      <c r="M54" s="20"/>
      <c r="N54" s="25"/>
      <c r="O54" s="25"/>
      <c r="P54" s="25"/>
      <c r="S54" s="326"/>
      <c r="T54" s="326"/>
      <c r="U54" s="326"/>
      <c r="V54" s="326"/>
      <c r="W54" s="326"/>
      <c r="X54" s="326"/>
      <c r="Y54" s="326"/>
      <c r="Z54" s="326"/>
      <c r="AA54" s="326"/>
      <c r="AB54" s="326"/>
      <c r="AC54" s="326"/>
      <c r="AD54" s="326"/>
      <c r="AE54" s="326"/>
      <c r="AF54" s="326"/>
      <c r="AG54" s="326"/>
    </row>
    <row r="55" spans="1:33" ht="16.5" customHeight="1" x14ac:dyDescent="0.2">
      <c r="A55" s="326"/>
      <c r="C55" s="667" t="s">
        <v>59</v>
      </c>
      <c r="D55" s="668"/>
      <c r="E55" s="668"/>
      <c r="F55" s="668"/>
      <c r="G55" s="668"/>
      <c r="H55" s="673" t="s">
        <v>67</v>
      </c>
      <c r="I55" s="712"/>
      <c r="J55" s="712"/>
      <c r="K55" s="674"/>
      <c r="M55" s="675" t="s">
        <v>65</v>
      </c>
      <c r="N55" s="676"/>
      <c r="O55" s="676"/>
      <c r="P55" s="677"/>
      <c r="S55" s="326"/>
      <c r="T55" s="326"/>
      <c r="U55" s="326"/>
      <c r="V55" s="326"/>
      <c r="W55" s="326"/>
      <c r="X55" s="326"/>
      <c r="Y55" s="326"/>
      <c r="Z55" s="326"/>
      <c r="AA55" s="326"/>
      <c r="AB55" s="326"/>
      <c r="AC55" s="326"/>
      <c r="AD55" s="326"/>
      <c r="AE55" s="326"/>
      <c r="AF55" s="326"/>
      <c r="AG55" s="326"/>
    </row>
    <row r="56" spans="1:33" ht="16.5" customHeight="1" x14ac:dyDescent="0.2">
      <c r="A56" s="326"/>
      <c r="C56" s="669"/>
      <c r="D56" s="670"/>
      <c r="E56" s="670"/>
      <c r="F56" s="670"/>
      <c r="G56" s="670"/>
      <c r="H56" s="708" t="s">
        <v>58</v>
      </c>
      <c r="I56" s="709"/>
      <c r="J56" s="709"/>
      <c r="K56" s="710"/>
      <c r="M56" s="682"/>
      <c r="N56" s="683"/>
      <c r="O56" s="683"/>
      <c r="P56" s="684"/>
      <c r="Q56" s="695">
        <f>IF(AND(menu!U4=TRUE,OR(H56="bitte auswählen",IF(H56="Sonstige",M56=""),IF(H56="Haustarifvertrag",M56=""))),1,0)</f>
        <v>1</v>
      </c>
      <c r="S56" s="326"/>
      <c r="T56" s="326"/>
      <c r="U56" s="326"/>
      <c r="V56" s="326"/>
      <c r="W56" s="326"/>
      <c r="X56" s="326"/>
      <c r="Y56" s="326"/>
      <c r="Z56" s="326"/>
      <c r="AA56" s="326"/>
      <c r="AB56" s="326"/>
      <c r="AC56" s="326"/>
      <c r="AD56" s="326"/>
      <c r="AE56" s="326"/>
      <c r="AF56" s="326"/>
      <c r="AG56" s="326"/>
    </row>
    <row r="57" spans="1:33" ht="6.75" customHeight="1" thickBot="1" x14ac:dyDescent="0.25">
      <c r="A57" s="326"/>
      <c r="C57" s="671"/>
      <c r="D57" s="672"/>
      <c r="E57" s="672"/>
      <c r="F57" s="672"/>
      <c r="G57" s="672"/>
      <c r="H57" s="680"/>
      <c r="I57" s="711"/>
      <c r="J57" s="711"/>
      <c r="K57" s="681"/>
      <c r="L57" s="8"/>
      <c r="M57" s="685"/>
      <c r="N57" s="686"/>
      <c r="O57" s="686"/>
      <c r="P57" s="687"/>
      <c r="Q57" s="695"/>
      <c r="S57" s="326"/>
      <c r="T57" s="326"/>
      <c r="U57" s="326"/>
      <c r="V57" s="326"/>
      <c r="W57" s="326"/>
      <c r="X57" s="326"/>
      <c r="Y57" s="326"/>
      <c r="Z57" s="326"/>
      <c r="AA57" s="326"/>
      <c r="AB57" s="326"/>
      <c r="AC57" s="326"/>
      <c r="AD57" s="326"/>
      <c r="AE57" s="326"/>
      <c r="AF57" s="326"/>
      <c r="AG57" s="326"/>
    </row>
    <row r="58" spans="1:33" ht="6" customHeight="1" x14ac:dyDescent="0.2">
      <c r="A58" s="326"/>
      <c r="S58" s="326"/>
      <c r="T58" s="326"/>
      <c r="U58" s="326"/>
      <c r="V58" s="326"/>
      <c r="W58" s="326"/>
      <c r="X58" s="326"/>
      <c r="Y58" s="326"/>
      <c r="Z58" s="326"/>
      <c r="AA58" s="326"/>
      <c r="AB58" s="326"/>
      <c r="AC58" s="326"/>
      <c r="AD58" s="326"/>
      <c r="AE58" s="326"/>
      <c r="AF58" s="326"/>
      <c r="AG58" s="326"/>
    </row>
    <row r="59" spans="1:33" ht="12.75" x14ac:dyDescent="0.2">
      <c r="A59" s="326"/>
      <c r="C59" s="696" t="s">
        <v>158</v>
      </c>
      <c r="D59" s="696"/>
      <c r="E59" s="696"/>
      <c r="F59" s="696"/>
      <c r="G59" s="696"/>
      <c r="H59" s="696"/>
      <c r="I59" s="696"/>
      <c r="J59" s="696"/>
      <c r="K59" s="696"/>
      <c r="L59" s="696"/>
      <c r="M59" s="696"/>
      <c r="N59" s="696"/>
      <c r="O59" s="696"/>
      <c r="P59" s="696"/>
      <c r="S59" s="326"/>
      <c r="T59" s="326"/>
      <c r="U59" s="326"/>
      <c r="V59" s="326"/>
      <c r="W59" s="326"/>
      <c r="X59" s="326"/>
      <c r="Y59" s="326"/>
      <c r="Z59" s="326"/>
      <c r="AA59" s="326"/>
      <c r="AB59" s="326"/>
      <c r="AC59" s="326"/>
      <c r="AD59" s="326"/>
      <c r="AE59" s="326"/>
      <c r="AF59" s="326"/>
      <c r="AG59" s="326"/>
    </row>
    <row r="60" spans="1:33" ht="4.5" customHeight="1" x14ac:dyDescent="0.2">
      <c r="A60" s="326"/>
      <c r="C60" s="5"/>
      <c r="S60" s="326"/>
      <c r="T60" s="326"/>
      <c r="U60" s="326"/>
      <c r="V60" s="326"/>
      <c r="W60" s="326"/>
      <c r="X60" s="326"/>
      <c r="Y60" s="326"/>
      <c r="Z60" s="326"/>
      <c r="AA60" s="326"/>
      <c r="AB60" s="326"/>
      <c r="AC60" s="326"/>
      <c r="AD60" s="326"/>
      <c r="AE60" s="326"/>
      <c r="AF60" s="326"/>
      <c r="AG60" s="326"/>
    </row>
    <row r="61" spans="1:33" x14ac:dyDescent="0.2">
      <c r="A61" s="326"/>
      <c r="C61" s="697" t="e">
        <f>#REF!</f>
        <v>#REF!</v>
      </c>
      <c r="D61" s="698"/>
      <c r="E61" s="698"/>
      <c r="F61" s="698"/>
      <c r="G61" s="698"/>
      <c r="H61" s="698"/>
      <c r="I61" s="698"/>
      <c r="J61" s="698"/>
      <c r="K61" s="698"/>
      <c r="L61" s="698"/>
      <c r="M61" s="698"/>
      <c r="N61" s="698"/>
      <c r="O61" s="698"/>
      <c r="P61" s="698"/>
      <c r="S61" s="326"/>
      <c r="T61" s="326"/>
      <c r="U61" s="326"/>
      <c r="V61" s="326"/>
      <c r="W61" s="326"/>
      <c r="X61" s="326"/>
      <c r="Y61" s="326"/>
      <c r="Z61" s="326"/>
      <c r="AA61" s="326"/>
      <c r="AB61" s="326"/>
      <c r="AC61" s="326"/>
      <c r="AD61" s="326"/>
      <c r="AE61" s="326"/>
      <c r="AF61" s="326"/>
      <c r="AG61" s="326"/>
    </row>
    <row r="62" spans="1:33" ht="6.75" customHeight="1" x14ac:dyDescent="0.2">
      <c r="A62" s="326"/>
      <c r="S62" s="326"/>
      <c r="T62" s="326"/>
      <c r="U62" s="326"/>
      <c r="V62" s="326"/>
      <c r="W62" s="326"/>
      <c r="X62" s="326"/>
      <c r="Y62" s="326"/>
      <c r="Z62" s="326"/>
      <c r="AA62" s="326"/>
      <c r="AB62" s="326"/>
      <c r="AC62" s="326"/>
      <c r="AD62" s="326"/>
      <c r="AE62" s="326"/>
      <c r="AF62" s="326"/>
      <c r="AG62" s="326"/>
    </row>
    <row r="63" spans="1:33" x14ac:dyDescent="0.2">
      <c r="A63" s="326"/>
      <c r="B63" s="326"/>
      <c r="C63" s="326"/>
      <c r="D63" s="326"/>
      <c r="E63" s="326"/>
      <c r="F63" s="326"/>
      <c r="G63" s="326"/>
      <c r="H63" s="326"/>
      <c r="I63" s="326"/>
      <c r="J63" s="326"/>
      <c r="K63" s="326"/>
      <c r="L63" s="326"/>
      <c r="M63" s="326"/>
      <c r="N63" s="326"/>
      <c r="O63" s="326"/>
      <c r="P63" s="337"/>
      <c r="Q63" s="326"/>
      <c r="R63" s="326"/>
      <c r="S63" s="326"/>
      <c r="T63" s="326"/>
      <c r="U63" s="326"/>
      <c r="V63" s="326"/>
      <c r="W63" s="326"/>
      <c r="X63" s="326"/>
      <c r="Y63" s="326"/>
      <c r="Z63" s="326"/>
      <c r="AA63" s="326"/>
      <c r="AB63" s="326"/>
      <c r="AC63" s="326"/>
      <c r="AD63" s="326"/>
      <c r="AE63" s="326"/>
      <c r="AF63" s="326"/>
      <c r="AG63" s="326"/>
    </row>
    <row r="64" spans="1:33" x14ac:dyDescent="0.2">
      <c r="A64" s="326"/>
      <c r="B64" s="326"/>
      <c r="C64" s="326"/>
      <c r="D64" s="326"/>
      <c r="E64" s="326"/>
      <c r="F64" s="326"/>
      <c r="G64" s="326"/>
      <c r="H64" s="326"/>
      <c r="I64" s="326"/>
      <c r="J64" s="326"/>
      <c r="K64" s="326"/>
      <c r="L64" s="326"/>
      <c r="M64" s="326"/>
      <c r="N64" s="326"/>
      <c r="O64" s="326"/>
      <c r="P64" s="337"/>
      <c r="Q64" s="326"/>
      <c r="R64" s="326"/>
      <c r="S64" s="326"/>
      <c r="T64" s="326"/>
      <c r="U64" s="326"/>
      <c r="V64" s="326"/>
      <c r="W64" s="326"/>
      <c r="X64" s="326"/>
      <c r="Y64" s="326"/>
      <c r="Z64" s="326"/>
      <c r="AA64" s="326"/>
      <c r="AB64" s="326"/>
      <c r="AC64" s="326"/>
      <c r="AD64" s="326"/>
      <c r="AE64" s="326"/>
      <c r="AF64" s="326"/>
      <c r="AG64" s="326"/>
    </row>
    <row r="65" spans="1:33" x14ac:dyDescent="0.2">
      <c r="A65" s="326"/>
      <c r="B65" s="326"/>
      <c r="C65" s="326"/>
      <c r="D65" s="326"/>
      <c r="E65" s="326"/>
      <c r="F65" s="326"/>
      <c r="G65" s="326"/>
      <c r="H65" s="326"/>
      <c r="I65" s="326"/>
      <c r="J65" s="326"/>
      <c r="K65" s="326"/>
      <c r="L65" s="326"/>
      <c r="M65" s="326"/>
      <c r="N65" s="326"/>
      <c r="O65" s="326"/>
      <c r="P65" s="338"/>
      <c r="Q65" s="326"/>
      <c r="R65" s="326"/>
      <c r="S65" s="326"/>
      <c r="T65" s="326"/>
      <c r="U65" s="326"/>
      <c r="V65" s="326"/>
      <c r="W65" s="326"/>
      <c r="X65" s="326"/>
      <c r="Y65" s="326"/>
      <c r="Z65" s="326"/>
      <c r="AA65" s="326"/>
      <c r="AB65" s="326"/>
      <c r="AC65" s="326"/>
      <c r="AD65" s="326"/>
      <c r="AE65" s="326"/>
      <c r="AF65" s="326"/>
      <c r="AG65" s="326"/>
    </row>
    <row r="66" spans="1:33" x14ac:dyDescent="0.2">
      <c r="A66" s="326"/>
      <c r="B66" s="326"/>
      <c r="C66" s="326"/>
      <c r="D66" s="326"/>
      <c r="E66" s="326"/>
      <c r="F66" s="326"/>
      <c r="G66" s="326"/>
      <c r="H66" s="326"/>
      <c r="I66" s="326"/>
      <c r="J66" s="326"/>
      <c r="K66" s="326"/>
      <c r="L66" s="326"/>
      <c r="M66" s="326"/>
      <c r="N66" s="326"/>
      <c r="O66" s="326"/>
      <c r="P66" s="338"/>
      <c r="Q66" s="326"/>
      <c r="R66" s="326"/>
      <c r="S66" s="326"/>
      <c r="T66" s="326"/>
      <c r="U66" s="326"/>
      <c r="V66" s="326"/>
      <c r="W66" s="326"/>
      <c r="X66" s="326"/>
      <c r="Y66" s="326"/>
      <c r="Z66" s="326"/>
      <c r="AA66" s="326"/>
      <c r="AB66" s="326"/>
      <c r="AC66" s="326"/>
      <c r="AD66" s="326"/>
      <c r="AE66" s="326"/>
      <c r="AF66" s="326"/>
      <c r="AG66" s="326"/>
    </row>
    <row r="67" spans="1:33" x14ac:dyDescent="0.2">
      <c r="A67" s="326"/>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row>
    <row r="68" spans="1:33" x14ac:dyDescent="0.2">
      <c r="A68" s="326"/>
      <c r="B68" s="326"/>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row>
    <row r="69" spans="1:33" x14ac:dyDescent="0.2">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row>
    <row r="70" spans="1:33" ht="12" customHeight="1" x14ac:dyDescent="0.2">
      <c r="A70" s="326"/>
      <c r="B70" s="326"/>
      <c r="C70" s="339"/>
      <c r="D70" s="340"/>
      <c r="E70" s="340"/>
      <c r="F70" s="340"/>
      <c r="G70" s="340"/>
      <c r="H70" s="340"/>
      <c r="I70" s="340"/>
      <c r="J70" s="340"/>
      <c r="K70" s="340"/>
      <c r="L70" s="340"/>
      <c r="M70" s="340"/>
      <c r="N70" s="340"/>
      <c r="O70" s="340"/>
      <c r="P70" s="340"/>
      <c r="Q70" s="326"/>
      <c r="R70" s="326"/>
      <c r="S70" s="326"/>
      <c r="T70" s="326"/>
      <c r="U70" s="326"/>
      <c r="V70" s="326"/>
      <c r="W70" s="326"/>
      <c r="X70" s="326"/>
      <c r="Y70" s="326"/>
      <c r="Z70" s="326"/>
      <c r="AA70" s="326"/>
      <c r="AB70" s="326"/>
      <c r="AC70" s="326"/>
      <c r="AD70" s="326"/>
      <c r="AE70" s="326"/>
      <c r="AF70" s="326"/>
      <c r="AG70" s="326"/>
    </row>
    <row r="71" spans="1:33" x14ac:dyDescent="0.2">
      <c r="A71" s="326"/>
      <c r="B71" s="326"/>
      <c r="C71" s="340"/>
      <c r="D71" s="340"/>
      <c r="E71" s="340"/>
      <c r="F71" s="340"/>
      <c r="G71" s="340"/>
      <c r="H71" s="340"/>
      <c r="I71" s="340"/>
      <c r="J71" s="340"/>
      <c r="K71" s="340"/>
      <c r="L71" s="340"/>
      <c r="M71" s="340"/>
      <c r="N71" s="340"/>
      <c r="O71" s="340"/>
      <c r="P71" s="340"/>
      <c r="Q71" s="326"/>
      <c r="R71" s="326"/>
      <c r="S71" s="326"/>
      <c r="T71" s="326"/>
      <c r="U71" s="326"/>
      <c r="V71" s="326"/>
      <c r="W71" s="326"/>
      <c r="X71" s="326"/>
      <c r="Y71" s="326"/>
      <c r="Z71" s="326"/>
      <c r="AA71" s="326"/>
      <c r="AB71" s="326"/>
      <c r="AC71" s="326"/>
      <c r="AD71" s="326"/>
      <c r="AE71" s="326"/>
      <c r="AF71" s="326"/>
      <c r="AG71" s="326"/>
    </row>
    <row r="72" spans="1:33" x14ac:dyDescent="0.2">
      <c r="A72" s="326"/>
      <c r="B72" s="326"/>
      <c r="C72" s="340"/>
      <c r="D72" s="340"/>
      <c r="E72" s="340"/>
      <c r="F72" s="340"/>
      <c r="G72" s="340"/>
      <c r="H72" s="340"/>
      <c r="I72" s="340"/>
      <c r="J72" s="340"/>
      <c r="K72" s="340"/>
      <c r="L72" s="340"/>
      <c r="M72" s="340"/>
      <c r="N72" s="340"/>
      <c r="O72" s="340"/>
      <c r="P72" s="340"/>
      <c r="Q72" s="326"/>
      <c r="R72" s="326"/>
      <c r="S72" s="326"/>
      <c r="T72" s="326"/>
      <c r="U72" s="326"/>
      <c r="V72" s="326"/>
      <c r="W72" s="326"/>
      <c r="X72" s="326"/>
      <c r="Y72" s="326"/>
      <c r="Z72" s="326"/>
      <c r="AA72" s="326"/>
      <c r="AB72" s="326"/>
      <c r="AC72" s="326"/>
      <c r="AD72" s="326"/>
      <c r="AE72" s="326"/>
      <c r="AF72" s="326"/>
      <c r="AG72" s="326"/>
    </row>
    <row r="73" spans="1:33" x14ac:dyDescent="0.2">
      <c r="A73" s="326"/>
      <c r="B73" s="326"/>
      <c r="C73" s="340"/>
      <c r="D73" s="340"/>
      <c r="E73" s="340"/>
      <c r="F73" s="340"/>
      <c r="G73" s="340"/>
      <c r="H73" s="340"/>
      <c r="I73" s="340"/>
      <c r="J73" s="340"/>
      <c r="K73" s="340"/>
      <c r="L73" s="340"/>
      <c r="M73" s="340"/>
      <c r="N73" s="340"/>
      <c r="O73" s="340"/>
      <c r="P73" s="340"/>
      <c r="Q73" s="326"/>
      <c r="R73" s="326"/>
      <c r="S73" s="326"/>
      <c r="T73" s="326"/>
      <c r="U73" s="326"/>
      <c r="V73" s="326"/>
      <c r="W73" s="326"/>
      <c r="X73" s="326"/>
      <c r="Y73" s="326"/>
      <c r="Z73" s="326"/>
      <c r="AA73" s="326"/>
      <c r="AB73" s="326"/>
      <c r="AC73" s="326"/>
      <c r="AD73" s="326"/>
      <c r="AE73" s="326"/>
      <c r="AF73" s="326"/>
      <c r="AG73" s="326"/>
    </row>
    <row r="74" spans="1:33" x14ac:dyDescent="0.2">
      <c r="A74" s="326"/>
      <c r="B74" s="326"/>
      <c r="C74" s="340"/>
      <c r="D74" s="340"/>
      <c r="E74" s="340"/>
      <c r="F74" s="340"/>
      <c r="G74" s="340"/>
      <c r="H74" s="340"/>
      <c r="I74" s="340"/>
      <c r="J74" s="340"/>
      <c r="K74" s="340"/>
      <c r="L74" s="340"/>
      <c r="M74" s="340"/>
      <c r="N74" s="340"/>
      <c r="O74" s="340"/>
      <c r="P74" s="340"/>
      <c r="Q74" s="326"/>
      <c r="R74" s="326"/>
      <c r="S74" s="326"/>
      <c r="T74" s="326"/>
      <c r="U74" s="326"/>
      <c r="V74" s="326"/>
      <c r="W74" s="326"/>
      <c r="X74" s="326"/>
      <c r="Y74" s="326"/>
      <c r="Z74" s="326"/>
      <c r="AA74" s="326"/>
      <c r="AB74" s="326"/>
      <c r="AC74" s="326"/>
      <c r="AD74" s="326"/>
      <c r="AE74" s="326"/>
      <c r="AF74" s="326"/>
      <c r="AG74" s="326"/>
    </row>
    <row r="75" spans="1:33" x14ac:dyDescent="0.2">
      <c r="A75" s="326"/>
      <c r="B75" s="326"/>
      <c r="C75" s="340"/>
      <c r="D75" s="340"/>
      <c r="E75" s="340"/>
      <c r="F75" s="340"/>
      <c r="G75" s="340"/>
      <c r="H75" s="340"/>
      <c r="I75" s="340"/>
      <c r="J75" s="340"/>
      <c r="K75" s="340"/>
      <c r="L75" s="340"/>
      <c r="M75" s="340"/>
      <c r="N75" s="340"/>
      <c r="O75" s="340"/>
      <c r="P75" s="340"/>
      <c r="Q75" s="326"/>
      <c r="R75" s="326"/>
      <c r="S75" s="326"/>
      <c r="T75" s="326"/>
      <c r="U75" s="326"/>
      <c r="V75" s="326"/>
      <c r="W75" s="326"/>
      <c r="X75" s="326"/>
      <c r="Y75" s="326"/>
      <c r="Z75" s="326"/>
      <c r="AA75" s="326"/>
      <c r="AB75" s="326"/>
      <c r="AC75" s="326"/>
      <c r="AD75" s="326"/>
      <c r="AE75" s="326"/>
      <c r="AF75" s="326"/>
      <c r="AG75" s="326"/>
    </row>
    <row r="76" spans="1:33" x14ac:dyDescent="0.2">
      <c r="A76" s="326"/>
      <c r="B76" s="326"/>
      <c r="C76" s="340"/>
      <c r="D76" s="340"/>
      <c r="E76" s="340"/>
      <c r="F76" s="340"/>
      <c r="G76" s="340"/>
      <c r="H76" s="340"/>
      <c r="I76" s="340"/>
      <c r="J76" s="340"/>
      <c r="K76" s="340"/>
      <c r="L76" s="340"/>
      <c r="M76" s="340"/>
      <c r="N76" s="340"/>
      <c r="O76" s="340"/>
      <c r="P76" s="340"/>
      <c r="Q76" s="326"/>
      <c r="R76" s="326"/>
      <c r="S76" s="326"/>
      <c r="T76" s="326"/>
      <c r="U76" s="326"/>
      <c r="V76" s="326"/>
      <c r="W76" s="326"/>
      <c r="X76" s="326"/>
      <c r="Y76" s="326"/>
      <c r="Z76" s="326"/>
      <c r="AA76" s="326"/>
      <c r="AB76" s="326"/>
      <c r="AC76" s="326"/>
      <c r="AD76" s="326"/>
      <c r="AE76" s="326"/>
      <c r="AF76" s="326"/>
      <c r="AG76" s="326"/>
    </row>
    <row r="77" spans="1:33" x14ac:dyDescent="0.2">
      <c r="A77" s="326"/>
      <c r="B77" s="326"/>
      <c r="C77" s="340"/>
      <c r="D77" s="340"/>
      <c r="E77" s="340"/>
      <c r="F77" s="340"/>
      <c r="G77" s="340"/>
      <c r="H77" s="340"/>
      <c r="I77" s="340"/>
      <c r="J77" s="340"/>
      <c r="K77" s="340"/>
      <c r="L77" s="340"/>
      <c r="M77" s="340"/>
      <c r="N77" s="340"/>
      <c r="O77" s="340"/>
      <c r="P77" s="340"/>
      <c r="Q77" s="326"/>
      <c r="R77" s="326"/>
      <c r="S77" s="326"/>
      <c r="T77" s="326"/>
      <c r="U77" s="326"/>
      <c r="V77" s="326"/>
      <c r="W77" s="326"/>
      <c r="X77" s="326"/>
      <c r="Y77" s="326"/>
      <c r="Z77" s="326"/>
      <c r="AA77" s="326"/>
      <c r="AB77" s="326"/>
      <c r="AC77" s="326"/>
      <c r="AD77" s="326"/>
      <c r="AE77" s="326"/>
      <c r="AF77" s="326"/>
      <c r="AG77" s="326"/>
    </row>
    <row r="78" spans="1:33" x14ac:dyDescent="0.2">
      <c r="A78" s="326"/>
      <c r="B78" s="326"/>
      <c r="C78" s="340"/>
      <c r="D78" s="340"/>
      <c r="E78" s="340"/>
      <c r="F78" s="340"/>
      <c r="G78" s="340"/>
      <c r="H78" s="340"/>
      <c r="I78" s="340"/>
      <c r="J78" s="340"/>
      <c r="K78" s="340"/>
      <c r="L78" s="340"/>
      <c r="M78" s="340"/>
      <c r="N78" s="340"/>
      <c r="O78" s="340"/>
      <c r="P78" s="340"/>
      <c r="Q78" s="326"/>
      <c r="R78" s="326"/>
      <c r="S78" s="326"/>
      <c r="T78" s="326"/>
      <c r="U78" s="326"/>
      <c r="V78" s="326"/>
      <c r="W78" s="326"/>
      <c r="X78" s="326"/>
      <c r="Y78" s="326"/>
      <c r="Z78" s="326"/>
      <c r="AA78" s="326"/>
      <c r="AB78" s="326"/>
      <c r="AC78" s="326"/>
      <c r="AD78" s="326"/>
      <c r="AE78" s="326"/>
      <c r="AF78" s="326"/>
      <c r="AG78" s="326"/>
    </row>
    <row r="79" spans="1:33" x14ac:dyDescent="0.2">
      <c r="A79" s="326"/>
      <c r="B79" s="326"/>
      <c r="C79" s="340"/>
      <c r="D79" s="340"/>
      <c r="E79" s="340"/>
      <c r="F79" s="340"/>
      <c r="G79" s="340"/>
      <c r="H79" s="340"/>
      <c r="I79" s="340"/>
      <c r="J79" s="340"/>
      <c r="K79" s="340"/>
      <c r="L79" s="340"/>
      <c r="M79" s="340"/>
      <c r="N79" s="340"/>
      <c r="O79" s="340"/>
      <c r="P79" s="340"/>
      <c r="Q79" s="326"/>
      <c r="R79" s="326"/>
      <c r="S79" s="326"/>
      <c r="T79" s="326"/>
      <c r="U79" s="326"/>
      <c r="V79" s="326"/>
      <c r="W79" s="326"/>
      <c r="X79" s="326"/>
      <c r="Y79" s="326"/>
      <c r="Z79" s="326"/>
      <c r="AA79" s="326"/>
      <c r="AB79" s="326"/>
      <c r="AC79" s="326"/>
      <c r="AD79" s="326"/>
      <c r="AE79" s="326"/>
      <c r="AF79" s="326"/>
      <c r="AG79" s="326"/>
    </row>
    <row r="80" spans="1:33" x14ac:dyDescent="0.2">
      <c r="A80" s="326"/>
      <c r="B80" s="326"/>
      <c r="C80" s="326"/>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row>
    <row r="81" spans="1:33" x14ac:dyDescent="0.2">
      <c r="A81" s="326"/>
      <c r="B81" s="326"/>
      <c r="C81" s="326"/>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row>
    <row r="82" spans="1:33" x14ac:dyDescent="0.2">
      <c r="A82" s="326"/>
      <c r="B82" s="326"/>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row>
    <row r="83" spans="1:33" x14ac:dyDescent="0.2">
      <c r="A83" s="326"/>
      <c r="B83" s="326"/>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row>
    <row r="84" spans="1:33" x14ac:dyDescent="0.2">
      <c r="A84" s="326"/>
      <c r="B84" s="32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row>
    <row r="85" spans="1:33" x14ac:dyDescent="0.2">
      <c r="A85" s="326"/>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row>
    <row r="86" spans="1:33" x14ac:dyDescent="0.2">
      <c r="A86" s="326"/>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row>
    <row r="87" spans="1:33" x14ac:dyDescent="0.2">
      <c r="A87" s="326"/>
      <c r="B87" s="326"/>
      <c r="C87" s="326"/>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row>
    <row r="88" spans="1:33" x14ac:dyDescent="0.2">
      <c r="A88" s="326"/>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row>
    <row r="89" spans="1:33" x14ac:dyDescent="0.2">
      <c r="A89" s="326"/>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row>
    <row r="90" spans="1:33" x14ac:dyDescent="0.2">
      <c r="A90" s="326"/>
      <c r="B90" s="326"/>
      <c r="C90" s="326"/>
      <c r="D90" s="326"/>
      <c r="E90" s="326"/>
      <c r="F90" s="326"/>
      <c r="G90" s="326"/>
      <c r="H90" s="326"/>
      <c r="I90" s="326"/>
      <c r="J90" s="326"/>
      <c r="K90" s="326"/>
      <c r="L90" s="326"/>
      <c r="M90" s="326"/>
      <c r="N90" s="326"/>
      <c r="O90" s="326"/>
      <c r="P90" s="326"/>
      <c r="Q90" s="326"/>
      <c r="R90" s="326"/>
      <c r="S90" s="326"/>
      <c r="T90" s="326"/>
      <c r="U90" s="326"/>
      <c r="V90" s="326"/>
      <c r="W90" s="326"/>
      <c r="X90" s="326"/>
      <c r="Y90" s="326"/>
      <c r="Z90" s="326"/>
      <c r="AA90" s="326"/>
      <c r="AB90" s="326"/>
      <c r="AC90" s="326"/>
      <c r="AD90" s="326"/>
      <c r="AE90" s="326"/>
      <c r="AF90" s="326"/>
      <c r="AG90" s="326"/>
    </row>
    <row r="91" spans="1:33" x14ac:dyDescent="0.2">
      <c r="A91" s="326"/>
      <c r="B91" s="326"/>
      <c r="C91" s="326"/>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row>
    <row r="92" spans="1:33" x14ac:dyDescent="0.2">
      <c r="A92" s="326"/>
      <c r="B92" s="326"/>
      <c r="C92" s="326"/>
      <c r="D92" s="326"/>
      <c r="E92" s="326"/>
      <c r="F92" s="326"/>
      <c r="G92" s="326"/>
      <c r="H92" s="326"/>
      <c r="I92" s="326"/>
      <c r="J92" s="326"/>
      <c r="K92" s="326"/>
      <c r="L92" s="326"/>
      <c r="M92" s="326"/>
      <c r="N92" s="326"/>
      <c r="O92" s="326"/>
      <c r="P92" s="326"/>
      <c r="Q92" s="326"/>
      <c r="R92" s="326"/>
      <c r="S92" s="326"/>
      <c r="T92" s="326"/>
      <c r="U92" s="326"/>
      <c r="V92" s="326"/>
      <c r="W92" s="326"/>
      <c r="X92" s="326"/>
      <c r="Y92" s="326"/>
      <c r="Z92" s="326"/>
      <c r="AA92" s="326"/>
      <c r="AB92" s="326"/>
      <c r="AC92" s="326"/>
      <c r="AD92" s="326"/>
      <c r="AE92" s="326"/>
      <c r="AF92" s="326"/>
      <c r="AG92" s="326"/>
    </row>
    <row r="93" spans="1:33" x14ac:dyDescent="0.2">
      <c r="A93" s="326"/>
      <c r="B93" s="326"/>
      <c r="C93" s="326"/>
      <c r="D93" s="326"/>
      <c r="E93" s="326"/>
      <c r="F93" s="326"/>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row>
    <row r="94" spans="1:33" x14ac:dyDescent="0.2">
      <c r="A94" s="326"/>
      <c r="B94" s="326"/>
      <c r="C94" s="326"/>
      <c r="D94" s="326"/>
      <c r="E94" s="326"/>
      <c r="F94" s="326"/>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row>
    <row r="95" spans="1:33" x14ac:dyDescent="0.2">
      <c r="A95" s="326"/>
      <c r="B95" s="326"/>
      <c r="C95" s="326"/>
      <c r="D95" s="326"/>
      <c r="E95" s="326"/>
      <c r="F95" s="326"/>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row>
    <row r="96" spans="1:33" x14ac:dyDescent="0.2">
      <c r="A96" s="326"/>
      <c r="B96" s="326"/>
      <c r="C96" s="326"/>
      <c r="D96" s="326"/>
      <c r="E96" s="326"/>
      <c r="F96" s="326"/>
      <c r="G96" s="326"/>
      <c r="H96" s="326"/>
      <c r="I96" s="326"/>
      <c r="J96" s="326"/>
      <c r="K96" s="326"/>
      <c r="L96" s="326"/>
      <c r="M96" s="326"/>
      <c r="N96" s="326"/>
      <c r="O96" s="326"/>
      <c r="P96" s="326"/>
      <c r="Q96" s="326"/>
      <c r="R96" s="326"/>
      <c r="S96" s="326"/>
      <c r="T96" s="326"/>
      <c r="U96" s="326"/>
      <c r="V96" s="326"/>
      <c r="W96" s="326"/>
      <c r="X96" s="326"/>
      <c r="Y96" s="326"/>
      <c r="Z96" s="326"/>
      <c r="AA96" s="326"/>
      <c r="AB96" s="326"/>
      <c r="AC96" s="326"/>
      <c r="AD96" s="326"/>
      <c r="AE96" s="326"/>
      <c r="AF96" s="326"/>
      <c r="AG96" s="326"/>
    </row>
    <row r="97" spans="1:33" x14ac:dyDescent="0.2">
      <c r="A97" s="326"/>
      <c r="B97" s="326"/>
      <c r="C97" s="326"/>
      <c r="D97" s="326"/>
      <c r="E97" s="326"/>
      <c r="F97" s="326"/>
      <c r="G97" s="326"/>
      <c r="H97" s="326"/>
      <c r="I97" s="326"/>
      <c r="J97" s="326"/>
      <c r="K97" s="326"/>
      <c r="L97" s="326"/>
      <c r="M97" s="326"/>
      <c r="N97" s="326"/>
      <c r="O97" s="326"/>
      <c r="P97" s="326"/>
      <c r="Q97" s="326"/>
      <c r="R97" s="326"/>
      <c r="S97" s="326"/>
      <c r="T97" s="326"/>
      <c r="U97" s="326"/>
      <c r="V97" s="326"/>
      <c r="W97" s="326"/>
      <c r="X97" s="326"/>
      <c r="Y97" s="326"/>
      <c r="Z97" s="326"/>
      <c r="AA97" s="326"/>
      <c r="AB97" s="326"/>
      <c r="AC97" s="326"/>
      <c r="AD97" s="326"/>
      <c r="AE97" s="326"/>
      <c r="AF97" s="326"/>
      <c r="AG97" s="326"/>
    </row>
    <row r="98" spans="1:33" x14ac:dyDescent="0.2">
      <c r="A98" s="326"/>
      <c r="B98" s="326"/>
      <c r="C98" s="326"/>
      <c r="D98" s="326"/>
      <c r="E98" s="326"/>
      <c r="F98" s="326"/>
      <c r="G98" s="326"/>
      <c r="H98" s="326"/>
      <c r="I98" s="326"/>
      <c r="J98" s="326"/>
      <c r="K98" s="326"/>
      <c r="L98" s="326"/>
      <c r="M98" s="326"/>
      <c r="N98" s="326"/>
      <c r="O98" s="326"/>
      <c r="P98" s="326"/>
      <c r="Q98" s="326"/>
      <c r="R98" s="326"/>
      <c r="S98" s="326"/>
      <c r="T98" s="326"/>
      <c r="U98" s="326"/>
      <c r="V98" s="326"/>
      <c r="W98" s="326"/>
      <c r="X98" s="326"/>
      <c r="Y98" s="326"/>
      <c r="Z98" s="326"/>
      <c r="AA98" s="326"/>
      <c r="AB98" s="326"/>
      <c r="AC98" s="326"/>
      <c r="AD98" s="326"/>
      <c r="AE98" s="326"/>
      <c r="AF98" s="326"/>
      <c r="AG98" s="326"/>
    </row>
    <row r="99" spans="1:33" x14ac:dyDescent="0.2">
      <c r="A99" s="326"/>
      <c r="B99" s="326"/>
      <c r="C99" s="326"/>
      <c r="D99" s="326"/>
      <c r="E99" s="326"/>
      <c r="F99" s="326"/>
      <c r="G99" s="326"/>
      <c r="H99" s="326"/>
      <c r="I99" s="326"/>
      <c r="J99" s="326"/>
      <c r="K99" s="326"/>
      <c r="L99" s="326"/>
      <c r="M99" s="326"/>
      <c r="N99" s="326"/>
      <c r="O99" s="326"/>
      <c r="P99" s="326"/>
      <c r="Q99" s="326"/>
      <c r="R99" s="326"/>
      <c r="S99" s="326"/>
      <c r="T99" s="326"/>
      <c r="U99" s="326"/>
      <c r="V99" s="326"/>
      <c r="W99" s="326"/>
      <c r="X99" s="326"/>
      <c r="Y99" s="326"/>
      <c r="Z99" s="326"/>
      <c r="AA99" s="326"/>
      <c r="AB99" s="326"/>
      <c r="AC99" s="326"/>
      <c r="AD99" s="326"/>
      <c r="AE99" s="326"/>
      <c r="AF99" s="326"/>
      <c r="AG99" s="326"/>
    </row>
    <row r="100" spans="1:33" x14ac:dyDescent="0.2">
      <c r="A100" s="326"/>
      <c r="B100" s="326"/>
      <c r="C100" s="326"/>
      <c r="D100" s="326"/>
      <c r="E100" s="326"/>
      <c r="F100" s="326"/>
      <c r="G100" s="326"/>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t="s">
        <v>190</v>
      </c>
      <c r="AD100" s="326"/>
      <c r="AE100" s="326"/>
      <c r="AF100" s="326"/>
      <c r="AG100" s="326"/>
    </row>
  </sheetData>
  <sheetProtection selectLockedCells="1"/>
  <customSheetViews>
    <customSheetView guid="{68ABA936-E0C3-4F62-AA1D-4FD1F5462098}" showPageBreaks="1" showGridLines="0" showRowCol="0" fitToPage="1" printArea="1" view="pageBreakPreview">
      <selection activeCell="E8" sqref="E8"/>
      <pageMargins left="0.39370078740157483" right="0.39370078740157483" top="0.39370078740157483" bottom="0.39370078740157483" header="0" footer="0"/>
      <printOptions horizontalCentered="1"/>
      <pageSetup paperSize="9" scale="84" orientation="portrait" r:id="rId1"/>
    </customSheetView>
  </customSheetViews>
  <mergeCells count="104">
    <mergeCell ref="S47:W47"/>
    <mergeCell ref="T10:X16"/>
    <mergeCell ref="T22:Y29"/>
    <mergeCell ref="L21:M21"/>
    <mergeCell ref="N29:P29"/>
    <mergeCell ref="C29:D29"/>
    <mergeCell ref="H29:K29"/>
    <mergeCell ref="L29:M29"/>
    <mergeCell ref="L22:M22"/>
    <mergeCell ref="L23:M23"/>
    <mergeCell ref="L24:M24"/>
    <mergeCell ref="N22:P22"/>
    <mergeCell ref="N23:P23"/>
    <mergeCell ref="N24:P24"/>
    <mergeCell ref="N21:P21"/>
    <mergeCell ref="C23:D23"/>
    <mergeCell ref="C24:D24"/>
    <mergeCell ref="C21:D21"/>
    <mergeCell ref="C22:D22"/>
    <mergeCell ref="C31:D31"/>
    <mergeCell ref="H31:K31"/>
    <mergeCell ref="L31:M31"/>
    <mergeCell ref="C30:D30"/>
    <mergeCell ref="H30:K30"/>
    <mergeCell ref="C20:E20"/>
    <mergeCell ref="N37:P37"/>
    <mergeCell ref="C38:D38"/>
    <mergeCell ref="H38:K38"/>
    <mergeCell ref="L38:M38"/>
    <mergeCell ref="N38:P38"/>
    <mergeCell ref="C28:D28"/>
    <mergeCell ref="H25:K25"/>
    <mergeCell ref="C25:D25"/>
    <mergeCell ref="C26:D26"/>
    <mergeCell ref="N25:P25"/>
    <mergeCell ref="H26:K26"/>
    <mergeCell ref="L26:M26"/>
    <mergeCell ref="N26:P26"/>
    <mergeCell ref="H21:K21"/>
    <mergeCell ref="H22:K22"/>
    <mergeCell ref="H23:K23"/>
    <mergeCell ref="H24:K24"/>
    <mergeCell ref="L25:M25"/>
    <mergeCell ref="C37:D37"/>
    <mergeCell ref="H37:K37"/>
    <mergeCell ref="C40:D40"/>
    <mergeCell ref="L39:M39"/>
    <mergeCell ref="N39:P39"/>
    <mergeCell ref="H40:K40"/>
    <mergeCell ref="L37:M37"/>
    <mergeCell ref="C39:D39"/>
    <mergeCell ref="L30:M30"/>
    <mergeCell ref="N30:P30"/>
    <mergeCell ref="C33:D33"/>
    <mergeCell ref="C36:D36"/>
    <mergeCell ref="H36:K36"/>
    <mergeCell ref="L36:M36"/>
    <mergeCell ref="N36:P36"/>
    <mergeCell ref="C35:D35"/>
    <mergeCell ref="H33:K33"/>
    <mergeCell ref="L33:M33"/>
    <mergeCell ref="N33:P33"/>
    <mergeCell ref="N31:P31"/>
    <mergeCell ref="C32:D32"/>
    <mergeCell ref="H32:K32"/>
    <mergeCell ref="L32:M32"/>
    <mergeCell ref="N32:P32"/>
    <mergeCell ref="D42:P43"/>
    <mergeCell ref="H39:K39"/>
    <mergeCell ref="T38:Z46"/>
    <mergeCell ref="C61:P61"/>
    <mergeCell ref="L52:M52"/>
    <mergeCell ref="L53:M53"/>
    <mergeCell ref="H56:K57"/>
    <mergeCell ref="H55:K55"/>
    <mergeCell ref="C59:P59"/>
    <mergeCell ref="L40:M40"/>
    <mergeCell ref="N40:P40"/>
    <mergeCell ref="C55:G57"/>
    <mergeCell ref="M56:P57"/>
    <mergeCell ref="M55:P55"/>
    <mergeCell ref="H52:K52"/>
    <mergeCell ref="H53:K53"/>
    <mergeCell ref="Q56:Q57"/>
    <mergeCell ref="C45:P45"/>
    <mergeCell ref="L51:M51"/>
    <mergeCell ref="C47:P47"/>
    <mergeCell ref="C48:E48"/>
    <mergeCell ref="L50:M50"/>
    <mergeCell ref="H51:K51"/>
    <mergeCell ref="H50:K50"/>
    <mergeCell ref="H8:P8"/>
    <mergeCell ref="D14:P14"/>
    <mergeCell ref="D16:P16"/>
    <mergeCell ref="C12:P12"/>
    <mergeCell ref="C3:D4"/>
    <mergeCell ref="E3:G4"/>
    <mergeCell ref="E18:G18"/>
    <mergeCell ref="C8:D8"/>
    <mergeCell ref="C7:E7"/>
    <mergeCell ref="C18:D18"/>
    <mergeCell ref="C10:D10"/>
    <mergeCell ref="E10:G10"/>
    <mergeCell ref="C5:G6"/>
  </mergeCells>
  <conditionalFormatting sqref="E18">
    <cfRule type="expression" dxfId="130" priority="434" stopIfTrue="1">
      <formula>AND($E$8&gt;TODAY(),DAY(E18)=1)</formula>
    </cfRule>
  </conditionalFormatting>
  <conditionalFormatting sqref="E23:E26">
    <cfRule type="expression" dxfId="129" priority="44">
      <formula>AND(N23&gt;0,E23="bitte auswählen")</formula>
    </cfRule>
    <cfRule type="expression" dxfId="128" priority="45">
      <formula>E23&lt;&gt;"bitte auswählen"</formula>
    </cfRule>
  </conditionalFormatting>
  <conditionalFormatting sqref="E18:G18">
    <cfRule type="expression" dxfId="126" priority="369">
      <formula>$E$18&lt;&gt;"bitte auswählen"</formula>
    </cfRule>
  </conditionalFormatting>
  <conditionalFormatting sqref="F23:F26">
    <cfRule type="expression" dxfId="123" priority="40">
      <formula>F23&lt;&gt;"bitte auswählen"</formula>
    </cfRule>
    <cfRule type="expression" dxfId="122" priority="43">
      <formula>E23&lt;&gt;"bitte auswählen"</formula>
    </cfRule>
  </conditionalFormatting>
  <conditionalFormatting sqref="F36:F40">
    <cfRule type="expression" dxfId="121" priority="24">
      <formula>F36&lt;&gt;"bitte auswählen"</formula>
    </cfRule>
    <cfRule type="expression" dxfId="120" priority="51">
      <formula>E36&lt;&gt;""</formula>
    </cfRule>
  </conditionalFormatting>
  <conditionalFormatting sqref="G22">
    <cfRule type="expression" dxfId="119" priority="371">
      <formula>AND($G$22&lt;=40, $G$22&gt;0)</formula>
    </cfRule>
  </conditionalFormatting>
  <conditionalFormatting sqref="H56:K57">
    <cfRule type="expression" dxfId="118" priority="399">
      <formula>$H$56&lt;&gt;"bitte auswählen"</formula>
    </cfRule>
  </conditionalFormatting>
  <dataValidations xWindow="814" yWindow="421" count="14">
    <dataValidation type="whole" allowBlank="1" showInputMessage="1" showErrorMessage="1" errorTitle="Fehler" error="Ungültige Eingabe. Maximal 40 Wochenstunden." sqref="G27 G44 G34 G41" xr:uid="{00000000-0002-0000-0600-000000000000}">
      <formula1>0</formula1>
      <formula2>40</formula2>
    </dataValidation>
    <dataValidation allowBlank="1" errorTitle="Achtung" error="Ein Jahr hat 12 Monate!" sqref="E51:G51" xr:uid="{00000000-0002-0000-0600-000001000000}"/>
    <dataValidation type="decimal" operator="greaterThan" allowBlank="1" showInputMessage="1" showErrorMessage="1" promptTitle="Hinweis" prompt="Sonstige tarifliche Ansprüche wie Leistungsentgelt, Jahressonder-zahlungen gem. § 20 TVöD, sonstige Zulagen, eventuelle tarifliche Einmalzahlungen etc. " sqref="L27:M28 L34:M35" xr:uid="{00000000-0002-0000-0600-000002000000}">
      <formula1>0</formula1>
    </dataValidation>
    <dataValidation type="decimal" operator="greaterThan" allowBlank="1" showInputMessage="1" showErrorMessage="1" prompt="Brutto Monatsgehalt" sqref="H34:H35 J27:K28 I27 H27:H28 J34:K35 I34" xr:uid="{00000000-0002-0000-0600-000003000000}">
      <formula1>0</formula1>
    </dataValidation>
    <dataValidation operator="equal" allowBlank="1" errorTitle="Achtung:" error="Der Dienstantritt muss nach dem heutigen Datum und spätestens 12 Monate nach Antragstellung liegen. Der Dienstantritt ist immer der Monatserste." promptTitle="Hinweis" prompt="Bitte planen Sie den Dienstantritt frühestens 5 Monate nach Antragstellung ein. Bitte berücksichtigen Sie ausreichend Zeit für ein Stellenbesetzungsverfahren. Der Dienstantritt ist immer der Monatserste." sqref="E8" xr:uid="{00000000-0002-0000-0600-000004000000}"/>
    <dataValidation type="decimal" operator="greaterThan" allowBlank="1" showInputMessage="1" showErrorMessage="1" prompt="Arbeitgeber- brutto Monatsgehalt" sqref="H29:K33 H22:K26 H36:K40" xr:uid="{00000000-0002-0000-0600-000005000000}">
      <formula1>0</formula1>
    </dataValidation>
    <dataValidation operator="equal" allowBlank="1" showInputMessage="1" showErrorMessage="1" errorTitle="Achtung:" error="Der Dienstantritt muss nach dem heutigen Datum und spätestens 12 Monate nach Antragstellung liegen. Der Dienstantritt ist immer der Monatserste." sqref="E11 E9 E13" xr:uid="{00000000-0002-0000-0600-000006000000}"/>
    <dataValidation type="textLength" operator="lessThan" allowBlank="1" showInputMessage="1" showErrorMessage="1" errorTitle="Achtung:" error="Bitte maximal 20 Zeichen eingeben" sqref="M56:P57" xr:uid="{00000000-0002-0000-0600-000007000000}">
      <formula1>20</formula1>
    </dataValidation>
    <dataValidation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sqref="E28:G28 I28 E35:G35 I35" xr:uid="{00000000-0002-0000-0600-000008000000}"/>
    <dataValidation type="list" allowBlank="1" showInputMessage="1" showErrorMessage="1" sqref="F34" xr:uid="{00000000-0002-0000-0600-000009000000}">
      <formula1>IF($H$29=2,$J$26:$J$32,$J$26:$J$28)</formula1>
    </dataValidation>
    <dataValidation type="decimal" operator="greaterThanOrEqual" allowBlank="1" showInputMessage="1" showErrorMessage="1" promptTitle="Hinweis" prompt="Bitte tragen Sie hier sonstige tarifliche Ansprüche wie Leistungsentgelt, Jahressonder-zahlungen gem. § 20 TVöD, sonstige Zulagen, eventuelle tarifliche Einmalzahlungen etc. ein" sqref="L22:M26" xr:uid="{00000000-0002-0000-0600-00000A000000}">
      <formula1>0</formula1>
    </dataValidation>
    <dataValidation type="decimal" operator="greaterThanOrEqual" allowBlank="1" showInputMessage="1" showErrorMessage="1" promptTitle="Hinweis" prompt="Sonstige tarifliche Ansprüche wie Leistungsentgelt, Jahressonder-zahlungen gem. § 20 TVöD, sonstige Zulagen, eventuelle tarifliche Einmalzahlungen etc. " sqref="L29:M33 L36:M40" xr:uid="{00000000-0002-0000-0600-00000B000000}">
      <formula1>0</formula1>
    </dataValidation>
    <dataValidation type="decimal" allowBlank="1" showInputMessage="1" showErrorMessage="1" errorTitle="Fehler" error="Ungültige Eingabe. Maximal 40 Wochenstunden." sqref="G29:G33 G22:G26 G36:G40" xr:uid="{00000000-0002-0000-0600-00000C000000}">
      <formula1>0</formula1>
      <formula2>40</formula2>
    </dataValidation>
    <dataValidation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sqref="E36:E40" xr:uid="{00000000-0002-0000-0600-00000D000000}"/>
  </dataValidations>
  <printOptions horizontalCentered="1"/>
  <pageMargins left="0" right="0" top="0" bottom="0" header="0" footer="0"/>
  <pageSetup paperSize="9" scale="83" orientation="portrait" r:id="rId2"/>
  <ignoredErrors>
    <ignoredError sqref="C4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6203" r:id="rId5" name="Check Box 59">
              <controlPr defaultSize="0" autoFill="0" autoLine="0" autoPict="0">
                <anchor moveWithCells="1">
                  <from>
                    <xdr:col>2</xdr:col>
                    <xdr:colOff>171450</xdr:colOff>
                    <xdr:row>41</xdr:row>
                    <xdr:rowOff>114300</xdr:rowOff>
                  </from>
                  <to>
                    <xdr:col>2</xdr:col>
                    <xdr:colOff>352425</xdr:colOff>
                    <xdr:row>42</xdr:row>
                    <xdr:rowOff>66675</xdr:rowOff>
                  </to>
                </anchor>
              </controlPr>
            </control>
          </mc:Choice>
        </mc:AlternateContent>
        <mc:AlternateContent xmlns:mc="http://schemas.openxmlformats.org/markup-compatibility/2006">
          <mc:Choice Requires="x14">
            <control shapeId="6204" r:id="rId6" name="Check Box 60">
              <controlPr defaultSize="0" autoFill="0" autoLine="0" autoPict="0">
                <anchor moveWithCells="1">
                  <from>
                    <xdr:col>2</xdr:col>
                    <xdr:colOff>180975</xdr:colOff>
                    <xdr:row>13</xdr:row>
                    <xdr:rowOff>161925</xdr:rowOff>
                  </from>
                  <to>
                    <xdr:col>2</xdr:col>
                    <xdr:colOff>361950</xdr:colOff>
                    <xdr:row>13</xdr:row>
                    <xdr:rowOff>323850</xdr:rowOff>
                  </to>
                </anchor>
              </controlPr>
            </control>
          </mc:Choice>
        </mc:AlternateContent>
        <mc:AlternateContent xmlns:mc="http://schemas.openxmlformats.org/markup-compatibility/2006">
          <mc:Choice Requires="x14">
            <control shapeId="6205" r:id="rId7" name="Check Box 61">
              <controlPr defaultSize="0" autoFill="0" autoLine="0" autoPict="0">
                <anchor moveWithCells="1">
                  <from>
                    <xdr:col>2</xdr:col>
                    <xdr:colOff>180975</xdr:colOff>
                    <xdr:row>15</xdr:row>
                    <xdr:rowOff>152400</xdr:rowOff>
                  </from>
                  <to>
                    <xdr:col>2</xdr:col>
                    <xdr:colOff>361950</xdr:colOff>
                    <xdr:row>15</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0" id="{B6D49DD5-08B6-43EC-8A10-808599284085}">
            <xm:f>menu!$U$4=FALSE</xm:f>
            <x14:dxf>
              <font>
                <color theme="0"/>
              </font>
              <fill>
                <patternFill>
                  <fgColor theme="0"/>
                  <bgColor theme="0"/>
                </patternFill>
              </fill>
              <border>
                <left/>
                <right/>
                <top/>
                <bottom/>
                <vertical/>
                <horizontal/>
              </border>
            </x14:dxf>
          </x14:cfRule>
          <xm:sqref>C14:P14</xm:sqref>
        </x14:conditionalFormatting>
        <x14:conditionalFormatting xmlns:xm="http://schemas.microsoft.com/office/excel/2006/main">
          <x14:cfRule type="expression" priority="58" id="{5818D7D2-7E80-44A1-AD15-A62615C7012D}">
            <xm:f>menu!$U$4=FALSE</xm:f>
            <x14:dxf>
              <font>
                <color theme="0"/>
              </font>
              <fill>
                <patternFill>
                  <fgColor theme="0"/>
                  <bgColor theme="0"/>
                </patternFill>
              </fill>
              <border>
                <left/>
                <right/>
                <top/>
                <bottom/>
                <vertical/>
                <horizontal/>
              </border>
            </x14:dxf>
          </x14:cfRule>
          <xm:sqref>C16:P16</xm:sqref>
        </x14:conditionalFormatting>
        <x14:conditionalFormatting xmlns:xm="http://schemas.microsoft.com/office/excel/2006/main">
          <x14:cfRule type="expression" priority="1" id="{3A0A76D5-6379-4CFA-BDAC-D146B7092AED}">
            <xm:f>menu!$U$4=FALSE</xm:f>
            <x14:dxf>
              <font>
                <color theme="0"/>
              </font>
              <fill>
                <patternFill>
                  <fgColor theme="0"/>
                  <bgColor theme="0"/>
                </patternFill>
              </fill>
              <border>
                <left/>
                <right/>
                <top/>
                <bottom/>
                <vertical/>
                <horizontal/>
              </border>
            </x14:dxf>
          </x14:cfRule>
          <xm:sqref>C9:Q13</xm:sqref>
        </x14:conditionalFormatting>
        <x14:conditionalFormatting xmlns:xm="http://schemas.microsoft.com/office/excel/2006/main">
          <x14:cfRule type="expression" priority="3" id="{79EEF3AF-0621-45E9-A586-8E507DD82E4C}">
            <xm:f>menu!$U$4=FALSE</xm:f>
            <x14:dxf>
              <font>
                <color theme="0"/>
              </font>
              <fill>
                <patternFill>
                  <fgColor theme="0"/>
                  <bgColor theme="0"/>
                </patternFill>
              </fill>
              <border>
                <left/>
                <right/>
                <top/>
                <bottom/>
                <vertical/>
                <horizontal/>
              </border>
            </x14:dxf>
          </x14:cfRule>
          <xm:sqref>C41:Q58</xm:sqref>
        </x14:conditionalFormatting>
        <x14:conditionalFormatting xmlns:xm="http://schemas.microsoft.com/office/excel/2006/main">
          <x14:cfRule type="expression" priority="47" id="{2EF805E1-4E5D-46A6-B636-9C4F28782B01}">
            <xm:f>$E$10&lt;&gt;menu!$A$124</xm:f>
            <x14:dxf>
              <font>
                <color theme="1"/>
              </font>
              <fill>
                <patternFill>
                  <bgColor rgb="FFEBF1DE"/>
                </patternFill>
              </fill>
            </x14:dxf>
          </x14:cfRule>
          <xm:sqref>E10:G10</xm:sqref>
        </x14:conditionalFormatting>
        <x14:conditionalFormatting xmlns:xm="http://schemas.microsoft.com/office/excel/2006/main">
          <x14:cfRule type="expression" priority="430" id="{8D7E839C-99ED-43F7-9ABD-6C3E7D4D03DF}">
            <xm:f>AND(menu!$I$21&gt;0,$F$22&lt;&gt;"bitte auswählen")</xm:f>
            <x14:dxf>
              <font>
                <color theme="1"/>
              </font>
              <fill>
                <patternFill>
                  <bgColor rgb="FFEBF1DE"/>
                </patternFill>
              </fill>
            </x14:dxf>
          </x14:cfRule>
          <x14:cfRule type="expression" priority="1577" id="{92153068-7055-47C5-A438-6892350F9711}">
            <xm:f>(AND(menu!$I$21=2,$F$22&lt;&gt;"bitte auswählen"))</xm:f>
            <x14:dxf>
              <font>
                <color theme="1"/>
              </font>
              <fill>
                <patternFill>
                  <bgColor rgb="FFEBF1DE"/>
                </patternFill>
              </fill>
            </x14:dxf>
          </x14:cfRule>
          <xm:sqref>F22</xm:sqref>
        </x14:conditionalFormatting>
        <x14:conditionalFormatting xmlns:xm="http://schemas.microsoft.com/office/excel/2006/main">
          <x14:cfRule type="expression" priority="235" id="{BD9123E6-790A-4C74-873F-32FD53CED95D}">
            <xm:f>menu!$U$4=FALSE</xm:f>
            <x14:dxf>
              <font>
                <color theme="0"/>
              </font>
              <fill>
                <patternFill>
                  <fgColor theme="0"/>
                  <bgColor theme="0"/>
                </patternFill>
              </fill>
              <border>
                <left/>
                <right/>
                <top/>
                <bottom/>
                <vertical/>
                <horizontal/>
              </border>
            </x14:dxf>
          </x14:cfRule>
          <xm:sqref>L3:R7 H6 C7:H8 Q14:Q16 C18:Q22 C23:D26 N23:Q26 C27:Q27 C28:F28 Q28 C29:D33 N29:Q33 C34:Q34 C35:E35 Q35 C36:D40 N36:Q40 T38 AA38:AG42 C59:P61</xm:sqref>
        </x14:conditionalFormatting>
        <x14:conditionalFormatting xmlns:xm="http://schemas.microsoft.com/office/excel/2006/main">
          <x14:cfRule type="iconSet" priority="368" id="{AD4D5073-CB7E-42AF-AEB1-4992C858D830}">
            <x14:iconSet iconSet="3Symbols2" showValue="0" custom="1">
              <x14:cfvo type="percent">
                <xm:f>0</xm:f>
              </x14:cfvo>
              <x14:cfvo type="num" gte="0">
                <xm:f>-1</xm:f>
              </x14:cfvo>
              <x14:cfvo type="num">
                <xm:f>0</xm:f>
              </x14:cfvo>
              <x14:cfIcon iconSet="3Symbols2" iconId="2"/>
              <x14:cfIcon iconSet="3Symbols2" iconId="1"/>
              <x14:cfIcon iconSet="3Symbols2" iconId="0"/>
            </x14:iconSet>
          </x14:cfRule>
          <x14:cfRule type="iconSet" priority="366" id="{BCD0F097-9C2C-4FFB-941F-CB36FF194CB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Q10</xm:sqref>
        </x14:conditionalFormatting>
        <x14:conditionalFormatting xmlns:xm="http://schemas.microsoft.com/office/excel/2006/main">
          <x14:cfRule type="iconSet" priority="1953" id="{50D7EF6C-09FE-48BD-9783-DCC8EAB80C20}">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Q12</xm:sqref>
        </x14:conditionalFormatting>
        <x14:conditionalFormatting xmlns:xm="http://schemas.microsoft.com/office/excel/2006/main">
          <x14:cfRule type="iconSet" priority="6" id="{E590B780-C61B-4875-AC8F-9B76BBC4D7C3}">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Q14</xm:sqref>
        </x14:conditionalFormatting>
        <x14:conditionalFormatting xmlns:xm="http://schemas.microsoft.com/office/excel/2006/main">
          <x14:cfRule type="iconSet" priority="4" id="{3C1943BC-70A4-4CD2-B1D6-B8936EEA9D39}">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Q16</xm:sqref>
        </x14:conditionalFormatting>
        <x14:conditionalFormatting xmlns:xm="http://schemas.microsoft.com/office/excel/2006/main">
          <x14:cfRule type="iconSet" priority="367" id="{FE8482E4-5517-4E7A-9F0D-5212F02AB14A}">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Q18</xm:sqref>
        </x14:conditionalFormatting>
        <x14:conditionalFormatting xmlns:xm="http://schemas.microsoft.com/office/excel/2006/main">
          <x14:cfRule type="iconSet" priority="365" id="{CED1899C-A06A-4A0D-A1BB-A566296D28A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Q22</xm:sqref>
        </x14:conditionalFormatting>
        <x14:conditionalFormatting xmlns:xm="http://schemas.microsoft.com/office/excel/2006/main">
          <x14:cfRule type="iconSet" priority="359" id="{30732AC9-AD88-4F05-969B-2D73EF192F2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Q22:Q26</xm:sqref>
        </x14:conditionalFormatting>
        <x14:conditionalFormatting xmlns:xm="http://schemas.microsoft.com/office/excel/2006/main">
          <x14:cfRule type="iconSet" priority="364" id="{E0900EEE-CA8B-44FE-8EA3-37AF3D70635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Q23:Q26</xm:sqref>
        </x14:conditionalFormatting>
        <x14:conditionalFormatting xmlns:xm="http://schemas.microsoft.com/office/excel/2006/main">
          <x14:cfRule type="iconSet" priority="360" id="{38A95601-86FA-4591-8565-23EA8A4D3D6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iconSet" priority="363" id="{F3001C45-5BA1-42EC-9C67-95D4416B618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Q24:Q40</xm:sqref>
        </x14:conditionalFormatting>
        <x14:conditionalFormatting xmlns:xm="http://schemas.microsoft.com/office/excel/2006/main">
          <x14:cfRule type="iconSet" priority="286" id="{0BE5CD7D-9972-482B-9267-F222F97F1BF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Q29</xm:sqref>
        </x14:conditionalFormatting>
        <x14:conditionalFormatting xmlns:xm="http://schemas.microsoft.com/office/excel/2006/main">
          <x14:cfRule type="iconSet" priority="285" id="{8842EE89-AC9D-483B-A78C-7A611B2F14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Q29:Q33</xm:sqref>
        </x14:conditionalFormatting>
        <x14:conditionalFormatting xmlns:xm="http://schemas.microsoft.com/office/excel/2006/main">
          <x14:cfRule type="iconSet" priority="284" id="{BE4EF60E-C8D5-4051-82C5-B317AFACA2E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Q30:Q33</xm:sqref>
        </x14:conditionalFormatting>
        <x14:conditionalFormatting xmlns:xm="http://schemas.microsoft.com/office/excel/2006/main">
          <x14:cfRule type="iconSet" priority="283" id="{C05B1222-1BF0-4CA9-AB4F-28137D31FC0E}">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Q36</xm:sqref>
        </x14:conditionalFormatting>
        <x14:conditionalFormatting xmlns:xm="http://schemas.microsoft.com/office/excel/2006/main">
          <x14:cfRule type="iconSet" priority="282" id="{5C5CAD35-EEFF-4FA8-ABE6-9A12BAFAE4D4}">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Q36:Q40</xm:sqref>
        </x14:conditionalFormatting>
        <x14:conditionalFormatting xmlns:xm="http://schemas.microsoft.com/office/excel/2006/main">
          <x14:cfRule type="iconSet" priority="281" id="{5509DF07-80B1-4C25-94E9-9FF1384DAB0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Q37:Q40</xm:sqref>
        </x14:conditionalFormatting>
        <x14:conditionalFormatting xmlns:xm="http://schemas.microsoft.com/office/excel/2006/main">
          <x14:cfRule type="iconSet" priority="2" id="{D76075E6-876A-4C3B-9DDC-9B7A61C5FF41}">
            <x14:iconSet iconSet="3Symbols2" showValue="0" custom="1">
              <x14:cfvo type="percent">
                <xm:f>0</xm:f>
              </x14:cfvo>
              <x14:cfvo type="num" gte="0">
                <xm:f>0</xm:f>
              </x14:cfvo>
              <x14:cfvo type="num">
                <xm:f>1</xm:f>
              </x14:cfvo>
              <x14:cfIcon iconSet="NoIcons" iconId="0"/>
              <x14:cfIcon iconSet="NoIcons" iconId="0"/>
              <x14:cfIcon iconSet="NoIcons" iconId="0"/>
            </x14:iconSet>
          </x14:cfRule>
          <xm:sqref>Q42:Q43</xm:sqref>
        </x14:conditionalFormatting>
        <x14:conditionalFormatting xmlns:xm="http://schemas.microsoft.com/office/excel/2006/main">
          <x14:cfRule type="iconSet" priority="361" id="{6B6A2A57-1DDD-47BB-9E08-AABF3E38502F}">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362" id="{D0E5AC34-E2D0-4A75-8DAA-9260C57C05C7}">
            <xm:f>menu!$U$4=FALSE</xm:f>
            <x14:dxf>
              <font>
                <color theme="0"/>
              </font>
              <fill>
                <patternFill>
                  <fgColor theme="0"/>
                  <bgColor theme="0"/>
                </patternFill>
              </fill>
              <border>
                <left/>
                <right/>
                <top/>
                <bottom/>
                <vertical/>
                <horizontal/>
              </border>
            </x14:dxf>
          </x14:cfRule>
          <xm:sqref>Q56</xm:sqref>
        </x14:conditionalFormatting>
      </x14:conditionalFormattings>
    </ext>
    <ext xmlns:x14="http://schemas.microsoft.com/office/spreadsheetml/2009/9/main" uri="{CCE6A557-97BC-4b89-ADB6-D9C93CAAB3DF}">
      <x14:dataValidations xmlns:xm="http://schemas.microsoft.com/office/excel/2006/main" xWindow="814" yWindow="421" count="9">
        <x14:dataValidation type="list" allowBlank="1" showInputMessage="1" showErrorMessage="1" promptTitle="Hinweis:" prompt="Die beantragte Entgeldgruppe (EG) muss sich aus dem fachlich-inhaltlichen Anforderungsprofil des Klimaschutzmanagers ergeben. Die beantragte EG spigelt die Anforderungen an die Qualifikationen des Bewerbers wieder." xr:uid="{00000000-0002-0000-0600-00000E000000}">
          <x14:formula1>
            <xm:f>menu!$A$17:$A$23</xm:f>
          </x14:formula1>
          <xm:sqref>E34 E27</xm:sqref>
        </x14:dataValidation>
        <x14:dataValidation type="list" allowBlank="1" showInputMessage="1" showErrorMessage="1" promptTitle="Hinweis:" prompt="Die beantragte Entgeltgruppe (EG) muss sich aus dem fachlich-inhaltlichen Anforderungsprofil des Klimaschutzmanagers ergeben. Die beantragte EG spiegelt die Anforderungen an die Qualifikationen des Bewerbers wieder." xr:uid="{00000000-0002-0000-0600-00000F000000}">
          <x14:formula1>
            <xm:f>menu!$A$17:$A$23</xm:f>
          </x14:formula1>
          <xm:sqref>E22 E29:E33</xm:sqref>
        </x14:dataValidation>
        <x14:dataValidation type="list" allowBlank="1" showInputMessage="1" showErrorMessage="1" promptTitle="Hinweis:" prompt="Zur Prüfung der maximalen monatlichen Zuschläge, geben Sie bitte das Bundesland, in dem sich der Antragsteller befindet, an. " xr:uid="{00000000-0002-0000-0600-000010000000}">
          <x14:formula1>
            <xm:f>menu!$Q$37:$Q$53</xm:f>
          </x14:formula1>
          <xm:sqref>E18:G18</xm:sqref>
        </x14:dataValidation>
        <x14:dataValidation type="list" allowBlank="1" showInputMessage="1" showErrorMessage="1" xr:uid="{00000000-0002-0000-0600-000011000000}">
          <x14:formula1>
            <xm:f>menu!$Q$18:$Q$23</xm:f>
          </x14:formula1>
          <xm:sqref>H56:K57</xm:sqref>
        </x14:dataValidation>
        <x14:dataValidation type="list" allowBlank="1" showInputMessage="1" showErrorMessage="1" xr:uid="{00000000-0002-0000-0600-000012000000}">
          <x14:formula1>
            <xm:f>menu!$K$18:$K$24</xm:f>
          </x14:formula1>
          <xm:sqref>F36:F40</xm:sqref>
        </x14:dataValidation>
        <x14:dataValidation type="list" allowBlank="1" showInputMessage="1" showErrorMessage="1" xr:uid="{00000000-0002-0000-0600-000013000000}">
          <x14:formula1>
            <xm:f>IF(menu!$I$21=2,menu!$K$18:$K$24,menu!$K$18:$K$20)</xm:f>
          </x14:formula1>
          <xm:sqref>F23:F27</xm:sqref>
        </x14:dataValidation>
        <x14:dataValidation type="list" allowBlank="1" showInputMessage="1" showErrorMessage="1" promptTitle="Hinweis:" prompt="Die beantragte Entgeltgruppe (EG) muss sich aus dem fachlich-inhaltlichen Anforderungsprofil des Klimaschutzmanagers ergeben. Die beantragte EG spigelt die Anforderungen an die Qualifikationen des Bewerbers wieder." xr:uid="{00000000-0002-0000-0600-000014000000}">
          <x14:formula1>
            <xm:f>menu!$A$17:$A$23</xm:f>
          </x14:formula1>
          <xm:sqref>E23:E26</xm:sqref>
        </x14:dataValidation>
        <x14:dataValidation type="list" operator="equal" allowBlank="1" showInputMessage="1" showErrorMessage="1" errorTitle="Achtung:" error="Der Dienstantritt muss nach dem heutigen Datum und spätestens 12 Monate nach Antragstellung liegen. Der Dienstantritt ist immer der Monatserste." xr:uid="{00000000-0002-0000-0600-000015000000}">
          <x14:formula1>
            <xm:f>menu!$A$124:$A$126</xm:f>
          </x14:formula1>
          <xm:sqref>E10:G10</xm:sqref>
        </x14:dataValidation>
        <x14:dataValidation type="list" allowBlank="1" showInputMessage="1" showErrorMessage="1" xr:uid="{00000000-0002-0000-0600-000016000000}">
          <x14:formula1>
            <xm:f>IF(menu!I21=2,menu!$K$18:$K$24,menu!$K$18:$K$20)</xm:f>
          </x14:formula1>
          <xm:sqref>F22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4">
    <tabColor theme="1"/>
  </sheetPr>
  <dimension ref="A1:M48"/>
  <sheetViews>
    <sheetView topLeftCell="C10" zoomScale="70" zoomScaleNormal="70" workbookViewId="0">
      <selection activeCell="F18" sqref="F18"/>
    </sheetView>
  </sheetViews>
  <sheetFormatPr baseColWidth="10" defaultColWidth="11.42578125" defaultRowHeight="15" x14ac:dyDescent="0.25"/>
  <cols>
    <col min="1" max="1" width="34.42578125" style="184" customWidth="1"/>
    <col min="2" max="2" width="72.5703125" style="184" customWidth="1"/>
    <col min="3" max="6" width="75.140625" style="184" customWidth="1"/>
    <col min="7" max="7" width="51" style="184" customWidth="1"/>
    <col min="8" max="8" width="51.42578125" style="184" customWidth="1"/>
    <col min="9" max="9" width="52.5703125" style="184" customWidth="1"/>
    <col min="10" max="16384" width="11.42578125" style="184"/>
  </cols>
  <sheetData>
    <row r="1" spans="1:13" x14ac:dyDescent="0.25">
      <c r="A1" s="184" t="s">
        <v>239</v>
      </c>
      <c r="B1" s="184" t="s">
        <v>240</v>
      </c>
      <c r="C1" s="759" t="s">
        <v>236</v>
      </c>
      <c r="D1" s="759"/>
      <c r="E1" s="759"/>
      <c r="F1" s="759"/>
      <c r="G1" s="184" t="s">
        <v>237</v>
      </c>
      <c r="H1" s="184" t="s">
        <v>238</v>
      </c>
      <c r="I1" s="184" t="s">
        <v>251</v>
      </c>
    </row>
    <row r="2" spans="1:13" x14ac:dyDescent="0.25">
      <c r="C2" s="759" t="s">
        <v>201</v>
      </c>
      <c r="D2" s="759"/>
      <c r="E2" s="759" t="s">
        <v>196</v>
      </c>
      <c r="F2" s="759"/>
    </row>
    <row r="3" spans="1:13" x14ac:dyDescent="0.25">
      <c r="C3" s="186" t="s">
        <v>248</v>
      </c>
      <c r="D3" s="186" t="s">
        <v>249</v>
      </c>
      <c r="E3" s="186" t="s">
        <v>248</v>
      </c>
      <c r="F3" s="186" t="s">
        <v>249</v>
      </c>
    </row>
    <row r="4" spans="1:13" x14ac:dyDescent="0.25">
      <c r="A4" s="184" t="s">
        <v>223</v>
      </c>
      <c r="C4" s="758" t="s">
        <v>242</v>
      </c>
      <c r="D4" s="758"/>
      <c r="E4" s="758"/>
      <c r="F4" s="758"/>
      <c r="G4" s="184" t="s">
        <v>243</v>
      </c>
      <c r="H4" s="184" t="s">
        <v>243</v>
      </c>
    </row>
    <row r="5" spans="1:13" x14ac:dyDescent="0.25">
      <c r="A5" s="184" t="s">
        <v>19</v>
      </c>
      <c r="C5" s="758" t="s">
        <v>247</v>
      </c>
      <c r="D5" s="758"/>
      <c r="E5" s="758"/>
      <c r="F5" s="758"/>
      <c r="G5" s="184" t="s">
        <v>244</v>
      </c>
      <c r="H5" s="184" t="s">
        <v>244</v>
      </c>
    </row>
    <row r="6" spans="1:13" x14ac:dyDescent="0.25">
      <c r="A6" s="184" t="s">
        <v>126</v>
      </c>
      <c r="C6" s="758" t="s">
        <v>247</v>
      </c>
      <c r="D6" s="758"/>
      <c r="E6" s="758"/>
      <c r="F6" s="758"/>
      <c r="G6" s="184" t="s">
        <v>244</v>
      </c>
      <c r="H6" s="184" t="s">
        <v>244</v>
      </c>
    </row>
    <row r="7" spans="1:13" ht="409.5" x14ac:dyDescent="0.25">
      <c r="A7" s="184" t="s">
        <v>76</v>
      </c>
      <c r="C7" s="758" t="s">
        <v>247</v>
      </c>
      <c r="D7" s="758"/>
      <c r="E7" s="758"/>
      <c r="F7" s="758"/>
      <c r="G7" s="184" t="s">
        <v>244</v>
      </c>
      <c r="H7" s="184" t="s">
        <v>244</v>
      </c>
      <c r="J7" s="184" t="s">
        <v>531</v>
      </c>
      <c r="K7" s="184" t="s">
        <v>530</v>
      </c>
      <c r="M7" s="184" t="s">
        <v>532</v>
      </c>
    </row>
    <row r="8" spans="1:13" ht="135" x14ac:dyDescent="0.25">
      <c r="A8" s="184" t="s">
        <v>79</v>
      </c>
      <c r="C8" s="185" t="s">
        <v>495</v>
      </c>
      <c r="D8" s="185" t="s">
        <v>494</v>
      </c>
      <c r="E8" s="185" t="s">
        <v>499</v>
      </c>
      <c r="F8" s="185" t="s">
        <v>500</v>
      </c>
      <c r="G8" s="185" t="s">
        <v>620</v>
      </c>
      <c r="H8" s="185" t="s">
        <v>504</v>
      </c>
    </row>
    <row r="9" spans="1:13" ht="250.5" customHeight="1" x14ac:dyDescent="0.25">
      <c r="A9" s="184" t="s">
        <v>83</v>
      </c>
      <c r="C9" s="185" t="s">
        <v>496</v>
      </c>
      <c r="D9" s="185" t="s">
        <v>497</v>
      </c>
      <c r="E9" s="185" t="s">
        <v>498</v>
      </c>
      <c r="F9" s="185" t="s">
        <v>501</v>
      </c>
      <c r="G9" s="185" t="s">
        <v>502</v>
      </c>
      <c r="H9" s="185" t="s">
        <v>503</v>
      </c>
    </row>
    <row r="10" spans="1:13" ht="141.75" customHeight="1" x14ac:dyDescent="0.25">
      <c r="A10" s="184" t="s">
        <v>127</v>
      </c>
      <c r="C10" s="185" t="s">
        <v>245</v>
      </c>
      <c r="D10" s="185"/>
      <c r="E10" s="185" t="s">
        <v>245</v>
      </c>
      <c r="F10" s="185"/>
      <c r="G10" s="185" t="s">
        <v>246</v>
      </c>
      <c r="H10" s="185" t="s">
        <v>245</v>
      </c>
      <c r="I10" s="184" t="s">
        <v>516</v>
      </c>
    </row>
    <row r="11" spans="1:13" ht="69.75" customHeight="1" x14ac:dyDescent="0.25">
      <c r="A11" s="184" t="s">
        <v>241</v>
      </c>
      <c r="C11" s="185" t="s">
        <v>420</v>
      </c>
      <c r="D11" s="185" t="s">
        <v>420</v>
      </c>
      <c r="E11" s="185" t="s">
        <v>420</v>
      </c>
      <c r="F11" s="185" t="s">
        <v>420</v>
      </c>
      <c r="G11" s="185" t="s">
        <v>420</v>
      </c>
      <c r="H11" s="185" t="s">
        <v>420</v>
      </c>
    </row>
    <row r="12" spans="1:13" ht="123.75" customHeight="1" x14ac:dyDescent="0.25">
      <c r="A12" s="184" t="s">
        <v>153</v>
      </c>
      <c r="C12" s="184" t="s">
        <v>615</v>
      </c>
      <c r="D12" s="184" t="s">
        <v>551</v>
      </c>
      <c r="G12" s="185" t="s">
        <v>252</v>
      </c>
      <c r="H12" s="185" t="s">
        <v>542</v>
      </c>
      <c r="I12" s="185" t="s">
        <v>279</v>
      </c>
    </row>
    <row r="13" spans="1:13" x14ac:dyDescent="0.25">
      <c r="C13" s="184" t="s">
        <v>550</v>
      </c>
      <c r="D13" s="184" t="s">
        <v>549</v>
      </c>
    </row>
    <row r="15" spans="1:13" x14ac:dyDescent="0.25">
      <c r="E15" s="184" t="s">
        <v>348</v>
      </c>
    </row>
    <row r="16" spans="1:13" ht="168" customHeight="1" x14ac:dyDescent="0.25">
      <c r="E16" s="184" t="s">
        <v>367</v>
      </c>
      <c r="F16" s="184" t="s">
        <v>626</v>
      </c>
    </row>
    <row r="17" spans="1:6" ht="219" customHeight="1" x14ac:dyDescent="0.25">
      <c r="E17" s="184" t="s">
        <v>368</v>
      </c>
      <c r="F17" s="184" t="s">
        <v>675</v>
      </c>
    </row>
    <row r="20" spans="1:6" ht="45" x14ac:dyDescent="0.25">
      <c r="A20" s="184" t="s">
        <v>285</v>
      </c>
      <c r="B20" s="184" t="s">
        <v>287</v>
      </c>
      <c r="C20" s="184" t="s">
        <v>292</v>
      </c>
      <c r="D20" s="184" t="e">
        <f>"Achtung: Laut Kommunalrichtlinie sind im Erstvorhaben maximal " &amp;#REF! &amp; " Tage für den Besuch von Weiterqualifikationen vorgesehen. Bitte korrigieren Sie Ihre Angaben."</f>
        <v>#REF!</v>
      </c>
    </row>
    <row r="23" spans="1:6" x14ac:dyDescent="0.25">
      <c r="A23" t="s">
        <v>510</v>
      </c>
    </row>
    <row r="24" spans="1:6" x14ac:dyDescent="0.25">
      <c r="A24" t="s">
        <v>330</v>
      </c>
    </row>
    <row r="25" spans="1:6" x14ac:dyDescent="0.25">
      <c r="A25" t="s">
        <v>490</v>
      </c>
    </row>
    <row r="26" spans="1:6" ht="135" x14ac:dyDescent="0.25">
      <c r="A26" s="184" t="s">
        <v>535</v>
      </c>
    </row>
    <row r="27" spans="1:6" ht="75" x14ac:dyDescent="0.25">
      <c r="A27" s="184" t="s">
        <v>414</v>
      </c>
      <c r="B27" s="184" t="s">
        <v>415</v>
      </c>
      <c r="C27" s="184" t="s">
        <v>566</v>
      </c>
    </row>
    <row r="28" spans="1:6" ht="60" x14ac:dyDescent="0.25">
      <c r="A28" s="184" t="s">
        <v>417</v>
      </c>
      <c r="B28" s="184" t="s">
        <v>543</v>
      </c>
    </row>
    <row r="29" spans="1:6" ht="60" x14ac:dyDescent="0.25">
      <c r="A29" s="184" t="s">
        <v>418</v>
      </c>
      <c r="B29" s="184" t="s">
        <v>419</v>
      </c>
    </row>
    <row r="30" spans="1:6" ht="45" x14ac:dyDescent="0.25">
      <c r="C30" s="184" t="s">
        <v>539</v>
      </c>
    </row>
    <row r="31" spans="1:6" ht="30" x14ac:dyDescent="0.25">
      <c r="C31" s="184" t="s">
        <v>589</v>
      </c>
    </row>
    <row r="33" spans="1:5" ht="45" x14ac:dyDescent="0.25">
      <c r="A33" s="184" t="s">
        <v>438</v>
      </c>
      <c r="B33" s="184" t="s">
        <v>441</v>
      </c>
      <c r="C33" s="184" t="s">
        <v>440</v>
      </c>
    </row>
    <row r="34" spans="1:5" ht="60" x14ac:dyDescent="0.25">
      <c r="A34" s="184" t="s">
        <v>439</v>
      </c>
      <c r="B34" s="184" t="s">
        <v>563</v>
      </c>
      <c r="C34" s="184" t="s">
        <v>667</v>
      </c>
      <c r="D34" s="184" t="s">
        <v>467</v>
      </c>
    </row>
    <row r="35" spans="1:5" ht="60" x14ac:dyDescent="0.25">
      <c r="B35" s="184" t="s">
        <v>506</v>
      </c>
    </row>
    <row r="36" spans="1:5" ht="30" x14ac:dyDescent="0.25">
      <c r="B36" s="184" t="s">
        <v>442</v>
      </c>
    </row>
    <row r="37" spans="1:5" ht="45" x14ac:dyDescent="0.25">
      <c r="A37" s="184" t="str">
        <f>"Bitte planen Sie die Anzahl der Arbeitstage im Umfang der beantragten Personalstellen ("&amp;menu!F115&amp;")"</f>
        <v>Bitte planen Sie die Anzahl der Arbeitstage im Umfang der beantragten Personalstellen (0)</v>
      </c>
    </row>
    <row r="39" spans="1:5" ht="105" x14ac:dyDescent="0.25">
      <c r="A39" s="184" t="s">
        <v>520</v>
      </c>
      <c r="E39" s="184" t="s">
        <v>672</v>
      </c>
    </row>
    <row r="40" spans="1:5" ht="60" x14ac:dyDescent="0.25">
      <c r="A40" s="184" t="s">
        <v>369</v>
      </c>
    </row>
    <row r="42" spans="1:5" x14ac:dyDescent="0.25">
      <c r="A42" s="184" t="s">
        <v>526</v>
      </c>
    </row>
    <row r="43" spans="1:5" ht="105" x14ac:dyDescent="0.25">
      <c r="A43" s="184" t="s">
        <v>536</v>
      </c>
      <c r="B43" s="184" t="s">
        <v>527</v>
      </c>
      <c r="C43" s="184" t="str">
        <f>"Achtung: Für den beantragten Vorhabentyp sind maximal " &amp;menu!K139&amp;" Tage für Fach- und Informationsveranstaltungen zuwendungsfähig."</f>
        <v>Achtung: Für den beantragten Vorhabentyp sind maximal 10 Tage für Fach- und Informationsveranstaltungen zuwendungsfähig.</v>
      </c>
      <c r="D43" s="184" t="e">
        <f>"Achtung: Für den beantragten Vorhabentyp sind maximal " &amp;menu!K141&amp;" Tage für Weiterqualifizierungen zuwendungsfähig."</f>
        <v>#REF!</v>
      </c>
    </row>
    <row r="44" spans="1:5" ht="285" x14ac:dyDescent="0.25">
      <c r="A44" s="184" t="s">
        <v>583</v>
      </c>
    </row>
    <row r="45" spans="1:5" ht="75" x14ac:dyDescent="0.25">
      <c r="A45" s="184" t="s">
        <v>537</v>
      </c>
    </row>
    <row r="47" spans="1:5" ht="45" x14ac:dyDescent="0.25">
      <c r="A47" s="184" t="s">
        <v>538</v>
      </c>
    </row>
    <row r="48" spans="1:5" ht="195" x14ac:dyDescent="0.25">
      <c r="A48" s="184" t="s">
        <v>623</v>
      </c>
    </row>
  </sheetData>
  <customSheetViews>
    <customSheetView guid="{68ABA936-E0C3-4F62-AA1D-4FD1F5462098}" scale="70" state="hidden" topLeftCell="B1">
      <selection activeCell="D8" sqref="D8"/>
      <pageMargins left="0.7" right="0.7" top="0.78740157499999996" bottom="0.78740157499999996" header="0.3" footer="0.3"/>
    </customSheetView>
  </customSheetViews>
  <mergeCells count="7">
    <mergeCell ref="C7:F7"/>
    <mergeCell ref="C2:D2"/>
    <mergeCell ref="C1:F1"/>
    <mergeCell ref="E2:F2"/>
    <mergeCell ref="C4:F4"/>
    <mergeCell ref="C5:F5"/>
    <mergeCell ref="C6:F6"/>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pageSetUpPr fitToPage="1"/>
  </sheetPr>
  <dimension ref="A1:AC96"/>
  <sheetViews>
    <sheetView showGridLines="0" showRowColHeaders="0" zoomScaleNormal="100" workbookViewId="0">
      <selection activeCell="C13" sqref="C13:D13"/>
    </sheetView>
  </sheetViews>
  <sheetFormatPr baseColWidth="10" defaultColWidth="11.42578125" defaultRowHeight="12" x14ac:dyDescent="0.2"/>
  <cols>
    <col min="1" max="2" width="2.28515625" style="60" customWidth="1"/>
    <col min="3" max="3" width="6" style="60" customWidth="1"/>
    <col min="4" max="4" width="6.28515625" style="60" customWidth="1"/>
    <col min="5" max="5" width="18" style="60" customWidth="1"/>
    <col min="6" max="8" width="14.42578125" style="60" customWidth="1"/>
    <col min="9" max="9" width="4.7109375" style="60" customWidth="1"/>
    <col min="10" max="10" width="9.7109375" style="60" customWidth="1"/>
    <col min="11" max="11" width="14.42578125" style="60" customWidth="1"/>
    <col min="12" max="12" width="15" style="60" customWidth="1"/>
    <col min="13" max="13" width="3.28515625" style="60" customWidth="1"/>
    <col min="14" max="14" width="2.28515625" style="60" customWidth="1"/>
    <col min="15" max="16384" width="11.42578125" style="60"/>
  </cols>
  <sheetData>
    <row r="1" spans="1:29" x14ac:dyDescent="0.2">
      <c r="A1" s="341"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row>
    <row r="2" spans="1:29" x14ac:dyDescent="0.2">
      <c r="A2" s="341"/>
      <c r="O2" s="341"/>
      <c r="P2" s="341"/>
      <c r="Q2" s="341"/>
      <c r="R2" s="341"/>
      <c r="S2" s="341"/>
      <c r="T2" s="341"/>
      <c r="U2" s="341"/>
      <c r="V2" s="341"/>
      <c r="W2" s="341"/>
      <c r="X2" s="341"/>
      <c r="Y2" s="341"/>
      <c r="Z2" s="341"/>
      <c r="AA2" s="341"/>
      <c r="AB2" s="341"/>
      <c r="AC2" s="341"/>
    </row>
    <row r="3" spans="1:29" ht="17.25" customHeight="1" x14ac:dyDescent="0.2">
      <c r="A3" s="341"/>
      <c r="C3" s="805" t="s">
        <v>468</v>
      </c>
      <c r="D3" s="805"/>
      <c r="E3" s="805"/>
      <c r="F3" s="805"/>
      <c r="G3" s="805"/>
      <c r="H3" s="806"/>
      <c r="I3" s="61"/>
      <c r="J3" s="62" t="s">
        <v>54</v>
      </c>
      <c r="K3" s="78"/>
      <c r="L3" s="78"/>
      <c r="O3" s="801" t="s">
        <v>153</v>
      </c>
      <c r="P3" s="801"/>
      <c r="Q3" s="341"/>
      <c r="R3" s="341"/>
      <c r="S3" s="341"/>
      <c r="T3" s="341"/>
      <c r="U3" s="341"/>
      <c r="V3" s="341"/>
      <c r="W3" s="341"/>
      <c r="X3" s="341"/>
      <c r="Y3" s="341"/>
      <c r="Z3" s="341"/>
      <c r="AA3" s="341"/>
      <c r="AB3" s="341"/>
      <c r="AC3" s="341"/>
    </row>
    <row r="4" spans="1:29" ht="17.25" customHeight="1" x14ac:dyDescent="0.2">
      <c r="A4" s="341"/>
      <c r="C4" s="805"/>
      <c r="D4" s="805"/>
      <c r="E4" s="805"/>
      <c r="F4" s="805"/>
      <c r="G4" s="805"/>
      <c r="H4" s="806"/>
      <c r="I4" s="123"/>
      <c r="J4" s="63" t="s">
        <v>53</v>
      </c>
      <c r="K4" s="78"/>
      <c r="L4" s="78"/>
      <c r="O4" s="801" t="s">
        <v>19</v>
      </c>
      <c r="P4" s="801"/>
      <c r="Q4" s="341"/>
      <c r="R4" s="341"/>
      <c r="S4" s="341"/>
      <c r="T4" s="341"/>
      <c r="U4" s="341"/>
      <c r="V4" s="341"/>
      <c r="W4" s="341"/>
      <c r="X4" s="341"/>
      <c r="Y4" s="341"/>
      <c r="Z4" s="341"/>
      <c r="AA4" s="341"/>
      <c r="AB4" s="341"/>
      <c r="AC4" s="341"/>
    </row>
    <row r="5" spans="1:29" ht="17.25" customHeight="1" x14ac:dyDescent="0.2">
      <c r="A5" s="341"/>
      <c r="I5" s="64"/>
      <c r="J5" s="63" t="s">
        <v>52</v>
      </c>
      <c r="O5" s="341"/>
      <c r="P5" s="341"/>
      <c r="Q5" s="341"/>
      <c r="R5" s="341"/>
      <c r="S5" s="341"/>
      <c r="T5" s="341"/>
      <c r="U5" s="341"/>
      <c r="V5" s="341"/>
      <c r="W5" s="341"/>
      <c r="X5" s="341"/>
      <c r="Y5" s="341"/>
      <c r="Z5" s="341"/>
      <c r="AA5" s="341"/>
      <c r="AB5" s="341"/>
      <c r="AC5" s="341"/>
    </row>
    <row r="6" spans="1:29" ht="17.25" customHeight="1" x14ac:dyDescent="0.2">
      <c r="A6" s="341"/>
      <c r="C6" s="126"/>
      <c r="G6" s="322"/>
      <c r="H6" s="6"/>
      <c r="I6" s="65"/>
      <c r="J6" s="63" t="s">
        <v>40</v>
      </c>
      <c r="O6" s="341"/>
      <c r="P6" s="341"/>
      <c r="Q6" s="341"/>
      <c r="R6" s="341"/>
      <c r="S6" s="341"/>
      <c r="T6" s="341"/>
      <c r="U6" s="341"/>
      <c r="V6" s="341"/>
      <c r="W6" s="341"/>
      <c r="X6" s="341"/>
      <c r="Y6" s="341"/>
      <c r="Z6" s="341"/>
      <c r="AA6" s="341"/>
      <c r="AB6" s="341"/>
      <c r="AC6" s="341"/>
    </row>
    <row r="7" spans="1:29" ht="17.25" customHeight="1" x14ac:dyDescent="0.2">
      <c r="A7" s="341"/>
      <c r="C7" s="128"/>
      <c r="I7" s="66"/>
      <c r="J7" s="63" t="s">
        <v>41</v>
      </c>
      <c r="O7" s="341"/>
      <c r="P7" s="341"/>
      <c r="Q7" s="341"/>
      <c r="R7" s="341"/>
      <c r="S7" s="341"/>
      <c r="T7" s="341"/>
      <c r="U7" s="341"/>
      <c r="V7" s="341"/>
      <c r="W7" s="341"/>
      <c r="X7" s="341"/>
      <c r="Y7" s="341"/>
      <c r="Z7" s="341"/>
      <c r="AA7" s="341"/>
      <c r="AB7" s="341"/>
      <c r="AC7" s="341"/>
    </row>
    <row r="8" spans="1:29" ht="6" customHeight="1" x14ac:dyDescent="0.2">
      <c r="A8" s="341"/>
      <c r="O8" s="341"/>
      <c r="P8" s="341"/>
      <c r="Q8" s="341"/>
      <c r="R8" s="341"/>
      <c r="S8" s="341"/>
      <c r="T8" s="341"/>
      <c r="U8" s="341"/>
      <c r="V8" s="341"/>
      <c r="W8" s="341"/>
      <c r="X8" s="341"/>
      <c r="Y8" s="341"/>
      <c r="Z8" s="341"/>
      <c r="AA8" s="341"/>
      <c r="AB8" s="341"/>
      <c r="AC8" s="341"/>
    </row>
    <row r="9" spans="1:29" ht="46.5" customHeight="1" x14ac:dyDescent="0.2">
      <c r="A9" s="341"/>
      <c r="B9" s="88"/>
      <c r="C9" s="767" t="s">
        <v>616</v>
      </c>
      <c r="D9" s="768"/>
      <c r="E9" s="768"/>
      <c r="F9" s="768"/>
      <c r="G9" s="768"/>
      <c r="H9" s="768"/>
      <c r="I9" s="768"/>
      <c r="J9" s="768"/>
      <c r="K9" s="768"/>
      <c r="L9" s="769"/>
      <c r="O9" s="341"/>
      <c r="P9" s="341"/>
      <c r="Q9" s="341"/>
      <c r="R9" s="341"/>
      <c r="S9" s="341"/>
      <c r="T9" s="341"/>
      <c r="U9" s="341"/>
      <c r="V9" s="341"/>
      <c r="W9" s="341"/>
      <c r="X9" s="341"/>
      <c r="Y9" s="341"/>
      <c r="Z9" s="341"/>
      <c r="AA9" s="341"/>
      <c r="AB9" s="341"/>
      <c r="AC9" s="341"/>
    </row>
    <row r="10" spans="1:29" ht="6.75" customHeight="1" x14ac:dyDescent="0.2">
      <c r="A10" s="341"/>
      <c r="C10" s="93"/>
      <c r="D10" s="93"/>
      <c r="E10" s="93"/>
      <c r="F10" s="93"/>
      <c r="G10" s="93"/>
      <c r="H10" s="93"/>
      <c r="I10" s="93"/>
      <c r="J10" s="93"/>
      <c r="K10" s="93"/>
      <c r="L10" s="93"/>
      <c r="O10" s="341"/>
      <c r="P10" s="341"/>
      <c r="Q10" s="341"/>
      <c r="R10" s="341"/>
      <c r="S10" s="341"/>
      <c r="T10" s="341"/>
      <c r="U10" s="341"/>
      <c r="V10" s="341"/>
      <c r="W10" s="341"/>
      <c r="X10" s="341"/>
      <c r="Y10" s="341"/>
      <c r="Z10" s="341"/>
      <c r="AA10" s="341"/>
      <c r="AB10" s="341"/>
      <c r="AC10" s="341"/>
    </row>
    <row r="11" spans="1:29" ht="15" customHeight="1" thickBot="1" x14ac:dyDescent="0.25">
      <c r="A11" s="341"/>
      <c r="C11" s="812" t="s">
        <v>386</v>
      </c>
      <c r="D11" s="812"/>
      <c r="E11" s="813"/>
      <c r="F11" s="813"/>
      <c r="G11" s="813"/>
      <c r="H11" s="813"/>
      <c r="I11" s="813"/>
      <c r="J11" s="813"/>
      <c r="K11" s="813"/>
      <c r="L11" s="813"/>
      <c r="O11" s="341"/>
      <c r="P11" s="341"/>
      <c r="Q11" s="341"/>
      <c r="R11" s="341"/>
      <c r="S11" s="341"/>
      <c r="T11" s="341"/>
      <c r="U11" s="341"/>
      <c r="V11" s="341"/>
      <c r="W11" s="341"/>
      <c r="X11" s="341"/>
      <c r="Y11" s="341"/>
      <c r="Z11" s="341"/>
      <c r="AA11" s="341"/>
      <c r="AB11" s="341"/>
      <c r="AC11" s="341"/>
    </row>
    <row r="12" spans="1:29" ht="30" customHeight="1" x14ac:dyDescent="0.2">
      <c r="A12" s="341"/>
      <c r="B12" s="67"/>
      <c r="C12" s="814" t="s">
        <v>17</v>
      </c>
      <c r="D12" s="815"/>
      <c r="E12" s="81" t="s">
        <v>618</v>
      </c>
      <c r="F12" s="780" t="s">
        <v>617</v>
      </c>
      <c r="G12" s="780"/>
      <c r="H12" s="780"/>
      <c r="I12" s="780"/>
      <c r="J12" s="780"/>
      <c r="K12" s="780"/>
      <c r="L12" s="82" t="s">
        <v>10</v>
      </c>
      <c r="M12" s="83"/>
      <c r="N12" s="83"/>
      <c r="O12" s="342"/>
      <c r="P12" s="342"/>
      <c r="Q12" s="341"/>
      <c r="R12" s="341"/>
      <c r="S12" s="341"/>
      <c r="T12" s="341"/>
      <c r="U12" s="341"/>
      <c r="V12" s="341"/>
      <c r="W12" s="341"/>
      <c r="X12" s="341"/>
      <c r="Y12" s="341"/>
      <c r="Z12" s="341"/>
      <c r="AA12" s="341"/>
      <c r="AB12" s="341"/>
      <c r="AC12" s="341"/>
    </row>
    <row r="13" spans="1:29" ht="36" customHeight="1" x14ac:dyDescent="0.2">
      <c r="A13" s="341"/>
      <c r="B13" s="67"/>
      <c r="C13" s="807"/>
      <c r="D13" s="808"/>
      <c r="E13" s="90"/>
      <c r="F13" s="809" t="s">
        <v>149</v>
      </c>
      <c r="G13" s="810"/>
      <c r="H13" s="810"/>
      <c r="I13" s="810"/>
      <c r="J13" s="810"/>
      <c r="K13" s="811"/>
      <c r="L13" s="91">
        <f>C13*E13</f>
        <v>0</v>
      </c>
      <c r="M13" s="7">
        <f>IF(menu!$U$11=FALSE,0,IF(AND(menu!$U$7=TRUE,L13=0),0,IF(AND(L13&gt;0,OR(C13=0,LEFT(F13,3)="Bsp",E13=0,F13="")),1,0)))</f>
        <v>0</v>
      </c>
      <c r="N13" s="73"/>
      <c r="O13" s="341"/>
      <c r="P13" s="341"/>
      <c r="Q13" s="341"/>
      <c r="R13" s="341"/>
      <c r="S13" s="341"/>
      <c r="T13" s="341"/>
      <c r="U13" s="341"/>
      <c r="V13" s="341"/>
      <c r="W13" s="341"/>
      <c r="X13" s="341"/>
      <c r="Y13" s="341"/>
      <c r="Z13" s="341"/>
      <c r="AA13" s="341"/>
      <c r="AB13" s="341"/>
      <c r="AC13" s="341"/>
    </row>
    <row r="14" spans="1:29" ht="36" customHeight="1" thickBot="1" x14ac:dyDescent="0.25">
      <c r="A14" s="341"/>
      <c r="B14" s="67"/>
      <c r="C14" s="807"/>
      <c r="D14" s="808"/>
      <c r="E14" s="90"/>
      <c r="F14" s="809" t="s">
        <v>148</v>
      </c>
      <c r="G14" s="810"/>
      <c r="H14" s="810"/>
      <c r="I14" s="810"/>
      <c r="J14" s="810"/>
      <c r="K14" s="811"/>
      <c r="L14" s="91">
        <f>C14*E14</f>
        <v>0</v>
      </c>
      <c r="M14" s="7">
        <f>IF(menu!$U$11=FALSE,0,IF(AND(menu!$U$7=TRUE,L14=0),0,IF(AND(L14&gt;0,OR(C14=0,LEFT(F14,3)="Bsp",E14=0,F14="")),1,0)))</f>
        <v>0</v>
      </c>
      <c r="N14" s="73"/>
      <c r="O14" s="341"/>
      <c r="P14" s="341"/>
      <c r="Q14" s="341"/>
      <c r="R14" s="341"/>
      <c r="S14" s="341"/>
      <c r="T14" s="341"/>
      <c r="U14" s="341"/>
      <c r="V14" s="341"/>
      <c r="W14" s="341"/>
      <c r="X14" s="341"/>
      <c r="Y14" s="341"/>
      <c r="Z14" s="341"/>
      <c r="AA14" s="341"/>
      <c r="AB14" s="341"/>
      <c r="AC14" s="341"/>
    </row>
    <row r="15" spans="1:29" ht="15.75" customHeight="1" thickBot="1" x14ac:dyDescent="0.25">
      <c r="A15" s="341"/>
      <c r="C15" s="273"/>
      <c r="D15" s="273"/>
      <c r="E15" s="273"/>
      <c r="F15" s="781" t="str">
        <f>IF(AND(F14&lt;&gt;"bitte auswählen",F13=F14),"Bitte wählen Sie jede Tätigkeit maximal einmal aus!","")</f>
        <v/>
      </c>
      <c r="G15" s="781"/>
      <c r="H15" s="781"/>
      <c r="I15" s="781"/>
      <c r="J15" s="782"/>
      <c r="K15" s="316" t="s">
        <v>15</v>
      </c>
      <c r="L15" s="79">
        <f>SUM(L13:L14)</f>
        <v>0</v>
      </c>
      <c r="O15" s="341"/>
      <c r="P15" s="341"/>
      <c r="Q15" s="341"/>
      <c r="R15" s="341"/>
      <c r="S15" s="341"/>
      <c r="T15" s="341"/>
      <c r="U15" s="341"/>
      <c r="V15" s="341"/>
      <c r="W15" s="341"/>
      <c r="X15" s="341"/>
      <c r="Y15" s="341"/>
      <c r="Z15" s="341"/>
      <c r="AA15" s="341"/>
      <c r="AB15" s="341"/>
      <c r="AC15" s="341"/>
    </row>
    <row r="16" spans="1:29" ht="6" customHeight="1" x14ac:dyDescent="0.2">
      <c r="A16" s="341"/>
      <c r="C16" s="134"/>
      <c r="D16" s="134"/>
      <c r="E16" s="135"/>
      <c r="F16" s="135"/>
      <c r="G16" s="135"/>
      <c r="H16" s="135"/>
      <c r="I16" s="135"/>
      <c r="J16" s="135"/>
      <c r="K16" s="136"/>
      <c r="L16" s="125"/>
      <c r="O16" s="341"/>
      <c r="P16" s="341"/>
      <c r="Q16" s="341"/>
      <c r="R16" s="341"/>
      <c r="S16" s="341"/>
      <c r="T16" s="341"/>
      <c r="U16" s="341"/>
      <c r="V16" s="341"/>
      <c r="W16" s="341"/>
      <c r="X16" s="341"/>
      <c r="Y16" s="341"/>
      <c r="Z16" s="341"/>
      <c r="AA16" s="341"/>
      <c r="AB16" s="341"/>
      <c r="AC16" s="341"/>
    </row>
    <row r="17" spans="1:29" ht="23.25" customHeight="1" x14ac:dyDescent="0.2">
      <c r="A17" s="341"/>
      <c r="C17" s="773" t="str">
        <f>IF(OR(E13&gt;=1200,E14&gt;=1200),Texte!I10,"")</f>
        <v/>
      </c>
      <c r="D17" s="773"/>
      <c r="E17" s="773"/>
      <c r="F17" s="773"/>
      <c r="G17" s="773"/>
      <c r="H17" s="773"/>
      <c r="I17" s="773"/>
      <c r="J17" s="773"/>
      <c r="K17" s="773"/>
      <c r="L17" s="773"/>
      <c r="M17" s="7" t="str">
        <f>IF(OR(E13&gt;=1200,E14&gt;=1200),0.1,"")</f>
        <v/>
      </c>
      <c r="N17" s="317"/>
      <c r="O17" s="341"/>
      <c r="P17" s="341"/>
      <c r="Q17" s="341"/>
      <c r="R17" s="341"/>
      <c r="S17" s="341"/>
      <c r="T17" s="341"/>
      <c r="U17" s="341"/>
      <c r="V17" s="341"/>
      <c r="W17" s="341"/>
      <c r="X17" s="341"/>
      <c r="Y17" s="341"/>
      <c r="Z17" s="341"/>
      <c r="AA17" s="341"/>
      <c r="AB17" s="341"/>
      <c r="AC17" s="341"/>
    </row>
    <row r="18" spans="1:29" ht="24" customHeight="1" x14ac:dyDescent="0.2">
      <c r="A18" s="341"/>
      <c r="C18" s="773" t="str">
        <f>IF(SUM(C13:D14)&gt;menu!I224,Texte!C30,"")</f>
        <v/>
      </c>
      <c r="D18" s="773"/>
      <c r="E18" s="773"/>
      <c r="F18" s="773"/>
      <c r="G18" s="773"/>
      <c r="H18" s="773"/>
      <c r="I18" s="773"/>
      <c r="J18" s="773"/>
      <c r="K18" s="773"/>
      <c r="L18" s="773"/>
      <c r="M18" s="7" t="str">
        <f>IF(SUM(C13:D14)&gt;menu!I224,0.1,"")</f>
        <v/>
      </c>
      <c r="O18" s="341"/>
      <c r="P18" s="341"/>
      <c r="Q18" s="341"/>
      <c r="R18" s="341"/>
      <c r="S18" s="341"/>
      <c r="T18" s="341"/>
      <c r="U18" s="341"/>
      <c r="V18" s="341"/>
      <c r="W18" s="341"/>
      <c r="X18" s="341"/>
      <c r="Y18" s="341"/>
      <c r="Z18" s="341"/>
      <c r="AA18" s="341"/>
      <c r="AB18" s="341"/>
      <c r="AC18" s="341"/>
    </row>
    <row r="19" spans="1:29" ht="6" customHeight="1" x14ac:dyDescent="0.2">
      <c r="A19" s="341"/>
      <c r="C19" s="247"/>
      <c r="D19" s="247"/>
      <c r="E19" s="248"/>
      <c r="F19" s="248"/>
      <c r="G19" s="248"/>
      <c r="H19" s="248"/>
      <c r="I19" s="248"/>
      <c r="J19" s="248"/>
      <c r="K19" s="249"/>
      <c r="L19" s="250"/>
      <c r="O19" s="341"/>
      <c r="P19" s="341"/>
      <c r="Q19" s="341"/>
      <c r="R19" s="341"/>
      <c r="S19" s="341"/>
      <c r="T19" s="341"/>
      <c r="U19" s="341"/>
      <c r="V19" s="341"/>
      <c r="W19" s="341"/>
      <c r="X19" s="341"/>
      <c r="Y19" s="341"/>
      <c r="Z19" s="341"/>
      <c r="AA19" s="341"/>
      <c r="AB19" s="341"/>
      <c r="AC19" s="341"/>
    </row>
    <row r="20" spans="1:29" ht="51" customHeight="1" x14ac:dyDescent="0.2">
      <c r="A20" s="341"/>
      <c r="B20" s="88"/>
      <c r="C20" s="774" t="s">
        <v>662</v>
      </c>
      <c r="D20" s="775"/>
      <c r="E20" s="775"/>
      <c r="F20" s="775"/>
      <c r="G20" s="775"/>
      <c r="H20" s="775"/>
      <c r="I20" s="775"/>
      <c r="J20" s="775"/>
      <c r="K20" s="775"/>
      <c r="L20" s="776"/>
      <c r="O20" s="341"/>
      <c r="P20" s="341"/>
      <c r="Q20" s="341"/>
      <c r="R20" s="341"/>
      <c r="S20" s="341"/>
      <c r="T20" s="341"/>
      <c r="U20" s="341"/>
      <c r="V20" s="341"/>
      <c r="W20" s="341"/>
      <c r="X20" s="341"/>
      <c r="Y20" s="341"/>
      <c r="Z20" s="341"/>
      <c r="AA20" s="341"/>
      <c r="AB20" s="341"/>
      <c r="AC20" s="341"/>
    </row>
    <row r="21" spans="1:29" ht="6" customHeight="1" x14ac:dyDescent="0.2">
      <c r="A21" s="341"/>
      <c r="C21" s="134"/>
      <c r="D21" s="134"/>
      <c r="E21" s="135"/>
      <c r="F21" s="135"/>
      <c r="G21" s="135"/>
      <c r="H21" s="135"/>
      <c r="I21" s="135"/>
      <c r="J21" s="135"/>
      <c r="K21" s="136"/>
      <c r="L21" s="125"/>
      <c r="O21" s="341"/>
      <c r="P21" s="341"/>
      <c r="Q21" s="341"/>
      <c r="R21" s="341"/>
      <c r="S21" s="341"/>
      <c r="T21" s="341"/>
      <c r="U21" s="341"/>
      <c r="V21" s="341"/>
      <c r="W21" s="341"/>
      <c r="X21" s="341"/>
      <c r="Y21" s="341"/>
      <c r="Z21" s="341"/>
      <c r="AA21" s="341"/>
      <c r="AB21" s="341"/>
      <c r="AC21" s="341"/>
    </row>
    <row r="22" spans="1:29" ht="15" customHeight="1" thickBot="1" x14ac:dyDescent="0.25">
      <c r="A22" s="341"/>
      <c r="C22" s="236" t="s">
        <v>384</v>
      </c>
      <c r="D22" s="134"/>
      <c r="E22" s="135"/>
      <c r="F22" s="135"/>
      <c r="G22" s="135"/>
      <c r="H22" s="135"/>
      <c r="I22" s="135"/>
      <c r="J22" s="135"/>
      <c r="K22" s="136"/>
      <c r="L22" s="125"/>
      <c r="O22" s="341"/>
      <c r="P22" s="341"/>
      <c r="Q22" s="341"/>
      <c r="R22" s="341"/>
      <c r="S22" s="341"/>
      <c r="T22" s="341"/>
      <c r="U22" s="341"/>
      <c r="V22" s="341"/>
      <c r="W22" s="341"/>
      <c r="X22" s="341"/>
      <c r="Y22" s="341"/>
      <c r="Z22" s="341"/>
      <c r="AA22" s="341"/>
      <c r="AB22" s="341"/>
      <c r="AC22" s="341"/>
    </row>
    <row r="23" spans="1:29" ht="22.5" customHeight="1" x14ac:dyDescent="0.2">
      <c r="A23" s="341"/>
      <c r="C23" s="784" t="s">
        <v>376</v>
      </c>
      <c r="D23" s="785"/>
      <c r="E23" s="785"/>
      <c r="F23" s="785"/>
      <c r="G23" s="794"/>
      <c r="H23" s="792" t="s">
        <v>385</v>
      </c>
      <c r="I23" s="793"/>
      <c r="J23" s="802" t="str">
        <f>IF(SUM(Personal!E34:F35)=0,"bitte füllen Sie zuerst das Tabellenblatt 'Personal' vollständig aus!","")</f>
        <v>bitte füllen Sie zuerst das Tabellenblatt 'Personal' vollständig aus!</v>
      </c>
      <c r="K23" s="773"/>
      <c r="L23" s="773"/>
      <c r="M23" s="235"/>
      <c r="O23" s="341"/>
      <c r="P23" s="341"/>
      <c r="Q23" s="341"/>
      <c r="R23" s="341"/>
      <c r="S23" s="341"/>
      <c r="T23" s="341"/>
      <c r="U23" s="341"/>
      <c r="V23" s="341"/>
      <c r="W23" s="341"/>
      <c r="X23" s="341"/>
      <c r="Y23" s="341"/>
      <c r="Z23" s="341"/>
      <c r="AA23" s="341"/>
      <c r="AB23" s="341"/>
      <c r="AC23" s="341"/>
    </row>
    <row r="24" spans="1:29" ht="13.5" customHeight="1" x14ac:dyDescent="0.2">
      <c r="A24" s="341"/>
      <c r="C24" s="795"/>
      <c r="D24" s="796"/>
      <c r="E24" s="796"/>
      <c r="F24" s="796"/>
      <c r="G24" s="797"/>
      <c r="H24" s="790" t="s">
        <v>17</v>
      </c>
      <c r="I24" s="791"/>
      <c r="J24" s="245"/>
      <c r="K24" s="239"/>
      <c r="L24" s="239"/>
      <c r="M24" s="235"/>
      <c r="O24" s="341"/>
      <c r="P24" s="341"/>
      <c r="Q24" s="341"/>
      <c r="R24" s="341"/>
      <c r="S24" s="341"/>
      <c r="T24" s="341"/>
      <c r="U24" s="341"/>
      <c r="V24" s="341"/>
      <c r="W24" s="341"/>
      <c r="X24" s="341"/>
      <c r="Y24" s="341"/>
      <c r="Z24" s="341"/>
      <c r="AA24" s="341"/>
      <c r="AB24" s="341"/>
      <c r="AC24" s="341"/>
    </row>
    <row r="25" spans="1:29" ht="13.15" customHeight="1" x14ac:dyDescent="0.2">
      <c r="A25" s="341"/>
      <c r="C25" s="238" t="s">
        <v>378</v>
      </c>
      <c r="D25" s="762" t="s">
        <v>377</v>
      </c>
      <c r="E25" s="762"/>
      <c r="F25" s="762"/>
      <c r="G25" s="763"/>
      <c r="H25" s="760" t="str">
        <f>"ca. "&amp;IF(SUM(Personal!$E$34:$F$35)=0,"",menu!G200)</f>
        <v xml:space="preserve">ca. </v>
      </c>
      <c r="I25" s="761"/>
      <c r="J25" s="245"/>
      <c r="K25" s="239"/>
      <c r="L25" s="239"/>
      <c r="O25" s="341"/>
      <c r="P25" s="341"/>
      <c r="Q25" s="341"/>
      <c r="R25" s="341"/>
      <c r="S25" s="341"/>
      <c r="T25" s="341"/>
      <c r="U25" s="341"/>
      <c r="V25" s="341"/>
      <c r="W25" s="341"/>
      <c r="X25" s="341"/>
      <c r="Y25" s="341"/>
      <c r="Z25" s="341"/>
      <c r="AA25" s="341"/>
      <c r="AB25" s="341"/>
      <c r="AC25" s="341"/>
    </row>
    <row r="26" spans="1:29" ht="13.15" customHeight="1" x14ac:dyDescent="0.2">
      <c r="A26" s="341"/>
      <c r="C26" s="238" t="s">
        <v>379</v>
      </c>
      <c r="D26" s="764" t="s">
        <v>380</v>
      </c>
      <c r="E26" s="764"/>
      <c r="F26" s="764"/>
      <c r="G26" s="764"/>
      <c r="H26" s="760" t="str">
        <f>"ca. "&amp;IF(SUM(Personal!$E$34:$F$35)=0,"",menu!G201)</f>
        <v xml:space="preserve">ca. </v>
      </c>
      <c r="I26" s="761"/>
      <c r="J26" s="245"/>
      <c r="K26" s="239"/>
      <c r="L26" s="239"/>
      <c r="O26" s="341"/>
      <c r="P26" s="341"/>
      <c r="Q26" s="341"/>
      <c r="R26" s="341"/>
      <c r="S26" s="341"/>
      <c r="T26" s="341"/>
      <c r="U26" s="341"/>
      <c r="V26" s="341"/>
      <c r="W26" s="341"/>
      <c r="X26" s="341"/>
      <c r="Y26" s="341"/>
      <c r="Z26" s="341"/>
      <c r="AA26" s="341"/>
      <c r="AB26" s="341"/>
      <c r="AC26" s="341"/>
    </row>
    <row r="27" spans="1:29" ht="13.15" customHeight="1" x14ac:dyDescent="0.2">
      <c r="A27" s="341"/>
      <c r="C27" s="238">
        <v>2</v>
      </c>
      <c r="D27" s="764" t="s">
        <v>341</v>
      </c>
      <c r="E27" s="764"/>
      <c r="F27" s="764"/>
      <c r="G27" s="764"/>
      <c r="H27" s="760" t="str">
        <f>"ca. "&amp;IF(SUM(Personal!$E$34:$F$35)=0,"",menu!G202)</f>
        <v xml:space="preserve">ca. </v>
      </c>
      <c r="I27" s="761"/>
      <c r="J27" s="245"/>
      <c r="K27" s="239"/>
      <c r="L27" s="239"/>
      <c r="O27" s="341"/>
      <c r="P27" s="341"/>
      <c r="Q27" s="341"/>
      <c r="R27" s="341"/>
      <c r="S27" s="341"/>
      <c r="T27" s="341"/>
      <c r="U27" s="341"/>
      <c r="V27" s="341"/>
      <c r="W27" s="341"/>
      <c r="X27" s="341"/>
      <c r="Y27" s="341"/>
      <c r="Z27" s="341"/>
      <c r="AA27" s="341"/>
      <c r="AB27" s="341"/>
      <c r="AC27" s="341"/>
    </row>
    <row r="28" spans="1:29" ht="13.15" customHeight="1" x14ac:dyDescent="0.2">
      <c r="A28" s="341"/>
      <c r="C28" s="238">
        <v>3</v>
      </c>
      <c r="D28" s="764" t="s">
        <v>381</v>
      </c>
      <c r="E28" s="764"/>
      <c r="F28" s="764"/>
      <c r="G28" s="764"/>
      <c r="H28" s="760" t="str">
        <f>"ca. "&amp;IF(SUM(Personal!$E$34:$F$35)=0,"",menu!G203)</f>
        <v xml:space="preserve">ca. </v>
      </c>
      <c r="I28" s="761"/>
      <c r="J28" s="245"/>
      <c r="K28" s="239"/>
      <c r="L28" s="239"/>
      <c r="O28" s="341"/>
      <c r="P28" s="341"/>
      <c r="Q28" s="341"/>
      <c r="R28" s="341"/>
      <c r="S28" s="341"/>
      <c r="T28" s="341"/>
      <c r="U28" s="341"/>
      <c r="V28" s="341"/>
      <c r="W28" s="341"/>
      <c r="X28" s="341"/>
      <c r="Y28" s="341"/>
      <c r="Z28" s="341"/>
      <c r="AA28" s="341"/>
      <c r="AB28" s="341"/>
      <c r="AC28" s="341"/>
    </row>
    <row r="29" spans="1:29" ht="13.15" customHeight="1" x14ac:dyDescent="0.2">
      <c r="A29" s="341"/>
      <c r="C29" s="238">
        <v>4</v>
      </c>
      <c r="D29" s="764" t="s">
        <v>79</v>
      </c>
      <c r="E29" s="764"/>
      <c r="F29" s="764"/>
      <c r="G29" s="764"/>
      <c r="H29" s="760" t="str">
        <f>"ca. "&amp;IF(SUM(Personal!$E$34:$F$35)=0,"",menu!G204)</f>
        <v xml:space="preserve">ca. </v>
      </c>
      <c r="I29" s="761"/>
      <c r="J29" s="245"/>
      <c r="K29" s="239"/>
      <c r="L29" s="239"/>
      <c r="O29" s="341"/>
      <c r="P29" s="341"/>
      <c r="Q29" s="341"/>
      <c r="R29" s="341"/>
      <c r="S29" s="341"/>
      <c r="T29" s="341"/>
      <c r="U29" s="341"/>
      <c r="V29" s="341"/>
      <c r="W29" s="341"/>
      <c r="X29" s="341"/>
      <c r="Y29" s="341"/>
      <c r="Z29" s="341"/>
      <c r="AA29" s="341"/>
      <c r="AB29" s="341"/>
      <c r="AC29" s="341"/>
    </row>
    <row r="30" spans="1:29" ht="13.15" customHeight="1" x14ac:dyDescent="0.2">
      <c r="A30" s="341"/>
      <c r="C30" s="238">
        <v>5</v>
      </c>
      <c r="D30" s="764" t="s">
        <v>382</v>
      </c>
      <c r="E30" s="764"/>
      <c r="F30" s="764"/>
      <c r="G30" s="764"/>
      <c r="H30" s="760" t="str">
        <f>"ca. "&amp;IF(SUM(Personal!$E$34:$F$35)=0,"",menu!G205)</f>
        <v xml:space="preserve">ca. </v>
      </c>
      <c r="I30" s="761"/>
      <c r="J30" s="245"/>
      <c r="K30" s="239"/>
      <c r="L30" s="239"/>
      <c r="O30" s="341"/>
      <c r="P30" s="341"/>
      <c r="Q30" s="341"/>
      <c r="R30" s="341"/>
      <c r="S30" s="341"/>
      <c r="T30" s="341"/>
      <c r="U30" s="341"/>
      <c r="V30" s="341"/>
      <c r="W30" s="341"/>
      <c r="X30" s="341"/>
      <c r="Y30" s="341"/>
      <c r="Z30" s="341"/>
      <c r="AA30" s="341"/>
      <c r="AB30" s="341"/>
      <c r="AC30" s="341"/>
    </row>
    <row r="31" spans="1:29" ht="13.15" customHeight="1" x14ac:dyDescent="0.2">
      <c r="A31" s="341"/>
      <c r="C31" s="238">
        <v>6</v>
      </c>
      <c r="D31" s="764" t="s">
        <v>345</v>
      </c>
      <c r="E31" s="764"/>
      <c r="F31" s="764"/>
      <c r="G31" s="764"/>
      <c r="H31" s="760" t="str">
        <f>"ca. "&amp;IF(SUM(Personal!$E$34:$F$35)=0,"",menu!G206)</f>
        <v xml:space="preserve">ca. </v>
      </c>
      <c r="I31" s="761"/>
      <c r="J31" s="245"/>
      <c r="K31" s="239"/>
      <c r="L31" s="239"/>
      <c r="O31" s="341"/>
      <c r="P31" s="341"/>
      <c r="Q31" s="341"/>
      <c r="R31" s="341"/>
      <c r="S31" s="341"/>
      <c r="T31" s="341"/>
      <c r="U31" s="341"/>
      <c r="V31" s="341"/>
      <c r="W31" s="341"/>
      <c r="X31" s="341"/>
      <c r="Y31" s="341"/>
      <c r="Z31" s="341"/>
      <c r="AA31" s="341"/>
      <c r="AB31" s="341"/>
      <c r="AC31" s="341"/>
    </row>
    <row r="32" spans="1:29" ht="13.15" customHeight="1" x14ac:dyDescent="0.2">
      <c r="A32" s="341"/>
      <c r="C32" s="238">
        <v>7</v>
      </c>
      <c r="D32" s="764" t="s">
        <v>346</v>
      </c>
      <c r="E32" s="764"/>
      <c r="F32" s="764"/>
      <c r="G32" s="764"/>
      <c r="H32" s="760" t="str">
        <f>"ca. "&amp;IF(SUM(Personal!$E$34:$F$35)=0,"",menu!G207)</f>
        <v xml:space="preserve">ca. </v>
      </c>
      <c r="I32" s="761"/>
      <c r="J32" s="245"/>
      <c r="K32" s="239"/>
      <c r="L32" s="239"/>
      <c r="O32" s="341"/>
      <c r="P32" s="341"/>
      <c r="Q32" s="341"/>
      <c r="R32" s="341"/>
      <c r="S32" s="341"/>
      <c r="T32" s="341"/>
      <c r="U32" s="341"/>
      <c r="V32" s="341"/>
      <c r="W32" s="341"/>
      <c r="X32" s="341"/>
      <c r="Y32" s="341"/>
      <c r="Z32" s="341"/>
      <c r="AA32" s="341"/>
      <c r="AB32" s="341"/>
      <c r="AC32" s="341"/>
    </row>
    <row r="33" spans="1:29" ht="13.15" customHeight="1" x14ac:dyDescent="0.2">
      <c r="A33" s="341"/>
      <c r="C33" s="238">
        <v>8</v>
      </c>
      <c r="D33" s="764" t="s">
        <v>347</v>
      </c>
      <c r="E33" s="764"/>
      <c r="F33" s="764"/>
      <c r="G33" s="764"/>
      <c r="H33" s="760" t="str">
        <f>"ca. "&amp;IF(SUM(Personal!$E$34:$F$35)=0,"",menu!G208)</f>
        <v xml:space="preserve">ca. </v>
      </c>
      <c r="I33" s="761"/>
      <c r="J33" s="245"/>
      <c r="K33" s="239"/>
      <c r="L33" s="239"/>
      <c r="O33" s="341"/>
      <c r="P33" s="341"/>
      <c r="Q33" s="341"/>
      <c r="R33" s="341"/>
      <c r="S33" s="341"/>
      <c r="T33" s="341"/>
      <c r="U33" s="341"/>
      <c r="V33" s="341"/>
      <c r="W33" s="341"/>
      <c r="X33" s="341"/>
      <c r="Y33" s="341"/>
      <c r="Z33" s="341"/>
      <c r="AA33" s="341"/>
      <c r="AB33" s="341"/>
      <c r="AC33" s="341"/>
    </row>
    <row r="34" spans="1:29" ht="13.15" customHeight="1" x14ac:dyDescent="0.2">
      <c r="A34" s="341"/>
      <c r="C34" s="238">
        <v>9</v>
      </c>
      <c r="D34" s="764" t="s">
        <v>383</v>
      </c>
      <c r="E34" s="764"/>
      <c r="F34" s="764"/>
      <c r="G34" s="764"/>
      <c r="H34" s="760" t="str">
        <f>"ca. "&amp;IF(SUM(Personal!$E$34:$F$35)=0,"",menu!G209)</f>
        <v xml:space="preserve">ca. </v>
      </c>
      <c r="I34" s="761"/>
      <c r="J34" s="245"/>
      <c r="K34" s="239"/>
      <c r="L34" s="239"/>
      <c r="O34" s="341"/>
      <c r="P34" s="341"/>
      <c r="Q34" s="341"/>
      <c r="R34" s="341"/>
      <c r="S34" s="341"/>
      <c r="T34" s="341"/>
      <c r="U34" s="341"/>
      <c r="V34" s="341"/>
      <c r="W34" s="341"/>
      <c r="X34" s="341"/>
      <c r="Y34" s="341"/>
      <c r="Z34" s="341"/>
      <c r="AA34" s="341"/>
      <c r="AB34" s="341"/>
      <c r="AC34" s="341"/>
    </row>
    <row r="35" spans="1:29" ht="13.15" customHeight="1" thickBot="1" x14ac:dyDescent="0.25">
      <c r="A35" s="341"/>
      <c r="C35" s="237">
        <v>10</v>
      </c>
      <c r="D35" s="798" t="s">
        <v>82</v>
      </c>
      <c r="E35" s="798"/>
      <c r="F35" s="798"/>
      <c r="G35" s="799"/>
      <c r="H35" s="760" t="str">
        <f>"ca. "&amp;IF(SUM(Personal!$E$34:$F$35)=0,"",menu!G210)</f>
        <v xml:space="preserve">ca. </v>
      </c>
      <c r="I35" s="761"/>
      <c r="J35" s="245"/>
      <c r="K35" s="239"/>
      <c r="L35" s="239"/>
      <c r="O35" s="341"/>
      <c r="P35" s="341"/>
      <c r="Q35" s="341"/>
      <c r="R35" s="341"/>
      <c r="S35" s="341"/>
      <c r="T35" s="341"/>
      <c r="U35" s="341"/>
      <c r="V35" s="341"/>
      <c r="W35" s="341"/>
      <c r="X35" s="341"/>
      <c r="Y35" s="341"/>
      <c r="Z35" s="341"/>
      <c r="AA35" s="341"/>
      <c r="AB35" s="341"/>
      <c r="AC35" s="341"/>
    </row>
    <row r="36" spans="1:29" ht="12" customHeight="1" x14ac:dyDescent="0.2">
      <c r="A36" s="341"/>
      <c r="C36" s="134"/>
      <c r="D36" s="134"/>
      <c r="E36" s="135"/>
      <c r="F36" s="135"/>
      <c r="G36" s="135"/>
      <c r="H36" s="135"/>
      <c r="I36" s="135"/>
      <c r="J36" s="135"/>
      <c r="K36" s="239"/>
      <c r="L36" s="239"/>
      <c r="O36" s="341"/>
      <c r="P36" s="341"/>
      <c r="Q36" s="341"/>
      <c r="R36" s="341"/>
      <c r="S36" s="341"/>
      <c r="T36" s="341"/>
      <c r="U36" s="341"/>
      <c r="V36" s="341"/>
      <c r="W36" s="341"/>
      <c r="X36" s="341"/>
      <c r="Y36" s="341"/>
      <c r="Z36" s="341"/>
      <c r="AA36" s="341"/>
      <c r="AB36" s="341"/>
      <c r="AC36" s="341"/>
    </row>
    <row r="37" spans="1:29" ht="12.75" customHeight="1" thickBot="1" x14ac:dyDescent="0.25">
      <c r="A37" s="341"/>
      <c r="C37" s="236" t="s">
        <v>387</v>
      </c>
      <c r="D37" s="134"/>
      <c r="E37" s="135"/>
      <c r="F37" s="135"/>
      <c r="G37" s="135"/>
      <c r="H37" s="135"/>
      <c r="I37" s="135"/>
      <c r="J37" s="135"/>
      <c r="K37" s="239"/>
      <c r="L37" s="239"/>
      <c r="O37" s="341"/>
      <c r="P37" s="341"/>
      <c r="Q37" s="341"/>
      <c r="R37" s="341"/>
      <c r="S37" s="341"/>
      <c r="T37" s="341"/>
      <c r="U37" s="341"/>
      <c r="V37" s="341"/>
      <c r="W37" s="341"/>
      <c r="X37" s="341"/>
      <c r="Y37" s="341"/>
      <c r="Z37" s="341"/>
      <c r="AA37" s="341"/>
      <c r="AB37" s="341"/>
      <c r="AC37" s="341"/>
    </row>
    <row r="38" spans="1:29" ht="22.5" customHeight="1" x14ac:dyDescent="0.2">
      <c r="A38" s="341"/>
      <c r="C38" s="784" t="s">
        <v>388</v>
      </c>
      <c r="D38" s="785"/>
      <c r="E38" s="785"/>
      <c r="F38" s="785"/>
      <c r="G38" s="785"/>
      <c r="H38" s="792" t="s">
        <v>385</v>
      </c>
      <c r="I38" s="793"/>
      <c r="J38" s="803" t="str">
        <f>IF(SUM(Personal!E34:F35)=0,"bitte füllen Sie zuerst das Tabellenblatt 'Personal' vollständig aus!","")</f>
        <v>bitte füllen Sie zuerst das Tabellenblatt 'Personal' vollständig aus!</v>
      </c>
      <c r="K38" s="804"/>
      <c r="L38" s="804"/>
      <c r="O38" s="341"/>
      <c r="P38" s="341"/>
      <c r="Q38" s="341"/>
      <c r="R38" s="341"/>
      <c r="S38" s="341"/>
      <c r="T38" s="341"/>
      <c r="U38" s="341"/>
      <c r="V38" s="341"/>
      <c r="W38" s="341"/>
      <c r="X38" s="341"/>
      <c r="Y38" s="341"/>
      <c r="Z38" s="341"/>
      <c r="AA38" s="341"/>
      <c r="AB38" s="341"/>
      <c r="AC38" s="341"/>
    </row>
    <row r="39" spans="1:29" ht="13.5" customHeight="1" x14ac:dyDescent="0.2">
      <c r="A39" s="341"/>
      <c r="C39" s="786"/>
      <c r="D39" s="787"/>
      <c r="E39" s="787"/>
      <c r="F39" s="787"/>
      <c r="G39" s="787"/>
      <c r="H39" s="788" t="s">
        <v>17</v>
      </c>
      <c r="I39" s="789"/>
      <c r="J39" s="803"/>
      <c r="K39" s="804"/>
      <c r="L39" s="804"/>
      <c r="O39" s="341"/>
      <c r="P39" s="341"/>
      <c r="Q39" s="341"/>
      <c r="R39" s="341"/>
      <c r="S39" s="341"/>
      <c r="T39" s="341"/>
      <c r="U39" s="341"/>
      <c r="V39" s="341"/>
      <c r="W39" s="341"/>
      <c r="X39" s="341"/>
      <c r="Y39" s="341"/>
      <c r="Z39" s="341"/>
      <c r="AA39" s="341"/>
      <c r="AB39" s="341"/>
      <c r="AC39" s="341"/>
    </row>
    <row r="40" spans="1:29" ht="12.75" customHeight="1" x14ac:dyDescent="0.2">
      <c r="A40" s="341"/>
      <c r="B40" s="67"/>
      <c r="C40" s="240">
        <v>1</v>
      </c>
      <c r="D40" s="779" t="s">
        <v>389</v>
      </c>
      <c r="E40" s="779"/>
      <c r="F40" s="779"/>
      <c r="G40" s="779"/>
      <c r="H40" s="777" t="str">
        <f>"ca. " &amp;IF(SUM(Personal!$E$34:$F$35)=0,"",menu!G213)</f>
        <v xml:space="preserve">ca. </v>
      </c>
      <c r="I40" s="778"/>
      <c r="J40" s="246"/>
      <c r="K40" s="239"/>
      <c r="L40" s="239"/>
      <c r="O40" s="341"/>
      <c r="P40" s="341"/>
      <c r="Q40" s="341"/>
      <c r="R40" s="341"/>
      <c r="S40" s="341"/>
      <c r="T40" s="341"/>
      <c r="U40" s="341"/>
      <c r="V40" s="341"/>
      <c r="W40" s="341"/>
      <c r="X40" s="341"/>
      <c r="Y40" s="341"/>
      <c r="Z40" s="341"/>
      <c r="AA40" s="341"/>
      <c r="AB40" s="341"/>
      <c r="AC40" s="341"/>
    </row>
    <row r="41" spans="1:29" ht="12.75" customHeight="1" x14ac:dyDescent="0.2">
      <c r="A41" s="341"/>
      <c r="B41" s="67"/>
      <c r="C41" s="240">
        <v>2</v>
      </c>
      <c r="D41" s="779" t="s">
        <v>619</v>
      </c>
      <c r="E41" s="779"/>
      <c r="F41" s="779"/>
      <c r="G41" s="779"/>
      <c r="H41" s="777" t="str">
        <f>"ca. " &amp;IF(SUM(Personal!$E$34:$F$35)=0,"",menu!G214)</f>
        <v xml:space="preserve">ca. </v>
      </c>
      <c r="I41" s="778"/>
      <c r="J41" s="246"/>
      <c r="K41" s="239"/>
      <c r="L41" s="239"/>
      <c r="O41" s="341"/>
      <c r="P41" s="341"/>
      <c r="Q41" s="341"/>
      <c r="R41" s="341"/>
      <c r="S41" s="341"/>
      <c r="T41" s="341"/>
      <c r="U41" s="341"/>
      <c r="V41" s="341"/>
      <c r="W41" s="341"/>
      <c r="X41" s="341"/>
      <c r="Y41" s="341"/>
      <c r="Z41" s="341"/>
      <c r="AA41" s="341"/>
      <c r="AB41" s="341"/>
      <c r="AC41" s="341"/>
    </row>
    <row r="42" spans="1:29" ht="12.75" customHeight="1" x14ac:dyDescent="0.2">
      <c r="A42" s="341"/>
      <c r="B42" s="67"/>
      <c r="C42" s="240">
        <v>3</v>
      </c>
      <c r="D42" s="779" t="s">
        <v>390</v>
      </c>
      <c r="E42" s="779"/>
      <c r="F42" s="779"/>
      <c r="G42" s="779"/>
      <c r="H42" s="777" t="str">
        <f>"ca. " &amp;IF(SUM(Personal!$E$34:$F$35)=0,"",menu!G215)</f>
        <v xml:space="preserve">ca. </v>
      </c>
      <c r="I42" s="778"/>
      <c r="J42" s="246"/>
      <c r="K42" s="239"/>
      <c r="L42" s="239"/>
      <c r="O42" s="341"/>
      <c r="P42" s="341"/>
      <c r="Q42" s="341"/>
      <c r="R42" s="341"/>
      <c r="S42" s="341"/>
      <c r="T42" s="341"/>
      <c r="U42" s="341"/>
      <c r="V42" s="341"/>
      <c r="W42" s="341"/>
      <c r="X42" s="341"/>
      <c r="Y42" s="341"/>
      <c r="Z42" s="341"/>
      <c r="AA42" s="341"/>
      <c r="AB42" s="341"/>
      <c r="AC42" s="341"/>
    </row>
    <row r="43" spans="1:29" ht="12.75" customHeight="1" x14ac:dyDescent="0.2">
      <c r="A43" s="341"/>
      <c r="B43" s="67"/>
      <c r="C43" s="240">
        <v>4</v>
      </c>
      <c r="D43" s="779" t="s">
        <v>391</v>
      </c>
      <c r="E43" s="779"/>
      <c r="F43" s="779"/>
      <c r="G43" s="779"/>
      <c r="H43" s="777" t="str">
        <f>"ca. " &amp;IF(SUM(Personal!$E$34:$F$35)=0,"",menu!G216)</f>
        <v xml:space="preserve">ca. </v>
      </c>
      <c r="I43" s="778"/>
      <c r="J43" s="246"/>
      <c r="K43" s="239"/>
      <c r="L43" s="239"/>
      <c r="O43" s="341"/>
      <c r="P43" s="341"/>
      <c r="Q43" s="341"/>
      <c r="R43" s="341"/>
      <c r="S43" s="341"/>
      <c r="T43" s="341"/>
      <c r="U43" s="341"/>
      <c r="V43" s="341"/>
      <c r="W43" s="341"/>
      <c r="X43" s="341"/>
      <c r="Y43" s="341"/>
      <c r="Z43" s="341"/>
      <c r="AA43" s="341"/>
      <c r="AB43" s="341"/>
      <c r="AC43" s="341"/>
    </row>
    <row r="44" spans="1:29" ht="12.75" customHeight="1" x14ac:dyDescent="0.2">
      <c r="A44" s="341"/>
      <c r="B44" s="67"/>
      <c r="C44" s="240">
        <v>5</v>
      </c>
      <c r="D44" s="779" t="s">
        <v>392</v>
      </c>
      <c r="E44" s="779"/>
      <c r="F44" s="779"/>
      <c r="G44" s="779"/>
      <c r="H44" s="777" t="str">
        <f>"ca. " &amp;IF(SUM(Personal!$E$34:$F$35)=0,"",menu!G217)</f>
        <v xml:space="preserve">ca. </v>
      </c>
      <c r="I44" s="778"/>
      <c r="J44" s="246"/>
      <c r="K44" s="239"/>
      <c r="L44" s="239"/>
      <c r="O44" s="341"/>
      <c r="P44" s="341"/>
      <c r="Q44" s="341"/>
      <c r="R44" s="341"/>
      <c r="S44" s="341"/>
      <c r="T44" s="341"/>
      <c r="U44" s="341"/>
      <c r="V44" s="341"/>
      <c r="W44" s="341"/>
      <c r="X44" s="341"/>
      <c r="Y44" s="341"/>
      <c r="Z44" s="341"/>
      <c r="AA44" s="341"/>
      <c r="AB44" s="341"/>
      <c r="AC44" s="341"/>
    </row>
    <row r="45" spans="1:29" ht="12.75" customHeight="1" thickBot="1" x14ac:dyDescent="0.25">
      <c r="A45" s="341"/>
      <c r="B45" s="67"/>
      <c r="C45" s="241">
        <v>6</v>
      </c>
      <c r="D45" s="783" t="s">
        <v>393</v>
      </c>
      <c r="E45" s="783"/>
      <c r="F45" s="783"/>
      <c r="G45" s="783"/>
      <c r="H45" s="777" t="str">
        <f>"ca. " &amp;IF(SUM(Personal!$E$34:$F$35)=0,"",menu!G218)</f>
        <v xml:space="preserve">ca. </v>
      </c>
      <c r="I45" s="778"/>
      <c r="J45" s="246"/>
      <c r="K45" s="239"/>
      <c r="L45" s="239"/>
      <c r="O45" s="341"/>
      <c r="P45" s="341"/>
      <c r="Q45" s="341"/>
      <c r="R45" s="341"/>
      <c r="S45" s="341"/>
      <c r="T45" s="341"/>
      <c r="U45" s="341"/>
      <c r="V45" s="341"/>
      <c r="W45" s="341"/>
      <c r="X45" s="341"/>
      <c r="Y45" s="341"/>
      <c r="Z45" s="341"/>
      <c r="AA45" s="341"/>
      <c r="AB45" s="341"/>
      <c r="AC45" s="341"/>
    </row>
    <row r="46" spans="1:29" ht="6" customHeight="1" thickBot="1" x14ac:dyDescent="0.25">
      <c r="A46" s="341"/>
      <c r="C46" s="92"/>
      <c r="D46" s="92"/>
      <c r="E46" s="315"/>
      <c r="F46" s="315"/>
      <c r="G46" s="315"/>
      <c r="H46" s="315"/>
      <c r="I46" s="315"/>
      <c r="J46" s="800"/>
      <c r="K46" s="800"/>
      <c r="L46" s="800"/>
      <c r="O46" s="341"/>
      <c r="P46" s="341"/>
      <c r="Q46" s="341"/>
      <c r="R46" s="341"/>
      <c r="S46" s="341"/>
      <c r="T46" s="341"/>
      <c r="U46" s="341"/>
      <c r="V46" s="341"/>
      <c r="W46" s="341"/>
      <c r="X46" s="341"/>
      <c r="Y46" s="341"/>
      <c r="Z46" s="341"/>
      <c r="AA46" s="341"/>
      <c r="AB46" s="341"/>
      <c r="AC46" s="341"/>
    </row>
    <row r="47" spans="1:29" ht="23.25" customHeight="1" thickBot="1" x14ac:dyDescent="0.25">
      <c r="A47" s="341"/>
      <c r="C47" s="89"/>
      <c r="D47" s="770" t="s">
        <v>508</v>
      </c>
      <c r="E47" s="770"/>
      <c r="F47" s="770"/>
      <c r="G47" s="770"/>
      <c r="H47" s="770"/>
      <c r="I47" s="770"/>
      <c r="J47" s="770"/>
      <c r="K47" s="770"/>
      <c r="L47" s="771"/>
      <c r="M47" s="117">
        <f>IF(AND(menu!$U$11=TRUE,SUM(L15)&lt;&gt;"",menu!B55=FALSE),1,0)</f>
        <v>1</v>
      </c>
      <c r="O47" s="341"/>
      <c r="P47" s="341"/>
      <c r="Q47" s="341"/>
      <c r="R47" s="341"/>
      <c r="S47" s="341"/>
      <c r="T47" s="341"/>
      <c r="U47" s="341"/>
      <c r="V47" s="341"/>
      <c r="W47" s="341"/>
      <c r="X47" s="341"/>
      <c r="Y47" s="341"/>
      <c r="Z47" s="341"/>
      <c r="AA47" s="341"/>
      <c r="AB47" s="341"/>
      <c r="AC47" s="341"/>
    </row>
    <row r="48" spans="1:29" ht="6.75" customHeight="1" x14ac:dyDescent="0.2">
      <c r="A48" s="341"/>
      <c r="C48" s="76"/>
      <c r="D48" s="76"/>
      <c r="E48" s="76"/>
      <c r="F48" s="76"/>
      <c r="G48" s="76"/>
      <c r="H48" s="76"/>
      <c r="I48" s="76"/>
      <c r="J48" s="76"/>
      <c r="K48" s="76"/>
      <c r="L48" s="87"/>
      <c r="O48" s="341"/>
      <c r="P48" s="341"/>
      <c r="Q48" s="341"/>
      <c r="R48" s="341"/>
      <c r="S48" s="341"/>
      <c r="T48" s="341"/>
      <c r="U48" s="341"/>
      <c r="V48" s="341"/>
      <c r="W48" s="341"/>
      <c r="X48" s="341"/>
      <c r="Y48" s="341"/>
      <c r="Z48" s="341"/>
      <c r="AA48" s="341"/>
      <c r="AB48" s="341"/>
      <c r="AC48" s="341"/>
    </row>
    <row r="49" spans="1:29" ht="12" customHeight="1" x14ac:dyDescent="0.2">
      <c r="A49" s="341"/>
      <c r="C49" s="772" t="s">
        <v>158</v>
      </c>
      <c r="D49" s="772"/>
      <c r="E49" s="772"/>
      <c r="F49" s="772"/>
      <c r="G49" s="772"/>
      <c r="H49" s="772"/>
      <c r="I49" s="772"/>
      <c r="J49" s="772"/>
      <c r="K49" s="772"/>
      <c r="L49" s="772"/>
      <c r="M49" s="772"/>
      <c r="O49" s="341"/>
      <c r="P49" s="341"/>
      <c r="Q49" s="341"/>
      <c r="R49" s="341"/>
      <c r="S49" s="341"/>
      <c r="T49" s="341"/>
      <c r="U49" s="341"/>
      <c r="V49" s="341"/>
      <c r="W49" s="341"/>
      <c r="X49" s="341"/>
      <c r="Y49" s="341"/>
      <c r="Z49" s="341"/>
      <c r="AA49" s="341"/>
      <c r="AB49" s="341"/>
      <c r="AC49" s="341"/>
    </row>
    <row r="50" spans="1:29" ht="21" customHeight="1" x14ac:dyDescent="0.2">
      <c r="A50" s="341"/>
      <c r="C50" s="765" t="str">
        <f ca="1">Basisdaten!C35</f>
        <v>Vorhabenbeschreibung - 4.1.8. a) Erstvorhaben Klimaschutzkonzept und Klimaschutzmanagement - Vers. 2604_V4</v>
      </c>
      <c r="D50" s="766"/>
      <c r="E50" s="766"/>
      <c r="F50" s="766"/>
      <c r="G50" s="766"/>
      <c r="H50" s="766"/>
      <c r="I50" s="766"/>
      <c r="J50" s="766"/>
      <c r="K50" s="766"/>
      <c r="L50" s="766"/>
      <c r="O50" s="341"/>
      <c r="P50" s="341"/>
      <c r="Q50" s="341"/>
      <c r="R50" s="341"/>
      <c r="S50" s="341"/>
      <c r="T50" s="341"/>
      <c r="U50" s="341"/>
      <c r="V50" s="341"/>
      <c r="W50" s="341"/>
      <c r="X50" s="341"/>
      <c r="Y50" s="341"/>
      <c r="Z50" s="341"/>
      <c r="AA50" s="341"/>
      <c r="AB50" s="341"/>
      <c r="AC50" s="341"/>
    </row>
    <row r="51" spans="1:29" x14ac:dyDescent="0.2">
      <c r="A51" s="341"/>
      <c r="O51" s="341"/>
      <c r="P51" s="341"/>
      <c r="Q51" s="341"/>
      <c r="R51" s="341"/>
      <c r="S51" s="341"/>
      <c r="T51" s="341"/>
      <c r="U51" s="341"/>
      <c r="V51" s="341"/>
      <c r="W51" s="341"/>
      <c r="X51" s="341"/>
      <c r="Y51" s="341"/>
      <c r="Z51" s="341"/>
      <c r="AA51" s="341"/>
      <c r="AB51" s="341"/>
      <c r="AC51" s="341"/>
    </row>
    <row r="52" spans="1:29" x14ac:dyDescent="0.2">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row>
    <row r="53" spans="1:29" x14ac:dyDescent="0.2">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row>
    <row r="54" spans="1:29" x14ac:dyDescent="0.2">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row>
    <row r="55" spans="1:29" x14ac:dyDescent="0.2">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row>
    <row r="56" spans="1:29" x14ac:dyDescent="0.2">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row>
    <row r="57" spans="1:29" x14ac:dyDescent="0.2">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row>
    <row r="58" spans="1:29" x14ac:dyDescent="0.2">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row>
    <row r="59" spans="1:29" x14ac:dyDescent="0.2">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row>
    <row r="60" spans="1:29" x14ac:dyDescent="0.2">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row>
    <row r="61" spans="1:29" x14ac:dyDescent="0.2">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row>
    <row r="62" spans="1:29" x14ac:dyDescent="0.2">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row>
    <row r="63" spans="1:29" x14ac:dyDescent="0.2">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row>
    <row r="64" spans="1:29" x14ac:dyDescent="0.2">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row>
    <row r="65" spans="1:29" x14ac:dyDescent="0.2">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row>
    <row r="66" spans="1:29" x14ac:dyDescent="0.2">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row>
    <row r="67" spans="1:29" x14ac:dyDescent="0.2">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row>
    <row r="68" spans="1:29" x14ac:dyDescent="0.2">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row>
    <row r="69" spans="1:29" x14ac:dyDescent="0.2">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41"/>
    </row>
    <row r="70" spans="1:29" x14ac:dyDescent="0.2">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row>
    <row r="71" spans="1:29" x14ac:dyDescent="0.2">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row>
    <row r="72" spans="1:29" x14ac:dyDescent="0.2">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row>
    <row r="73" spans="1:29" x14ac:dyDescent="0.2">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row>
    <row r="74" spans="1:29" x14ac:dyDescent="0.2">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row>
    <row r="75" spans="1:29" x14ac:dyDescent="0.2">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row>
    <row r="76" spans="1:29" x14ac:dyDescent="0.2">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row>
    <row r="77" spans="1:29" x14ac:dyDescent="0.2">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row>
    <row r="78" spans="1:29" x14ac:dyDescent="0.2">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row>
    <row r="79" spans="1:29" x14ac:dyDescent="0.2">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c r="AA79" s="341"/>
      <c r="AB79" s="341"/>
      <c r="AC79" s="341"/>
    </row>
    <row r="80" spans="1:29" x14ac:dyDescent="0.2">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row>
    <row r="81" spans="1:29" x14ac:dyDescent="0.2">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row>
    <row r="82" spans="1:29" x14ac:dyDescent="0.2">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row>
    <row r="83" spans="1:29" x14ac:dyDescent="0.2">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341"/>
      <c r="AC83" s="341"/>
    </row>
    <row r="84" spans="1:29" x14ac:dyDescent="0.2">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c r="AA84" s="341"/>
      <c r="AB84" s="341"/>
      <c r="AC84" s="341"/>
    </row>
    <row r="85" spans="1:29" x14ac:dyDescent="0.2">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row>
    <row r="86" spans="1:29" x14ac:dyDescent="0.2">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row>
    <row r="87" spans="1:29" x14ac:dyDescent="0.2">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row>
    <row r="88" spans="1:29" x14ac:dyDescent="0.2">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row>
    <row r="89" spans="1:29" x14ac:dyDescent="0.2">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row>
    <row r="90" spans="1:29" x14ac:dyDescent="0.2">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341"/>
      <c r="AC90" s="341"/>
    </row>
    <row r="91" spans="1:29" x14ac:dyDescent="0.2">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row>
    <row r="92" spans="1:29" x14ac:dyDescent="0.2">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row>
    <row r="93" spans="1:29" x14ac:dyDescent="0.2">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row>
    <row r="94" spans="1:29" x14ac:dyDescent="0.2">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341"/>
      <c r="AC94" s="341"/>
    </row>
    <row r="95" spans="1:29" x14ac:dyDescent="0.2">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row>
    <row r="96" spans="1:29" x14ac:dyDescent="0.2">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c r="AA96" s="341"/>
      <c r="AB96" s="341"/>
      <c r="AC96" s="341" t="s">
        <v>190</v>
      </c>
    </row>
  </sheetData>
  <sheetProtection password="C730" sheet="1" selectLockedCells="1"/>
  <customSheetViews>
    <customSheetView guid="{68ABA936-E0C3-4F62-AA1D-4FD1F5462098}" showPageBreaks="1" showGridLines="0" showRowCol="0" fitToPage="1" printArea="1" view="pageBreakPreview">
      <selection activeCell="C11" sqref="C11:D11"/>
      <pageMargins left="0.39370078740157483" right="0.39370078740157483" top="0.39370078740157483" bottom="0.39370078740157483" header="0" footer="0"/>
      <printOptions horizontalCentered="1"/>
      <pageSetup paperSize="9" scale="75" orientation="portrait" r:id="rId1"/>
    </customSheetView>
  </customSheetViews>
  <mergeCells count="61">
    <mergeCell ref="J46:L46"/>
    <mergeCell ref="O3:P3"/>
    <mergeCell ref="O4:P4"/>
    <mergeCell ref="H42:I42"/>
    <mergeCell ref="J23:L23"/>
    <mergeCell ref="J38:L39"/>
    <mergeCell ref="H43:I43"/>
    <mergeCell ref="C3:H4"/>
    <mergeCell ref="C13:D13"/>
    <mergeCell ref="F13:K13"/>
    <mergeCell ref="C14:D14"/>
    <mergeCell ref="F14:K14"/>
    <mergeCell ref="C11:L11"/>
    <mergeCell ref="C12:D12"/>
    <mergeCell ref="H23:I23"/>
    <mergeCell ref="D30:G30"/>
    <mergeCell ref="H24:I24"/>
    <mergeCell ref="H38:I38"/>
    <mergeCell ref="H25:I25"/>
    <mergeCell ref="C23:G24"/>
    <mergeCell ref="H34:I34"/>
    <mergeCell ref="D35:G35"/>
    <mergeCell ref="D34:G34"/>
    <mergeCell ref="D31:G31"/>
    <mergeCell ref="D32:G32"/>
    <mergeCell ref="D29:G29"/>
    <mergeCell ref="H32:I32"/>
    <mergeCell ref="H33:I33"/>
    <mergeCell ref="H26:I26"/>
    <mergeCell ref="H27:I27"/>
    <mergeCell ref="H28:I28"/>
    <mergeCell ref="H29:I29"/>
    <mergeCell ref="D43:G43"/>
    <mergeCell ref="D44:G44"/>
    <mergeCell ref="D45:G45"/>
    <mergeCell ref="H35:I35"/>
    <mergeCell ref="H40:I40"/>
    <mergeCell ref="H41:I41"/>
    <mergeCell ref="C38:G39"/>
    <mergeCell ref="H39:I39"/>
    <mergeCell ref="C50:L50"/>
    <mergeCell ref="C9:L9"/>
    <mergeCell ref="D47:L47"/>
    <mergeCell ref="C49:M49"/>
    <mergeCell ref="C17:L17"/>
    <mergeCell ref="C20:L20"/>
    <mergeCell ref="H44:I44"/>
    <mergeCell ref="H45:I45"/>
    <mergeCell ref="D40:G40"/>
    <mergeCell ref="D41:G41"/>
    <mergeCell ref="D42:G42"/>
    <mergeCell ref="F12:K12"/>
    <mergeCell ref="D33:G33"/>
    <mergeCell ref="F15:J15"/>
    <mergeCell ref="C18:L18"/>
    <mergeCell ref="H31:I31"/>
    <mergeCell ref="H30:I30"/>
    <mergeCell ref="D25:G25"/>
    <mergeCell ref="D26:G26"/>
    <mergeCell ref="D27:G27"/>
    <mergeCell ref="D28:G28"/>
  </mergeCells>
  <conditionalFormatting sqref="C13:C14">
    <cfRule type="expression" dxfId="115" priority="72">
      <formula>AND(L13&gt;0,C13=0)</formula>
    </cfRule>
  </conditionalFormatting>
  <conditionalFormatting sqref="C14">
    <cfRule type="expression" dxfId="114" priority="67">
      <formula>AND(L14&gt;0,C14=0)</formula>
    </cfRule>
  </conditionalFormatting>
  <conditionalFormatting sqref="C13:D14">
    <cfRule type="expression" dxfId="111" priority="70">
      <formula>C13&gt;0</formula>
    </cfRule>
  </conditionalFormatting>
  <conditionalFormatting sqref="C14:D14">
    <cfRule type="expression" dxfId="110" priority="66">
      <formula>AND(C14&gt;0,E14&gt;0,L14&gt;0)</formula>
    </cfRule>
  </conditionalFormatting>
  <conditionalFormatting sqref="C47:L47">
    <cfRule type="expression" dxfId="107" priority="2096">
      <formula>SUM(#REF!)&lt;&gt;0</formula>
    </cfRule>
  </conditionalFormatting>
  <conditionalFormatting sqref="C47:M50 C9:M14 I3:L8 C15 K15:M15 C16:M16 C17:C18 M17:M18 C19:M19 C20 M20 C21:M22 C23:J23 M23 C24:M37 C38:J38 M38:M39 C39:I39 C40:M45 C46:I46 M46">
    <cfRule type="expression" dxfId="106" priority="1995">
      <formula>#REF!="Ja"</formula>
    </cfRule>
  </conditionalFormatting>
  <conditionalFormatting sqref="E13">
    <cfRule type="expression" dxfId="105" priority="11">
      <formula>$E$13&gt;=1200</formula>
    </cfRule>
    <cfRule type="expression" dxfId="104" priority="16">
      <formula>$E$13&gt;0</formula>
    </cfRule>
  </conditionalFormatting>
  <conditionalFormatting sqref="E14">
    <cfRule type="expression" dxfId="103" priority="61">
      <formula>E14&gt;=1200</formula>
    </cfRule>
    <cfRule type="expression" dxfId="102" priority="69">
      <formula>E14&gt;0</formula>
    </cfRule>
  </conditionalFormatting>
  <dataValidations xWindow="748" yWindow="494" count="4">
    <dataValidation operator="greaterThan" allowBlank="1" showInputMessage="1" showErrorMessage="1" sqref="L13:L14" xr:uid="{00000000-0002-0000-0800-000000000000}"/>
    <dataValidation type="decimal" errorStyle="information" allowBlank="1" showInputMessage="1" showErrorMessage="1" error="Die angesetzten Arbeitstage erscheinen zu hoch. Bitte überprüfen und erläutern Sie dies im Tabellenbaltt &quot;Anmerkungen&quot;. Reduzieren Sie ggf. die Anzahl und holen dazu weitere Angebote ein. " sqref="C13:D14" xr:uid="{00000000-0002-0000-0800-000001000000}">
      <formula1>0</formula1>
      <formula2>50</formula2>
    </dataValidation>
    <dataValidation allowBlank="1" showInputMessage="1" showErrorMessage="1" promptTitle="Hinweis:" prompt="Es wird von 220 Arbeitstagen pro Jahr je Vollzeitäquivalent (39 Stunden pro Woche) ausgegangen." sqref="H25:I35 H40:I45" xr:uid="{00000000-0002-0000-0800-000002000000}"/>
    <dataValidation type="decimal" errorStyle="information" operator="lessThan" allowBlank="1" showInputMessage="1" showErrorMessage="1" errorTitle="Hinweis:" error="Die Höhe des Tagessatzes scheint vergleichsweise hoch zu sein. Bitte überprüfen und erläutern Sie dies im Tabellenbaltt &quot;Anmerkungen&quot;. Holen Sie ggf. weitere Angebote ein. " sqref="E13:E14" xr:uid="{00000000-0002-0000-0800-000003000000}">
      <formula1>1200</formula1>
    </dataValidation>
  </dataValidations>
  <hyperlinks>
    <hyperlink ref="O3:P3" location="Basisdaten!A1" display="Basisdaten" xr:uid="{00000000-0004-0000-0800-000000000000}"/>
    <hyperlink ref="O4:P4" location="Personal!A1" display="Personal" xr:uid="{00000000-0004-0000-0800-000001000000}"/>
  </hyperlinks>
  <printOptions horizontalCentered="1"/>
  <pageMargins left="0.39370078740157483" right="0.19685039370078741" top="0.19685039370078741" bottom="0.19685039370078741" header="0" footer="0"/>
  <pageSetup paperSize="9" scale="7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2</xdr:col>
                    <xdr:colOff>76200</xdr:colOff>
                    <xdr:row>46</xdr:row>
                    <xdr:rowOff>66675</xdr:rowOff>
                  </from>
                  <to>
                    <xdr:col>2</xdr:col>
                    <xdr:colOff>304800</xdr:colOff>
                    <xdr:row>46</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6" id="{DF1D4DB3-226E-4477-AF92-E2558FC764AF}">
            <xm:f>menu!$U$4=FALSE</xm:f>
            <x14:dxf>
              <font>
                <color theme="0"/>
              </font>
              <fill>
                <patternFill>
                  <fgColor theme="0"/>
                  <bgColor theme="0"/>
                </patternFill>
              </fill>
              <border>
                <left/>
                <right/>
                <top/>
                <bottom/>
                <vertical/>
                <horizontal/>
              </border>
            </x14:dxf>
          </x14:cfRule>
          <xm:sqref>C49</xm:sqref>
        </x14:conditionalFormatting>
        <x14:conditionalFormatting xmlns:xm="http://schemas.microsoft.com/office/excel/2006/main">
          <x14:cfRule type="expression" priority="17" id="{1BB011E2-82C9-4B97-9B9F-FDB408542049}">
            <xm:f>SUM($C$13:$D$14)&gt;menu!$I$224</xm:f>
            <x14:dxf>
              <fill>
                <patternFill>
                  <bgColor rgb="FFE3B5A2"/>
                </patternFill>
              </fill>
            </x14:dxf>
          </x14:cfRule>
          <xm:sqref>C13:D14</xm:sqref>
        </x14:conditionalFormatting>
        <x14:conditionalFormatting xmlns:xm="http://schemas.microsoft.com/office/excel/2006/main">
          <x14:cfRule type="expression" priority="3" id="{809E80F1-3337-4B42-B530-AC24309132D5}">
            <xm:f>menu!$U$9=FALSE</xm:f>
            <x14:dxf>
              <font>
                <color theme="0"/>
              </font>
              <fill>
                <patternFill>
                  <fgColor theme="0"/>
                  <bgColor theme="0"/>
                </patternFill>
              </fill>
              <border>
                <left/>
                <right/>
                <top/>
                <bottom/>
                <vertical/>
                <horizontal/>
              </border>
            </x14:dxf>
          </x14:cfRule>
          <xm:sqref>C6:E6 G6 C7:H7</xm:sqref>
        </x14:conditionalFormatting>
        <x14:conditionalFormatting xmlns:xm="http://schemas.microsoft.com/office/excel/2006/main">
          <x14:cfRule type="expression" priority="74" id="{B7EE62BD-CEAC-4E26-B763-27960C6A792C}">
            <xm:f>menu!$B$55=TRUE</xm:f>
            <x14:dxf>
              <fill>
                <patternFill>
                  <bgColor rgb="FFEBF1DE"/>
                </patternFill>
              </fill>
            </x14:dxf>
          </x14:cfRule>
          <xm:sqref>C47:L47</xm:sqref>
        </x14:conditionalFormatting>
        <x14:conditionalFormatting xmlns:xm="http://schemas.microsoft.com/office/excel/2006/main">
          <x14:cfRule type="expression" priority="4" id="{2896BF11-C36D-432C-A9DC-375E2FB0E611}">
            <xm:f>$G$6&gt;menu!$C$161</xm:f>
            <x14:dxf>
              <font>
                <color rgb="FFFF0000"/>
              </font>
              <fill>
                <patternFill patternType="none">
                  <bgColor auto="1"/>
                </patternFill>
              </fill>
            </x14:dxf>
          </x14:cfRule>
          <xm:sqref>G6</xm:sqref>
        </x14:conditionalFormatting>
        <x14:conditionalFormatting xmlns:xm="http://schemas.microsoft.com/office/excel/2006/main">
          <x14:cfRule type="iconSet" priority="1" id="{C0FF78E4-6B6D-433C-949D-D6528DFA5B23}">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14:cfRule type="expression" priority="2" id="{8401F561-B456-45B1-8326-6ED38FC9EB65}">
            <xm:f>menu!$U$7=FALSE</xm:f>
            <x14:dxf>
              <font>
                <color theme="0"/>
              </font>
              <fill>
                <patternFill>
                  <fgColor theme="0"/>
                  <bgColor theme="0"/>
                </patternFill>
              </fill>
              <border>
                <left/>
                <right/>
                <top/>
                <bottom/>
                <vertical/>
                <horizontal/>
              </border>
            </x14:dxf>
          </x14:cfRule>
          <xm:sqref>H6</xm:sqref>
        </x14:conditionalFormatting>
        <x14:conditionalFormatting xmlns:xm="http://schemas.microsoft.com/office/excel/2006/main">
          <x14:cfRule type="expression" priority="10" id="{4037725E-08E6-449E-BEEA-660CB098BB14}">
            <xm:f>menu!$U$11=FALSE</xm:f>
            <x14:dxf>
              <font>
                <color theme="0"/>
              </font>
              <fill>
                <patternFill>
                  <fgColor theme="0"/>
                  <bgColor theme="0"/>
                </patternFill>
              </fill>
              <border>
                <left/>
                <right/>
                <top/>
                <bottom/>
                <vertical/>
                <horizontal/>
              </border>
            </x14:dxf>
          </x14:cfRule>
          <xm:sqref>I3:L8 C9:M14 C15 K15:M15 C16:M16 C17:C18 C19:M19 C20 M20 C21:M22 C23:J23 M23 C24:M37 C38:J38 M38:M39 C39:I39 C40:M45 C46:I46 M46 C47:M50</xm:sqref>
        </x14:conditionalFormatting>
        <x14:conditionalFormatting xmlns:xm="http://schemas.microsoft.com/office/excel/2006/main">
          <x14:cfRule type="iconSet" priority="48" id="{49D58240-E788-430C-B8D8-5111255F7E86}">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M13</xm:sqref>
        </x14:conditionalFormatting>
        <x14:conditionalFormatting xmlns:xm="http://schemas.microsoft.com/office/excel/2006/main">
          <x14:cfRule type="iconSet" priority="47" id="{09A4E680-3054-44BD-909D-FE9CE5863FC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M14</xm:sqref>
        </x14:conditionalFormatting>
        <x14:conditionalFormatting xmlns:xm="http://schemas.microsoft.com/office/excel/2006/main">
          <x14:cfRule type="iconSet" priority="5" id="{8AD1C3D6-7E43-496D-89F6-137DF218182C}">
            <x14:iconSet iconSet="3Symbols2" showValue="0" custom="1">
              <x14:cfvo type="percent">
                <xm:f>0</xm:f>
              </x14:cfvo>
              <x14:cfvo type="num" gte="0">
                <xm:f>0</xm:f>
              </x14:cfvo>
              <x14:cfvo type="num">
                <xm:f>1</xm:f>
              </x14:cfvo>
              <x14:cfIcon iconSet="NoIcons" iconId="0"/>
              <x14:cfIcon iconSet="3Symbols2" iconId="1"/>
              <x14:cfIcon iconSet="NoIcons" iconId="0"/>
            </x14:iconSet>
          </x14:cfRule>
          <xm:sqref>M17</xm:sqref>
        </x14:conditionalFormatting>
        <x14:conditionalFormatting xmlns:xm="http://schemas.microsoft.com/office/excel/2006/main">
          <x14:cfRule type="expression" priority="7" id="{9A512BA1-2FA6-4959-99BD-B947FF8D3BA8}">
            <xm:f>menu!$U$11=FALSE</xm:f>
            <x14:dxf>
              <font>
                <color theme="0"/>
              </font>
              <fill>
                <patternFill>
                  <fgColor theme="0"/>
                  <bgColor theme="0"/>
                </patternFill>
              </fill>
              <border>
                <left/>
                <right/>
                <top/>
                <bottom/>
                <vertical/>
                <horizontal/>
              </border>
            </x14:dxf>
          </x14:cfRule>
          <xm:sqref>M17:M18</xm:sqref>
        </x14:conditionalFormatting>
        <x14:conditionalFormatting xmlns:xm="http://schemas.microsoft.com/office/excel/2006/main">
          <x14:cfRule type="iconSet" priority="8" id="{3DB322D4-8118-4620-A68E-8567FC3EA89D}">
            <x14:iconSet iconSet="3Symbols2" showValue="0" custom="1">
              <x14:cfvo type="percent">
                <xm:f>0</xm:f>
              </x14:cfvo>
              <x14:cfvo type="num" gte="0">
                <xm:f>0</xm:f>
              </x14:cfvo>
              <x14:cfvo type="num">
                <xm:f>1</xm:f>
              </x14:cfvo>
              <x14:cfIcon iconSet="NoIcons" iconId="0"/>
              <x14:cfIcon iconSet="3Symbols2" iconId="1"/>
              <x14:cfIcon iconSet="NoIcons" iconId="0"/>
            </x14:iconSet>
          </x14:cfRule>
          <xm:sqref>M18</xm:sqref>
        </x14:conditionalFormatting>
        <x14:conditionalFormatting xmlns:xm="http://schemas.microsoft.com/office/excel/2006/main">
          <x14:cfRule type="iconSet" priority="44" id="{7A97EA70-1EF1-4519-B3EF-22083275FAF8}">
            <x14:iconSet iconSet="3Symbols2" showValue="0" custom="1">
              <x14:cfvo type="percent">
                <xm:f>0</xm:f>
              </x14:cfvo>
              <x14:cfvo type="num" gte="0">
                <xm:f>0</xm:f>
              </x14:cfvo>
              <x14:cfvo type="num">
                <xm:f>1</xm:f>
              </x14:cfvo>
              <x14:cfIcon iconSet="3Symbols2" iconId="2"/>
              <x14:cfIcon iconSet="3Symbols2" iconId="1"/>
              <x14:cfIcon iconSet="3Symbols2" iconId="0"/>
            </x14:iconSet>
          </x14:cfRule>
          <xm:sqref>M47</xm:sqref>
        </x14:conditionalFormatting>
      </x14:conditionalFormattings>
    </ext>
    <ext xmlns:x14="http://schemas.microsoft.com/office/spreadsheetml/2009/9/main" uri="{CCE6A557-97BC-4b89-ADB6-D9C93CAAB3DF}">
      <x14:dataValidations xmlns:xm="http://schemas.microsoft.com/office/excel/2006/main" xWindow="748" yWindow="494" count="1">
        <x14:dataValidation type="list" allowBlank="1" showInputMessage="1" showErrorMessage="1" xr:uid="{00000000-0002-0000-0800-000004000000}">
          <x14:formula1>
            <xm:f>menu!$A$76:$A$78</xm:f>
          </x14:formula1>
          <xm:sqref>F13:K14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18</vt:i4>
      </vt:variant>
    </vt:vector>
  </HeadingPairs>
  <TitlesOfParts>
    <vt:vector size="37" baseType="lpstr">
      <vt:lpstr>Basisdaten</vt:lpstr>
      <vt:lpstr>Vorhabenbeschreibung</vt:lpstr>
      <vt:lpstr>Personalausgaben</vt:lpstr>
      <vt:lpstr>Inhalte und Handlungsfelder</vt:lpstr>
      <vt:lpstr>Beihilfe_Auskünfte</vt:lpstr>
      <vt:lpstr>Personal</vt:lpstr>
      <vt:lpstr>Personal_alt</vt:lpstr>
      <vt:lpstr>Texte</vt:lpstr>
      <vt:lpstr>Konzepterstellung</vt:lpstr>
      <vt:lpstr>ausgabenexport</vt:lpstr>
      <vt:lpstr>THG-Bilanz</vt:lpstr>
      <vt:lpstr>Tabelle_löschen</vt:lpstr>
      <vt:lpstr>Akteursbeteil_Öffentlichkeitsar</vt:lpstr>
      <vt:lpstr>menu</vt:lpstr>
      <vt:lpstr>prof_Prozessunterstützung</vt:lpstr>
      <vt:lpstr>Tabellenblatt_löschen</vt:lpstr>
      <vt:lpstr>Dienstreisen und Qualifizierung</vt:lpstr>
      <vt:lpstr>Ausgabenübersicht</vt:lpstr>
      <vt:lpstr>Anmerkungen</vt:lpstr>
      <vt:lpstr>Antragstellergruppe</vt:lpstr>
      <vt:lpstr>bahncard100</vt:lpstr>
      <vt:lpstr>bahncard25</vt:lpstr>
      <vt:lpstr>Akteursbeteil_Öffentlichkeitsar!Druckbereich</vt:lpstr>
      <vt:lpstr>Anmerkungen!Druckbereich</vt:lpstr>
      <vt:lpstr>Ausgabenübersicht!Druckbereich</vt:lpstr>
      <vt:lpstr>Basisdaten!Druckbereich</vt:lpstr>
      <vt:lpstr>'Dienstreisen und Qualifizierung'!Druckbereich</vt:lpstr>
      <vt:lpstr>'Inhalte und Handlungsfelder'!Druckbereich</vt:lpstr>
      <vt:lpstr>Konzepterstellung!Druckbereich</vt:lpstr>
      <vt:lpstr>Personal!Druckbereich</vt:lpstr>
      <vt:lpstr>Personal_alt!Druckbereich</vt:lpstr>
      <vt:lpstr>Personalausgaben!Druckbereich</vt:lpstr>
      <vt:lpstr>prof_Prozessunterstützung!Druckbereich</vt:lpstr>
      <vt:lpstr>Tabelle_löschen!Druckbereich</vt:lpstr>
      <vt:lpstr>Tabellenblatt_löschen!Druckbereich</vt:lpstr>
      <vt:lpstr>'THG-Bilanz'!Druckbereich</vt:lpstr>
      <vt:lpstr>Vorhabenbeschreibung!Druckbereich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4.1.8a Klimaschutzmanagement_Erstvorhaben</dc:title>
  <dc:subject>Nationale Klimaschutzinitiative - Kommunalrichtlinie</dc:subject>
  <cp:keywords>Klimaschutz; NKI; Kommunalrichtlinie; Kommune; Projektförderung; Förderschwerpunkt; Klimaschutzkonzept; integriert; Konzepterstellung; Klimaschutzmanagement; Maßnahmen; Personalförderung; Dienstleister</cp:keywords>
  <cp:lastPrinted>2025-01-15T13:21:26Z</cp:lastPrinted>
  <dcterms:created xsi:type="dcterms:W3CDTF">2019-01-14T11:03:48Z</dcterms:created>
  <dcterms:modified xsi:type="dcterms:W3CDTF">2026-04-14T10:15:22Z</dcterms:modified>
</cp:coreProperties>
</file>